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44" yWindow="600" windowWidth="11328" windowHeight="6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Sheet1!$1:$5</definedName>
  </definedNames>
  <calcPr calcId="0" fullCalcOnLoad="1"/>
</workbook>
</file>

<file path=xl/calcChain.xml><?xml version="1.0" encoding="utf-8"?>
<calcChain xmlns="http://schemas.openxmlformats.org/spreadsheetml/2006/main">
  <c r="J2" i="1" l="1"/>
  <c r="H7" i="1"/>
  <c r="I7" i="1"/>
  <c r="J7" i="1"/>
  <c r="K7" i="1"/>
  <c r="L7" i="1"/>
  <c r="N7" i="1"/>
  <c r="H8" i="1"/>
  <c r="I8" i="1"/>
  <c r="J8" i="1"/>
  <c r="K8" i="1"/>
  <c r="L8" i="1"/>
  <c r="N8" i="1"/>
  <c r="H9" i="1"/>
  <c r="I9" i="1"/>
  <c r="J9" i="1"/>
  <c r="K9" i="1"/>
  <c r="L9" i="1"/>
  <c r="N9" i="1"/>
  <c r="H10" i="1"/>
  <c r="I10" i="1"/>
  <c r="J10" i="1"/>
  <c r="K10" i="1"/>
  <c r="L10" i="1"/>
  <c r="N10" i="1"/>
  <c r="H11" i="1"/>
  <c r="I11" i="1"/>
  <c r="J11" i="1"/>
  <c r="K11" i="1"/>
  <c r="L11" i="1"/>
  <c r="N11" i="1"/>
  <c r="H12" i="1"/>
  <c r="I12" i="1"/>
  <c r="J12" i="1"/>
  <c r="K12" i="1"/>
  <c r="L12" i="1"/>
  <c r="N12" i="1"/>
  <c r="H13" i="1"/>
  <c r="I13" i="1"/>
  <c r="J13" i="1"/>
  <c r="K13" i="1"/>
  <c r="L13" i="1"/>
  <c r="N13" i="1"/>
  <c r="H14" i="1"/>
  <c r="I14" i="1"/>
  <c r="J14" i="1"/>
  <c r="K14" i="1"/>
  <c r="L14" i="1"/>
  <c r="N14" i="1"/>
  <c r="H15" i="1"/>
  <c r="I15" i="1"/>
  <c r="J15" i="1"/>
  <c r="K15" i="1"/>
  <c r="L15" i="1"/>
  <c r="N15" i="1"/>
  <c r="H16" i="1"/>
  <c r="I16" i="1"/>
  <c r="J16" i="1"/>
  <c r="K16" i="1"/>
  <c r="L16" i="1"/>
  <c r="N16" i="1"/>
  <c r="H17" i="1"/>
  <c r="I17" i="1"/>
  <c r="J17" i="1"/>
  <c r="K17" i="1"/>
  <c r="L17" i="1"/>
  <c r="N17" i="1"/>
  <c r="H18" i="1"/>
  <c r="I18" i="1"/>
  <c r="J18" i="1"/>
  <c r="K18" i="1"/>
  <c r="L18" i="1"/>
  <c r="N18" i="1"/>
  <c r="H19" i="1"/>
  <c r="I19" i="1"/>
  <c r="J19" i="1"/>
  <c r="K19" i="1"/>
  <c r="L19" i="1"/>
  <c r="N19" i="1"/>
  <c r="H20" i="1"/>
  <c r="I20" i="1"/>
  <c r="J20" i="1"/>
  <c r="K20" i="1"/>
  <c r="L20" i="1"/>
  <c r="N20" i="1"/>
  <c r="H21" i="1"/>
  <c r="I21" i="1"/>
  <c r="J21" i="1"/>
  <c r="K21" i="1"/>
  <c r="L21" i="1"/>
  <c r="N21" i="1"/>
  <c r="H22" i="1"/>
  <c r="I22" i="1"/>
  <c r="J22" i="1"/>
  <c r="K22" i="1"/>
  <c r="L22" i="1"/>
  <c r="N22" i="1"/>
  <c r="H23" i="1"/>
  <c r="I23" i="1"/>
  <c r="J23" i="1"/>
  <c r="K23" i="1"/>
  <c r="L23" i="1"/>
  <c r="N23" i="1"/>
  <c r="H24" i="1"/>
  <c r="I24" i="1"/>
  <c r="J24" i="1"/>
  <c r="K24" i="1"/>
  <c r="L24" i="1"/>
  <c r="N24" i="1"/>
  <c r="H25" i="1"/>
  <c r="I25" i="1"/>
  <c r="J25" i="1"/>
  <c r="K25" i="1"/>
  <c r="L25" i="1"/>
  <c r="N25" i="1"/>
  <c r="H26" i="1"/>
  <c r="I26" i="1"/>
  <c r="J26" i="1"/>
  <c r="K26" i="1"/>
  <c r="L26" i="1"/>
  <c r="N26" i="1"/>
  <c r="H27" i="1"/>
  <c r="I27" i="1"/>
  <c r="J27" i="1"/>
  <c r="K27" i="1"/>
  <c r="L27" i="1"/>
  <c r="N27" i="1"/>
  <c r="H28" i="1"/>
  <c r="I28" i="1"/>
  <c r="J28" i="1"/>
  <c r="K28" i="1"/>
  <c r="L28" i="1"/>
  <c r="N28" i="1"/>
  <c r="H29" i="1"/>
  <c r="I29" i="1"/>
  <c r="J29" i="1"/>
  <c r="K29" i="1"/>
  <c r="L29" i="1"/>
  <c r="N29" i="1"/>
  <c r="H30" i="1"/>
  <c r="I30" i="1"/>
  <c r="J30" i="1"/>
  <c r="K30" i="1"/>
  <c r="L30" i="1"/>
  <c r="N30" i="1"/>
  <c r="H31" i="1"/>
  <c r="I31" i="1"/>
  <c r="J31" i="1"/>
  <c r="K31" i="1"/>
  <c r="L31" i="1"/>
  <c r="N31" i="1"/>
  <c r="H32" i="1"/>
  <c r="I32" i="1"/>
  <c r="J32" i="1"/>
  <c r="K32" i="1"/>
  <c r="L32" i="1"/>
  <c r="N32" i="1"/>
  <c r="H33" i="1"/>
  <c r="I33" i="1"/>
  <c r="J33" i="1"/>
  <c r="K33" i="1"/>
  <c r="L33" i="1"/>
  <c r="N33" i="1"/>
  <c r="F34" i="1"/>
  <c r="H34" i="1"/>
  <c r="I34" i="1"/>
  <c r="J34" i="1"/>
  <c r="K34" i="1"/>
  <c r="L34" i="1"/>
  <c r="N34" i="1"/>
  <c r="H35" i="1"/>
  <c r="I35" i="1"/>
  <c r="J35" i="1"/>
  <c r="L35" i="1"/>
  <c r="H36" i="1"/>
  <c r="I36" i="1"/>
  <c r="J36" i="1"/>
  <c r="L36" i="1"/>
  <c r="H37" i="1"/>
  <c r="I37" i="1"/>
  <c r="J37" i="1"/>
  <c r="L37" i="1"/>
  <c r="F38" i="1"/>
  <c r="H38" i="1"/>
  <c r="I38" i="1"/>
  <c r="J38" i="1"/>
  <c r="L38" i="1"/>
  <c r="F40" i="1"/>
  <c r="H40" i="1"/>
  <c r="I40" i="1"/>
  <c r="J40" i="1"/>
  <c r="L40" i="1"/>
  <c r="H48" i="1"/>
  <c r="I48" i="1"/>
  <c r="J48" i="1"/>
  <c r="L48" i="1"/>
  <c r="H49" i="1"/>
  <c r="I49" i="1"/>
  <c r="J49" i="1"/>
  <c r="L49" i="1"/>
  <c r="H50" i="1"/>
  <c r="I50" i="1"/>
  <c r="J50" i="1"/>
  <c r="L50" i="1"/>
  <c r="H51" i="1"/>
  <c r="I51" i="1"/>
  <c r="J51" i="1"/>
  <c r="L51" i="1"/>
  <c r="H52" i="1"/>
  <c r="I52" i="1"/>
  <c r="J52" i="1"/>
  <c r="L52" i="1"/>
  <c r="H53" i="1"/>
  <c r="I53" i="1"/>
  <c r="J53" i="1"/>
  <c r="L53" i="1"/>
  <c r="H54" i="1"/>
  <c r="I54" i="1"/>
  <c r="J54" i="1"/>
  <c r="L54" i="1"/>
  <c r="H55" i="1"/>
  <c r="I55" i="1"/>
  <c r="J55" i="1"/>
  <c r="L55" i="1"/>
  <c r="H56" i="1"/>
  <c r="J56" i="1"/>
  <c r="L56" i="1"/>
  <c r="H57" i="1"/>
  <c r="I57" i="1"/>
  <c r="J57" i="1"/>
  <c r="L57" i="1"/>
  <c r="H58" i="1"/>
  <c r="I58" i="1"/>
  <c r="J58" i="1"/>
  <c r="L58" i="1"/>
  <c r="H59" i="1"/>
  <c r="I59" i="1"/>
  <c r="J59" i="1"/>
  <c r="L59" i="1"/>
  <c r="H60" i="1"/>
  <c r="I60" i="1"/>
  <c r="J60" i="1"/>
  <c r="L60" i="1"/>
  <c r="H61" i="1"/>
  <c r="I61" i="1"/>
  <c r="J61" i="1"/>
  <c r="L61" i="1"/>
  <c r="E63" i="1"/>
  <c r="F63" i="1"/>
  <c r="G63" i="1"/>
  <c r="H63" i="1"/>
  <c r="I63" i="1"/>
  <c r="J63" i="1"/>
  <c r="L63" i="1"/>
  <c r="E65" i="1"/>
  <c r="F65" i="1"/>
  <c r="G65" i="1"/>
  <c r="H65" i="1"/>
  <c r="I65" i="1"/>
  <c r="J65" i="1"/>
  <c r="L65" i="1"/>
  <c r="H67" i="1"/>
  <c r="I67" i="1"/>
  <c r="J67" i="1"/>
  <c r="L67" i="1"/>
  <c r="H69" i="1"/>
  <c r="I69" i="1"/>
  <c r="J69" i="1"/>
  <c r="L69" i="1"/>
  <c r="E71" i="1"/>
  <c r="F71" i="1"/>
  <c r="G71" i="1"/>
  <c r="H71" i="1"/>
  <c r="I71" i="1"/>
  <c r="J71" i="1"/>
  <c r="L71" i="1"/>
  <c r="D76" i="1"/>
  <c r="D79" i="1"/>
  <c r="D80" i="1"/>
  <c r="D81" i="1"/>
  <c r="D82" i="1"/>
  <c r="D84" i="1"/>
</calcChain>
</file>

<file path=xl/sharedStrings.xml><?xml version="1.0" encoding="utf-8"?>
<sst xmlns="http://schemas.openxmlformats.org/spreadsheetml/2006/main" count="102" uniqueCount="102">
  <si>
    <t>Bank One, Texas N.A.</t>
  </si>
  <si>
    <t>Funds Required</t>
  </si>
  <si>
    <t>Application No:</t>
  </si>
  <si>
    <t>Bishops Corner Apartments</t>
  </si>
  <si>
    <t>Loan Amount</t>
  </si>
  <si>
    <t>Application Date:</t>
  </si>
  <si>
    <t xml:space="preserve">Construction And Draw Schedule </t>
  </si>
  <si>
    <t>Equity Required</t>
  </si>
  <si>
    <t>Period To:</t>
  </si>
  <si>
    <t>A</t>
  </si>
  <si>
    <t>B</t>
  </si>
  <si>
    <t>% Total</t>
  </si>
  <si>
    <t>C</t>
  </si>
  <si>
    <t>D</t>
  </si>
  <si>
    <t>E</t>
  </si>
  <si>
    <t>F</t>
  </si>
  <si>
    <t>G</t>
  </si>
  <si>
    <t>Item No.</t>
  </si>
  <si>
    <t>Description Of Work</t>
  </si>
  <si>
    <t>Scheduled Value</t>
  </si>
  <si>
    <t>From Previous Application (D + E)</t>
  </si>
  <si>
    <t>This Period</t>
  </si>
  <si>
    <t>Materials Presently Stored (Not In D or E)</t>
  </si>
  <si>
    <t>Total Completed And Stored To Date (D + E + F)</t>
  </si>
  <si>
    <t>General Conditions</t>
  </si>
  <si>
    <t>Earthwork (Bldg. Pads &amp; Drives)</t>
  </si>
  <si>
    <t>Utilities</t>
  </si>
  <si>
    <t>Paving, Curbs, &amp; Approaches</t>
  </si>
  <si>
    <t>Site Devel. (Flatwork, Fence &amp; Gates)</t>
  </si>
  <si>
    <t>Landscape, Irrigation, &amp; Topsoil</t>
  </si>
  <si>
    <t>Retaining Walls</t>
  </si>
  <si>
    <t>Volleyball Court</t>
  </si>
  <si>
    <t>Concrete</t>
  </si>
  <si>
    <t>Masonary</t>
  </si>
  <si>
    <t>Carpentry - Rough</t>
  </si>
  <si>
    <t>Finish Carpentry</t>
  </si>
  <si>
    <t>Cabinets</t>
  </si>
  <si>
    <t>Insulation &amp; Fireproofing</t>
  </si>
  <si>
    <t>Roofing</t>
  </si>
  <si>
    <t>Doors</t>
  </si>
  <si>
    <t>Windows</t>
  </si>
  <si>
    <t>Hardware</t>
  </si>
  <si>
    <t>Drywall</t>
  </si>
  <si>
    <t>Painting</t>
  </si>
  <si>
    <t>Flooring</t>
  </si>
  <si>
    <t>Specialties</t>
  </si>
  <si>
    <t>Appliances</t>
  </si>
  <si>
    <t>Plumbing</t>
  </si>
  <si>
    <t>HVAC</t>
  </si>
  <si>
    <t>Electrical</t>
  </si>
  <si>
    <t>Swimming Pool</t>
  </si>
  <si>
    <t>Contractor Hard Costs</t>
  </si>
  <si>
    <t>Builders Overhead</t>
  </si>
  <si>
    <t>Bond</t>
  </si>
  <si>
    <t>Builders Risk</t>
  </si>
  <si>
    <t>Contractor Soft Costs</t>
  </si>
  <si>
    <t>Total Contractor Costs</t>
  </si>
  <si>
    <t>Architects Fee &amp; Design</t>
  </si>
  <si>
    <t xml:space="preserve">Architect's Fee-Supervisory </t>
  </si>
  <si>
    <t>Taxes</t>
  </si>
  <si>
    <t>Insurance</t>
  </si>
  <si>
    <t>Financing Fee</t>
  </si>
  <si>
    <t>Title and Recording</t>
  </si>
  <si>
    <t>Legal</t>
  </si>
  <si>
    <t>Organization</t>
  </si>
  <si>
    <t>Cost Certification Contractor</t>
  </si>
  <si>
    <t>Pre-Lease and Operating Capital</t>
  </si>
  <si>
    <t>Developer Profit and Risk</t>
  </si>
  <si>
    <t>Hard Cost Contingency</t>
  </si>
  <si>
    <t>Soft Cost Contingency</t>
  </si>
  <si>
    <t>Total Soft Costs</t>
  </si>
  <si>
    <t>Total Hard &amp; Soft Costs</t>
  </si>
  <si>
    <t>Interest Carry</t>
  </si>
  <si>
    <t>Land Purchase</t>
  </si>
  <si>
    <t>Total Project Costs</t>
  </si>
  <si>
    <t>J</t>
  </si>
  <si>
    <t>K</t>
  </si>
  <si>
    <t>% (G / C)</t>
  </si>
  <si>
    <t>Balance To Finish (C - G)</t>
  </si>
  <si>
    <t>Retainage (If Variable Rate)        E * 10%</t>
  </si>
  <si>
    <t>L</t>
  </si>
  <si>
    <t>Retained From Previous Applications</t>
  </si>
  <si>
    <t>M</t>
  </si>
  <si>
    <t>N</t>
  </si>
  <si>
    <t>O</t>
  </si>
  <si>
    <t>Cumulative Retained         ( L + N )</t>
  </si>
  <si>
    <t>Net Draw         ( E - L )</t>
  </si>
  <si>
    <t>Permits, Impact Fees, Mort. Other Fees</t>
  </si>
  <si>
    <t>I certify that the work covered by this requisition has been completed in accordance with the contract documents, and that I have actually received $_________________ for work previously performed and materials purchased up to</t>
  </si>
  <si>
    <t>the ________ day of __________ , 2001 (date of previous requisition).</t>
  </si>
  <si>
    <t>Date________</t>
  </si>
  <si>
    <t>Contractor Authorized Signature</t>
  </si>
  <si>
    <t>_______________________________________</t>
  </si>
  <si>
    <t>Owner Rep. Signature  _________________________________________</t>
  </si>
  <si>
    <t>Cash Funds Required</t>
  </si>
  <si>
    <t>Draw # 1</t>
  </si>
  <si>
    <t>Less - Non-Cash Items</t>
  </si>
  <si>
    <t xml:space="preserve"> - Architects Fees</t>
  </si>
  <si>
    <t xml:space="preserve"> - Legal</t>
  </si>
  <si>
    <t xml:space="preserve"> - Developer Profit and Risk</t>
  </si>
  <si>
    <t xml:space="preserve"> - Land Contribution</t>
  </si>
  <si>
    <t>Cash Funding Required To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</si>
</sst>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_(* #,##0_);_(* \(#,##0\);_(* &quot;-&quot;??_);_(@_)"/>
    <numFmt numFmtId="170" formatCode="dd\-mmm\-yy"/>
  </numFmts>
  <fonts count="5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u val="singleAccounting"/>
      <sz val="11"/>
      <name val="Times New Roma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1" xfId="0" applyNumberFormat="1" applyFont="1" applyBorder="1"/>
    <xf numFmtId="0" fontId="2" fillId="0" borderId="2" xfId="0" applyNumberFormat="1" applyFont="1" applyBorder="1"/>
    <xf numFmtId="10" fontId="2" fillId="2" borderId="2" xfId="3" applyNumberFormat="1" applyFont="1" applyFill="1" applyBorder="1"/>
    <xf numFmtId="44" fontId="2" fillId="2" borderId="2" xfId="2" applyFont="1" applyFill="1" applyBorder="1"/>
    <xf numFmtId="164" fontId="2" fillId="2" borderId="2" xfId="2" applyNumberFormat="1" applyFont="1" applyFill="1" applyBorder="1"/>
    <xf numFmtId="44" fontId="2" fillId="2" borderId="2" xfId="2" applyFont="1" applyFill="1" applyBorder="1" applyAlignment="1">
      <alignment horizontal="right"/>
    </xf>
    <xf numFmtId="44" fontId="2" fillId="2" borderId="3" xfId="2" applyFont="1" applyFill="1" applyBorder="1"/>
    <xf numFmtId="0" fontId="2" fillId="0" borderId="4" xfId="0" applyNumberFormat="1" applyFont="1" applyBorder="1"/>
    <xf numFmtId="0" fontId="2" fillId="0" borderId="0" xfId="0" applyNumberFormat="1" applyFont="1" applyBorder="1"/>
    <xf numFmtId="10" fontId="2" fillId="2" borderId="0" xfId="3" applyNumberFormat="1" applyFont="1" applyFill="1" applyBorder="1"/>
    <xf numFmtId="44" fontId="2" fillId="2" borderId="0" xfId="2" applyFont="1" applyFill="1" applyBorder="1"/>
    <xf numFmtId="164" fontId="2" fillId="2" borderId="0" xfId="2" applyNumberFormat="1" applyFont="1" applyFill="1" applyBorder="1"/>
    <xf numFmtId="44" fontId="2" fillId="2" borderId="0" xfId="2" applyFont="1" applyFill="1" applyBorder="1" applyAlignment="1">
      <alignment horizontal="right"/>
    </xf>
    <xf numFmtId="44" fontId="2" fillId="2" borderId="5" xfId="2" applyFont="1" applyFill="1" applyBorder="1"/>
    <xf numFmtId="44" fontId="2" fillId="2" borderId="6" xfId="2" applyFont="1" applyFill="1" applyBorder="1"/>
    <xf numFmtId="44" fontId="2" fillId="2" borderId="7" xfId="2" applyFont="1" applyFill="1" applyBorder="1"/>
    <xf numFmtId="0" fontId="2" fillId="0" borderId="8" xfId="0" applyNumberFormat="1" applyFont="1" applyBorder="1" applyAlignment="1">
      <alignment horizontal="centerContinuous" vertical="center" wrapText="1"/>
    </xf>
    <xf numFmtId="0" fontId="2" fillId="0" borderId="9" xfId="0" applyNumberFormat="1" applyFont="1" applyBorder="1" applyAlignment="1">
      <alignment horizontal="centerContinuous" vertical="center" wrapText="1"/>
    </xf>
    <xf numFmtId="10" fontId="2" fillId="2" borderId="9" xfId="3" applyNumberFormat="1" applyFont="1" applyFill="1" applyBorder="1" applyAlignment="1">
      <alignment horizontal="centerContinuous" vertical="center" wrapText="1"/>
    </xf>
    <xf numFmtId="44" fontId="2" fillId="2" borderId="9" xfId="2" applyFont="1" applyFill="1" applyBorder="1" applyAlignment="1">
      <alignment horizontal="centerContinuous" vertical="center" wrapText="1"/>
    </xf>
    <xf numFmtId="0" fontId="2" fillId="0" borderId="8" xfId="0" applyNumberFormat="1" applyFont="1" applyBorder="1" applyAlignment="1">
      <alignment horizontal="left"/>
    </xf>
    <xf numFmtId="0" fontId="2" fillId="0" borderId="9" xfId="0" applyNumberFormat="1" applyFont="1" applyBorder="1"/>
    <xf numFmtId="10" fontId="2" fillId="2" borderId="9" xfId="3" applyNumberFormat="1" applyFont="1" applyFill="1" applyBorder="1"/>
    <xf numFmtId="44" fontId="2" fillId="2" borderId="9" xfId="2" applyFont="1" applyFill="1" applyBorder="1"/>
    <xf numFmtId="0" fontId="2" fillId="0" borderId="8" xfId="0" applyNumberFormat="1" applyFont="1" applyBorder="1"/>
    <xf numFmtId="0" fontId="2" fillId="0" borderId="10" xfId="0" applyNumberFormat="1" applyFont="1" applyBorder="1" applyAlignment="1">
      <alignment horizontal="left"/>
    </xf>
    <xf numFmtId="0" fontId="2" fillId="0" borderId="11" xfId="0" applyNumberFormat="1" applyFont="1" applyBorder="1"/>
    <xf numFmtId="10" fontId="2" fillId="2" borderId="11" xfId="3" applyNumberFormat="1" applyFont="1" applyFill="1" applyBorder="1"/>
    <xf numFmtId="44" fontId="2" fillId="2" borderId="11" xfId="2" applyFont="1" applyFill="1" applyBorder="1"/>
    <xf numFmtId="0" fontId="2" fillId="0" borderId="12" xfId="0" applyNumberFormat="1" applyFont="1" applyBorder="1"/>
    <xf numFmtId="0" fontId="2" fillId="0" borderId="13" xfId="0" applyNumberFormat="1" applyFont="1" applyBorder="1"/>
    <xf numFmtId="10" fontId="2" fillId="2" borderId="13" xfId="3" applyNumberFormat="1" applyFont="1" applyFill="1" applyBorder="1"/>
    <xf numFmtId="44" fontId="2" fillId="2" borderId="13" xfId="2" applyFont="1" applyFill="1" applyBorder="1"/>
    <xf numFmtId="44" fontId="2" fillId="2" borderId="14" xfId="2" applyFont="1" applyFill="1" applyBorder="1"/>
    <xf numFmtId="0" fontId="0" fillId="0" borderId="0" xfId="0" applyBorder="1"/>
    <xf numFmtId="44" fontId="2" fillId="2" borderId="15" xfId="2" applyFont="1" applyFill="1" applyBorder="1"/>
    <xf numFmtId="0" fontId="2" fillId="0" borderId="16" xfId="0" applyNumberFormat="1" applyFont="1" applyBorder="1"/>
    <xf numFmtId="0" fontId="2" fillId="0" borderId="17" xfId="0" applyNumberFormat="1" applyFont="1" applyBorder="1"/>
    <xf numFmtId="10" fontId="2" fillId="2" borderId="17" xfId="3" applyNumberFormat="1" applyFont="1" applyFill="1" applyBorder="1"/>
    <xf numFmtId="44" fontId="2" fillId="2" borderId="17" xfId="2" applyFont="1" applyFill="1" applyBorder="1"/>
    <xf numFmtId="44" fontId="2" fillId="2" borderId="18" xfId="2" applyFont="1" applyFill="1" applyBorder="1"/>
    <xf numFmtId="166" fontId="3" fillId="2" borderId="2" xfId="1" applyNumberFormat="1" applyFont="1" applyFill="1" applyBorder="1"/>
    <xf numFmtId="44" fontId="2" fillId="2" borderId="19" xfId="2" applyFont="1" applyFill="1" applyBorder="1"/>
    <xf numFmtId="44" fontId="2" fillId="2" borderId="20" xfId="2" applyFont="1" applyFill="1" applyBorder="1" applyAlignment="1" applyProtection="1">
      <alignment horizontal="center" vertical="center" wrapText="1"/>
      <protection locked="0"/>
    </xf>
    <xf numFmtId="44" fontId="2" fillId="2" borderId="20" xfId="2" applyFont="1" applyFill="1" applyBorder="1"/>
    <xf numFmtId="44" fontId="2" fillId="2" borderId="21" xfId="2" applyFont="1" applyFill="1" applyBorder="1"/>
    <xf numFmtId="44" fontId="2" fillId="2" borderId="22" xfId="2" applyFont="1" applyFill="1" applyBorder="1"/>
    <xf numFmtId="44" fontId="2" fillId="2" borderId="23" xfId="2" applyFont="1" applyFill="1" applyBorder="1"/>
    <xf numFmtId="44" fontId="2" fillId="2" borderId="9" xfId="2" applyFont="1" applyFill="1" applyBorder="1" applyAlignment="1" applyProtection="1">
      <alignment horizontal="center" vertical="center" wrapText="1"/>
      <protection locked="0"/>
    </xf>
    <xf numFmtId="44" fontId="2" fillId="2" borderId="14" xfId="2" applyFont="1" applyFill="1" applyBorder="1" applyAlignment="1" applyProtection="1">
      <alignment horizontal="center" vertical="center" wrapText="1"/>
      <protection locked="0"/>
    </xf>
    <xf numFmtId="44" fontId="2" fillId="2" borderId="24" xfId="2" applyFont="1" applyFill="1" applyBorder="1"/>
    <xf numFmtId="44" fontId="2" fillId="2" borderId="25" xfId="2" applyFont="1" applyFill="1" applyBorder="1"/>
    <xf numFmtId="44" fontId="2" fillId="2" borderId="26" xfId="2" applyFont="1" applyFill="1" applyBorder="1"/>
    <xf numFmtId="0" fontId="2" fillId="0" borderId="27" xfId="0" applyNumberFormat="1" applyFont="1" applyBorder="1"/>
    <xf numFmtId="0" fontId="2" fillId="0" borderId="28" xfId="0" applyNumberFormat="1" applyFont="1" applyBorder="1"/>
    <xf numFmtId="10" fontId="2" fillId="2" borderId="28" xfId="3" applyNumberFormat="1" applyFont="1" applyFill="1" applyBorder="1"/>
    <xf numFmtId="44" fontId="2" fillId="2" borderId="28" xfId="2" applyFont="1" applyFill="1" applyBorder="1"/>
    <xf numFmtId="10" fontId="0" fillId="0" borderId="0" xfId="3" applyNumberFormat="1" applyFont="1"/>
    <xf numFmtId="170" fontId="3" fillId="2" borderId="0" xfId="1" applyNumberFormat="1" applyFont="1" applyFill="1" applyBorder="1"/>
    <xf numFmtId="0" fontId="0" fillId="0" borderId="2" xfId="0" applyBorder="1"/>
    <xf numFmtId="0" fontId="2" fillId="0" borderId="29" xfId="0" applyNumberFormat="1" applyFont="1" applyBorder="1"/>
    <xf numFmtId="0" fontId="2" fillId="0" borderId="30" xfId="0" applyNumberFormat="1" applyFont="1" applyBorder="1"/>
    <xf numFmtId="10" fontId="2" fillId="2" borderId="30" xfId="3" applyNumberFormat="1" applyFont="1" applyFill="1" applyBorder="1"/>
    <xf numFmtId="44" fontId="2" fillId="2" borderId="30" xfId="2" applyFont="1" applyFill="1" applyBorder="1"/>
    <xf numFmtId="0" fontId="2" fillId="0" borderId="12" xfId="0" applyNumberFormat="1" applyFont="1" applyBorder="1" applyAlignment="1">
      <alignment horizontal="left"/>
    </xf>
    <xf numFmtId="0" fontId="2" fillId="0" borderId="31" xfId="0" applyNumberFormat="1" applyFont="1" applyBorder="1" applyAlignment="1">
      <alignment horizontal="left"/>
    </xf>
    <xf numFmtId="0" fontId="2" fillId="0" borderId="32" xfId="0" applyNumberFormat="1" applyFont="1" applyBorder="1"/>
    <xf numFmtId="10" fontId="2" fillId="2" borderId="32" xfId="3" applyNumberFormat="1" applyFont="1" applyFill="1" applyBorder="1"/>
    <xf numFmtId="44" fontId="2" fillId="2" borderId="32" xfId="2" applyFont="1" applyFill="1" applyBorder="1"/>
    <xf numFmtId="44" fontId="2" fillId="2" borderId="33" xfId="2" applyFont="1" applyFill="1" applyBorder="1"/>
    <xf numFmtId="0" fontId="2" fillId="0" borderId="16" xfId="0" applyNumberFormat="1" applyFont="1" applyBorder="1" applyAlignment="1">
      <alignment horizontal="left"/>
    </xf>
    <xf numFmtId="0" fontId="2" fillId="0" borderId="27" xfId="0" applyNumberFormat="1" applyFont="1" applyBorder="1" applyAlignment="1">
      <alignment horizontal="left"/>
    </xf>
    <xf numFmtId="0" fontId="0" fillId="0" borderId="1" xfId="0" applyBorder="1"/>
    <xf numFmtId="10" fontId="0" fillId="0" borderId="2" xfId="3" applyNumberFormat="1" applyFont="1" applyBorder="1"/>
    <xf numFmtId="0" fontId="0" fillId="0" borderId="3" xfId="0" applyBorder="1"/>
    <xf numFmtId="0" fontId="0" fillId="0" borderId="4" xfId="0" applyBorder="1"/>
    <xf numFmtId="10" fontId="0" fillId="0" borderId="0" xfId="3" applyNumberFormat="1" applyFont="1" applyBorder="1"/>
    <xf numFmtId="0" fontId="0" fillId="0" borderId="5" xfId="0" applyBorder="1"/>
    <xf numFmtId="0" fontId="0" fillId="0" borderId="34" xfId="0" applyBorder="1"/>
    <xf numFmtId="0" fontId="0" fillId="0" borderId="6" xfId="0" applyBorder="1"/>
    <xf numFmtId="10" fontId="0" fillId="0" borderId="6" xfId="3" applyNumberFormat="1" applyFont="1" applyBorder="1"/>
    <xf numFmtId="0" fontId="0" fillId="0" borderId="7" xfId="0" applyBorder="1"/>
    <xf numFmtId="0" fontId="2" fillId="0" borderId="31" xfId="0" applyNumberFormat="1" applyFont="1" applyBorder="1" applyAlignment="1">
      <alignment horizontal="centerContinuous" vertical="center" wrapText="1"/>
    </xf>
    <xf numFmtId="0" fontId="2" fillId="0" borderId="32" xfId="0" applyNumberFormat="1" applyFont="1" applyBorder="1" applyAlignment="1">
      <alignment horizontal="centerContinuous" vertical="center" wrapText="1"/>
    </xf>
    <xf numFmtId="10" fontId="2" fillId="2" borderId="32" xfId="3" applyNumberFormat="1" applyFont="1" applyFill="1" applyBorder="1" applyAlignment="1">
      <alignment horizontal="centerContinuous" vertical="center" wrapText="1"/>
    </xf>
    <xf numFmtId="44" fontId="2" fillId="2" borderId="32" xfId="2" applyFont="1" applyFill="1" applyBorder="1" applyAlignment="1">
      <alignment horizontal="centerContinuous" vertical="center" wrapText="1"/>
    </xf>
    <xf numFmtId="44" fontId="2" fillId="2" borderId="32" xfId="2" applyFont="1" applyFill="1" applyBorder="1" applyAlignment="1" applyProtection="1">
      <alignment horizontal="center" vertical="center" wrapText="1"/>
      <protection locked="0"/>
    </xf>
    <xf numFmtId="44" fontId="2" fillId="2" borderId="15" xfId="2" applyFont="1" applyFill="1" applyBorder="1" applyAlignment="1" applyProtection="1">
      <alignment horizontal="center" vertical="center" wrapText="1"/>
      <protection locked="0"/>
    </xf>
    <xf numFmtId="44" fontId="2" fillId="2" borderId="33" xfId="2" applyFont="1" applyFill="1" applyBorder="1" applyAlignment="1" applyProtection="1">
      <alignment horizontal="center" vertical="center" wrapText="1"/>
      <protection locked="0"/>
    </xf>
    <xf numFmtId="0" fontId="2" fillId="0" borderId="16" xfId="0" applyNumberFormat="1" applyFont="1" applyBorder="1" applyAlignment="1">
      <alignment horizontal="center"/>
    </xf>
    <xf numFmtId="0" fontId="2" fillId="0" borderId="17" xfId="0" applyNumberFormat="1" applyFont="1" applyBorder="1" applyAlignment="1">
      <alignment horizontal="center"/>
    </xf>
    <xf numFmtId="10" fontId="2" fillId="2" borderId="17" xfId="3" applyNumberFormat="1" applyFont="1" applyFill="1" applyBorder="1" applyAlignment="1">
      <alignment horizontal="center"/>
    </xf>
    <xf numFmtId="44" fontId="2" fillId="2" borderId="17" xfId="2" applyFont="1" applyFill="1" applyBorder="1" applyAlignment="1">
      <alignment horizontal="center"/>
    </xf>
    <xf numFmtId="44" fontId="2" fillId="2" borderId="25" xfId="2" applyFont="1" applyFill="1" applyBorder="1" applyAlignment="1">
      <alignment horizontal="center"/>
    </xf>
    <xf numFmtId="44" fontId="2" fillId="2" borderId="22" xfId="2" applyFont="1" applyFill="1" applyBorder="1" applyAlignment="1">
      <alignment horizontal="center"/>
    </xf>
    <xf numFmtId="0" fontId="4" fillId="0" borderId="0" xfId="0" applyFont="1"/>
    <xf numFmtId="44" fontId="4" fillId="0" borderId="0" xfId="0" applyNumberFormat="1" applyFont="1"/>
    <xf numFmtId="0" fontId="4" fillId="0" borderId="35" xfId="0" applyFont="1" applyBorder="1"/>
    <xf numFmtId="0" fontId="4" fillId="0" borderId="25" xfId="0" applyFont="1" applyBorder="1"/>
    <xf numFmtId="44" fontId="4" fillId="0" borderId="22" xfId="0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abSelected="1" topLeftCell="A65" workbookViewId="0">
      <selection activeCell="B75" sqref="B75"/>
    </sheetView>
  </sheetViews>
  <sheetFormatPr defaultRowHeight="13.2" x14ac:dyDescent="0.25"/>
  <cols>
    <col min="2" max="2" width="33.88671875" customWidth="1"/>
    <col min="4" max="4" width="15" customWidth="1"/>
    <col min="5" max="5" width="14.88671875" customWidth="1"/>
    <col min="6" max="6" width="14.109375" customWidth="1"/>
    <col min="7" max="7" width="12.77734375" customWidth="1"/>
    <col min="8" max="8" width="15.44140625" customWidth="1"/>
    <col min="9" max="9" width="10.33203125" style="58" customWidth="1"/>
    <col min="10" max="10" width="15.33203125" customWidth="1"/>
    <col min="11" max="11" width="12.5546875" customWidth="1"/>
    <col min="12" max="12" width="13.77734375" customWidth="1"/>
    <col min="13" max="13" width="11.5546875" customWidth="1"/>
    <col min="14" max="14" width="12.21875" customWidth="1"/>
  </cols>
  <sheetData>
    <row r="1" spans="1:14" ht="15.6" x14ac:dyDescent="0.4">
      <c r="A1" s="1" t="s">
        <v>0</v>
      </c>
      <c r="B1" s="2"/>
      <c r="C1" s="3"/>
      <c r="D1" s="4"/>
      <c r="E1" s="4" t="s">
        <v>1</v>
      </c>
      <c r="F1" s="5">
        <v>10740980.866480414</v>
      </c>
      <c r="G1" s="4"/>
      <c r="H1" s="60"/>
      <c r="I1" s="6" t="s">
        <v>2</v>
      </c>
      <c r="J1" s="42">
        <v>1</v>
      </c>
      <c r="K1" s="4"/>
      <c r="L1" s="4"/>
      <c r="M1" s="4"/>
      <c r="N1" s="7"/>
    </row>
    <row r="2" spans="1:14" ht="15.6" x14ac:dyDescent="0.4">
      <c r="A2" s="8" t="s">
        <v>3</v>
      </c>
      <c r="B2" s="9"/>
      <c r="C2" s="10"/>
      <c r="D2" s="11"/>
      <c r="E2" s="11" t="s">
        <v>4</v>
      </c>
      <c r="F2" s="12">
        <v>8062278.3545649583</v>
      </c>
      <c r="G2" s="11"/>
      <c r="H2" s="35"/>
      <c r="I2" s="13" t="s">
        <v>5</v>
      </c>
      <c r="J2" s="59">
        <f ca="1">NOW()</f>
        <v>37190.386429398146</v>
      </c>
      <c r="K2" s="11"/>
      <c r="L2" s="11"/>
      <c r="M2" s="11"/>
      <c r="N2" s="14"/>
    </row>
    <row r="3" spans="1:14" ht="16.2" thickBot="1" x14ac:dyDescent="0.45">
      <c r="A3" s="8" t="s">
        <v>6</v>
      </c>
      <c r="B3" s="9"/>
      <c r="C3" s="10"/>
      <c r="D3" s="11"/>
      <c r="E3" s="11" t="s">
        <v>7</v>
      </c>
      <c r="F3" s="12">
        <v>2673399.6740934546</v>
      </c>
      <c r="G3" s="11"/>
      <c r="H3" s="35"/>
      <c r="I3" s="13" t="s">
        <v>8</v>
      </c>
      <c r="J3" s="59">
        <v>37195</v>
      </c>
      <c r="K3" s="11"/>
      <c r="L3" s="11"/>
      <c r="M3" s="11"/>
      <c r="N3" s="14"/>
    </row>
    <row r="4" spans="1:14" ht="14.4" thickBot="1" x14ac:dyDescent="0.3">
      <c r="A4" s="90" t="s">
        <v>9</v>
      </c>
      <c r="B4" s="91" t="s">
        <v>10</v>
      </c>
      <c r="C4" s="92" t="s">
        <v>11</v>
      </c>
      <c r="D4" s="93" t="s">
        <v>12</v>
      </c>
      <c r="E4" s="93" t="s">
        <v>13</v>
      </c>
      <c r="F4" s="93" t="s">
        <v>14</v>
      </c>
      <c r="G4" s="93" t="s">
        <v>15</v>
      </c>
      <c r="H4" s="93" t="s">
        <v>16</v>
      </c>
      <c r="I4" s="92" t="s">
        <v>75</v>
      </c>
      <c r="J4" s="93" t="s">
        <v>76</v>
      </c>
      <c r="K4" s="93" t="s">
        <v>80</v>
      </c>
      <c r="L4" s="94" t="s">
        <v>82</v>
      </c>
      <c r="M4" s="93" t="s">
        <v>83</v>
      </c>
      <c r="N4" s="95" t="s">
        <v>84</v>
      </c>
    </row>
    <row r="5" spans="1:14" ht="55.2" x14ac:dyDescent="0.25">
      <c r="A5" s="83" t="s">
        <v>17</v>
      </c>
      <c r="B5" s="84" t="s">
        <v>18</v>
      </c>
      <c r="C5" s="85"/>
      <c r="D5" s="86" t="s">
        <v>19</v>
      </c>
      <c r="E5" s="86" t="s">
        <v>20</v>
      </c>
      <c r="F5" s="86" t="s">
        <v>21</v>
      </c>
      <c r="G5" s="86" t="s">
        <v>22</v>
      </c>
      <c r="H5" s="86" t="s">
        <v>23</v>
      </c>
      <c r="I5" s="85" t="s">
        <v>77</v>
      </c>
      <c r="J5" s="86" t="s">
        <v>78</v>
      </c>
      <c r="K5" s="87" t="s">
        <v>79</v>
      </c>
      <c r="L5" s="88" t="s">
        <v>86</v>
      </c>
      <c r="M5" s="87" t="s">
        <v>81</v>
      </c>
      <c r="N5" s="89" t="s">
        <v>85</v>
      </c>
    </row>
    <row r="6" spans="1:14" ht="13.8" x14ac:dyDescent="0.25">
      <c r="A6" s="17"/>
      <c r="B6" s="18"/>
      <c r="C6" s="19"/>
      <c r="D6" s="20"/>
      <c r="E6" s="20"/>
      <c r="F6" s="20"/>
      <c r="G6" s="20"/>
      <c r="H6" s="20"/>
      <c r="I6" s="19"/>
      <c r="J6" s="20"/>
      <c r="K6" s="49"/>
      <c r="L6" s="50"/>
      <c r="M6" s="49"/>
      <c r="N6" s="44"/>
    </row>
    <row r="7" spans="1:14" ht="13.8" x14ac:dyDescent="0.25">
      <c r="A7" s="21">
        <v>1</v>
      </c>
      <c r="B7" s="22" t="s">
        <v>24</v>
      </c>
      <c r="C7" s="23">
        <v>3.9988061177949147E-2</v>
      </c>
      <c r="D7" s="24">
        <v>429511</v>
      </c>
      <c r="E7" s="24">
        <v>0</v>
      </c>
      <c r="F7" s="24">
        <v>24571.62</v>
      </c>
      <c r="G7" s="24"/>
      <c r="H7" s="24">
        <f>E7+F7+G7</f>
        <v>24571.62</v>
      </c>
      <c r="I7" s="23">
        <f>H7/D7</f>
        <v>5.7208360204977285E-2</v>
      </c>
      <c r="J7" s="24">
        <f>D7-H7</f>
        <v>404939.38</v>
      </c>
      <c r="K7" s="24">
        <f>F7*0.1</f>
        <v>2457.1620000000003</v>
      </c>
      <c r="L7" s="34">
        <f>F7-K7</f>
        <v>22114.457999999999</v>
      </c>
      <c r="M7" s="24">
        <v>0</v>
      </c>
      <c r="N7" s="45">
        <f>K7+M7</f>
        <v>2457.1620000000003</v>
      </c>
    </row>
    <row r="8" spans="1:14" ht="13.8" x14ac:dyDescent="0.25">
      <c r="A8" s="21">
        <v>2</v>
      </c>
      <c r="B8" s="22" t="s">
        <v>25</v>
      </c>
      <c r="C8" s="23">
        <v>2.8018949455462079E-2</v>
      </c>
      <c r="D8" s="24">
        <v>300951</v>
      </c>
      <c r="E8" s="24">
        <v>0</v>
      </c>
      <c r="F8" s="24">
        <v>90285.3</v>
      </c>
      <c r="G8" s="24"/>
      <c r="H8" s="24">
        <f t="shared" ref="H8:H33" si="0">E8+F8+G8</f>
        <v>90285.3</v>
      </c>
      <c r="I8" s="23">
        <f t="shared" ref="I8:I33" si="1">H8/D8</f>
        <v>0.3</v>
      </c>
      <c r="J8" s="24">
        <f t="shared" ref="J8:J33" si="2">D8-H8</f>
        <v>210665.7</v>
      </c>
      <c r="K8" s="24">
        <f t="shared" ref="K8:K33" si="3">F8*0.1</f>
        <v>9028.5300000000007</v>
      </c>
      <c r="L8" s="34">
        <f t="shared" ref="L8:L33" si="4">F8-K8</f>
        <v>81256.77</v>
      </c>
      <c r="M8" s="24">
        <v>0</v>
      </c>
      <c r="N8" s="45">
        <f t="shared" ref="N8:N33" si="5">K8+M8</f>
        <v>9028.5300000000007</v>
      </c>
    </row>
    <row r="9" spans="1:14" ht="13.8" x14ac:dyDescent="0.25">
      <c r="A9" s="21">
        <v>3</v>
      </c>
      <c r="B9" s="22" t="s">
        <v>26</v>
      </c>
      <c r="C9" s="23">
        <v>2.3823243256911968E-2</v>
      </c>
      <c r="D9" s="24">
        <v>255885</v>
      </c>
      <c r="E9" s="24">
        <v>0</v>
      </c>
      <c r="F9" s="24">
        <v>25588.5</v>
      </c>
      <c r="G9" s="24"/>
      <c r="H9" s="24">
        <f t="shared" si="0"/>
        <v>25588.5</v>
      </c>
      <c r="I9" s="23">
        <f t="shared" si="1"/>
        <v>0.1</v>
      </c>
      <c r="J9" s="24">
        <f t="shared" si="2"/>
        <v>230296.5</v>
      </c>
      <c r="K9" s="24">
        <f t="shared" si="3"/>
        <v>2558.8500000000004</v>
      </c>
      <c r="L9" s="34">
        <f t="shared" si="4"/>
        <v>23029.65</v>
      </c>
      <c r="M9" s="24">
        <v>0</v>
      </c>
      <c r="N9" s="45">
        <f t="shared" si="5"/>
        <v>2558.8500000000004</v>
      </c>
    </row>
    <row r="10" spans="1:14" ht="13.8" x14ac:dyDescent="0.25">
      <c r="A10" s="21">
        <v>4</v>
      </c>
      <c r="B10" s="22" t="s">
        <v>27</v>
      </c>
      <c r="C10" s="23">
        <v>2.8239785897634911E-2</v>
      </c>
      <c r="D10" s="24">
        <v>303323</v>
      </c>
      <c r="E10" s="24">
        <v>0</v>
      </c>
      <c r="F10" s="24"/>
      <c r="G10" s="24"/>
      <c r="H10" s="24">
        <f t="shared" si="0"/>
        <v>0</v>
      </c>
      <c r="I10" s="23">
        <f t="shared" si="1"/>
        <v>0</v>
      </c>
      <c r="J10" s="24">
        <f t="shared" si="2"/>
        <v>303323</v>
      </c>
      <c r="K10" s="24">
        <f t="shared" si="3"/>
        <v>0</v>
      </c>
      <c r="L10" s="34">
        <f t="shared" si="4"/>
        <v>0</v>
      </c>
      <c r="M10" s="24">
        <v>0</v>
      </c>
      <c r="N10" s="45">
        <f t="shared" si="5"/>
        <v>0</v>
      </c>
    </row>
    <row r="11" spans="1:14" ht="13.8" x14ac:dyDescent="0.25">
      <c r="A11" s="21">
        <v>5</v>
      </c>
      <c r="B11" s="22" t="s">
        <v>28</v>
      </c>
      <c r="C11" s="23">
        <v>1.2050109911648265E-2</v>
      </c>
      <c r="D11" s="24">
        <v>129430</v>
      </c>
      <c r="E11" s="24">
        <v>0</v>
      </c>
      <c r="F11" s="24"/>
      <c r="G11" s="24"/>
      <c r="H11" s="24">
        <f t="shared" si="0"/>
        <v>0</v>
      </c>
      <c r="I11" s="23">
        <f t="shared" si="1"/>
        <v>0</v>
      </c>
      <c r="J11" s="24">
        <f t="shared" si="2"/>
        <v>129430</v>
      </c>
      <c r="K11" s="24">
        <f t="shared" si="3"/>
        <v>0</v>
      </c>
      <c r="L11" s="34">
        <f t="shared" si="4"/>
        <v>0</v>
      </c>
      <c r="M11" s="24">
        <v>0</v>
      </c>
      <c r="N11" s="45">
        <f t="shared" si="5"/>
        <v>0</v>
      </c>
    </row>
    <row r="12" spans="1:14" ht="13.8" x14ac:dyDescent="0.25">
      <c r="A12" s="21">
        <v>6</v>
      </c>
      <c r="B12" s="22" t="s">
        <v>29</v>
      </c>
      <c r="C12" s="23">
        <v>1.6292739199091757E-2</v>
      </c>
      <c r="D12" s="24">
        <v>175000</v>
      </c>
      <c r="E12" s="24">
        <v>0</v>
      </c>
      <c r="F12" s="24"/>
      <c r="G12" s="24"/>
      <c r="H12" s="24">
        <f t="shared" si="0"/>
        <v>0</v>
      </c>
      <c r="I12" s="23">
        <f t="shared" si="1"/>
        <v>0</v>
      </c>
      <c r="J12" s="24">
        <f t="shared" si="2"/>
        <v>175000</v>
      </c>
      <c r="K12" s="24">
        <f t="shared" si="3"/>
        <v>0</v>
      </c>
      <c r="L12" s="34">
        <f t="shared" si="4"/>
        <v>0</v>
      </c>
      <c r="M12" s="24">
        <v>0</v>
      </c>
      <c r="N12" s="45">
        <f t="shared" si="5"/>
        <v>0</v>
      </c>
    </row>
    <row r="13" spans="1:14" ht="13.8" x14ac:dyDescent="0.25">
      <c r="A13" s="21">
        <v>7</v>
      </c>
      <c r="B13" s="22" t="s">
        <v>30</v>
      </c>
      <c r="C13" s="23">
        <v>1.8620273370390582E-3</v>
      </c>
      <c r="D13" s="24">
        <v>20000</v>
      </c>
      <c r="E13" s="24">
        <v>0</v>
      </c>
      <c r="F13" s="24"/>
      <c r="G13" s="24"/>
      <c r="H13" s="24">
        <f t="shared" si="0"/>
        <v>0</v>
      </c>
      <c r="I13" s="23">
        <f t="shared" si="1"/>
        <v>0</v>
      </c>
      <c r="J13" s="24">
        <f t="shared" si="2"/>
        <v>20000</v>
      </c>
      <c r="K13" s="24">
        <f t="shared" si="3"/>
        <v>0</v>
      </c>
      <c r="L13" s="34">
        <f t="shared" si="4"/>
        <v>0</v>
      </c>
      <c r="M13" s="24">
        <v>0</v>
      </c>
      <c r="N13" s="45">
        <f t="shared" si="5"/>
        <v>0</v>
      </c>
    </row>
    <row r="14" spans="1:14" ht="13.8" x14ac:dyDescent="0.25">
      <c r="A14" s="21">
        <v>8</v>
      </c>
      <c r="B14" s="22" t="s">
        <v>31</v>
      </c>
      <c r="C14" s="23">
        <v>4.6550683425976454E-4</v>
      </c>
      <c r="D14" s="24">
        <v>5000</v>
      </c>
      <c r="E14" s="24">
        <v>0</v>
      </c>
      <c r="F14" s="24"/>
      <c r="G14" s="24"/>
      <c r="H14" s="24">
        <f t="shared" si="0"/>
        <v>0</v>
      </c>
      <c r="I14" s="23">
        <f t="shared" si="1"/>
        <v>0</v>
      </c>
      <c r="J14" s="24">
        <f t="shared" si="2"/>
        <v>5000</v>
      </c>
      <c r="K14" s="24">
        <f t="shared" si="3"/>
        <v>0</v>
      </c>
      <c r="L14" s="34">
        <f t="shared" si="4"/>
        <v>0</v>
      </c>
      <c r="M14" s="24">
        <v>0</v>
      </c>
      <c r="N14" s="45">
        <f t="shared" si="5"/>
        <v>0</v>
      </c>
    </row>
    <row r="15" spans="1:14" ht="13.8" x14ac:dyDescent="0.25">
      <c r="A15" s="21">
        <v>9</v>
      </c>
      <c r="B15" s="22" t="s">
        <v>32</v>
      </c>
      <c r="C15" s="23">
        <v>4.9940597294422913E-2</v>
      </c>
      <c r="D15" s="24">
        <v>536411</v>
      </c>
      <c r="E15" s="24">
        <v>0</v>
      </c>
      <c r="F15" s="24"/>
      <c r="G15" s="24"/>
      <c r="H15" s="24">
        <f t="shared" si="0"/>
        <v>0</v>
      </c>
      <c r="I15" s="23">
        <f t="shared" si="1"/>
        <v>0</v>
      </c>
      <c r="J15" s="24">
        <f t="shared" si="2"/>
        <v>536411</v>
      </c>
      <c r="K15" s="24">
        <f t="shared" si="3"/>
        <v>0</v>
      </c>
      <c r="L15" s="34">
        <f t="shared" si="4"/>
        <v>0</v>
      </c>
      <c r="M15" s="24">
        <v>0</v>
      </c>
      <c r="N15" s="45">
        <f t="shared" si="5"/>
        <v>0</v>
      </c>
    </row>
    <row r="16" spans="1:14" ht="13.8" x14ac:dyDescent="0.25">
      <c r="A16" s="21">
        <v>10</v>
      </c>
      <c r="B16" s="22" t="s">
        <v>33</v>
      </c>
      <c r="C16" s="23">
        <v>2.8307098185868872E-2</v>
      </c>
      <c r="D16" s="24">
        <v>304046</v>
      </c>
      <c r="E16" s="24">
        <v>0</v>
      </c>
      <c r="F16" s="24"/>
      <c r="G16" s="24"/>
      <c r="H16" s="24">
        <f t="shared" si="0"/>
        <v>0</v>
      </c>
      <c r="I16" s="23">
        <f t="shared" si="1"/>
        <v>0</v>
      </c>
      <c r="J16" s="24">
        <f t="shared" si="2"/>
        <v>304046</v>
      </c>
      <c r="K16" s="24">
        <f t="shared" si="3"/>
        <v>0</v>
      </c>
      <c r="L16" s="34">
        <f t="shared" si="4"/>
        <v>0</v>
      </c>
      <c r="M16" s="24">
        <v>0</v>
      </c>
      <c r="N16" s="45">
        <f t="shared" si="5"/>
        <v>0</v>
      </c>
    </row>
    <row r="17" spans="1:14" ht="13.8" x14ac:dyDescent="0.25">
      <c r="A17" s="21">
        <v>11</v>
      </c>
      <c r="B17" s="22" t="s">
        <v>34</v>
      </c>
      <c r="C17" s="23">
        <v>0.13048193804847941</v>
      </c>
      <c r="D17" s="24">
        <v>1401504</v>
      </c>
      <c r="E17" s="24">
        <v>0</v>
      </c>
      <c r="F17" s="24"/>
      <c r="G17" s="24"/>
      <c r="H17" s="24">
        <f t="shared" si="0"/>
        <v>0</v>
      </c>
      <c r="I17" s="23">
        <f t="shared" si="1"/>
        <v>0</v>
      </c>
      <c r="J17" s="24">
        <f t="shared" si="2"/>
        <v>1401504</v>
      </c>
      <c r="K17" s="24">
        <f t="shared" si="3"/>
        <v>0</v>
      </c>
      <c r="L17" s="34">
        <f t="shared" si="4"/>
        <v>0</v>
      </c>
      <c r="M17" s="24">
        <v>0</v>
      </c>
      <c r="N17" s="45">
        <f t="shared" si="5"/>
        <v>0</v>
      </c>
    </row>
    <row r="18" spans="1:14" ht="13.8" x14ac:dyDescent="0.25">
      <c r="A18" s="21">
        <v>12</v>
      </c>
      <c r="B18" s="22" t="s">
        <v>35</v>
      </c>
      <c r="C18" s="23">
        <v>7.6454842458823728E-3</v>
      </c>
      <c r="D18" s="24">
        <v>82120</v>
      </c>
      <c r="E18" s="24">
        <v>0</v>
      </c>
      <c r="F18" s="24"/>
      <c r="G18" s="24"/>
      <c r="H18" s="24">
        <f t="shared" si="0"/>
        <v>0</v>
      </c>
      <c r="I18" s="23">
        <f t="shared" si="1"/>
        <v>0</v>
      </c>
      <c r="J18" s="24">
        <f t="shared" si="2"/>
        <v>82120</v>
      </c>
      <c r="K18" s="24">
        <f t="shared" si="3"/>
        <v>0</v>
      </c>
      <c r="L18" s="34">
        <f t="shared" si="4"/>
        <v>0</v>
      </c>
      <c r="M18" s="24">
        <v>0</v>
      </c>
      <c r="N18" s="45">
        <f t="shared" si="5"/>
        <v>0</v>
      </c>
    </row>
    <row r="19" spans="1:14" ht="13.8" x14ac:dyDescent="0.25">
      <c r="A19" s="21">
        <v>13</v>
      </c>
      <c r="B19" s="22" t="s">
        <v>36</v>
      </c>
      <c r="C19" s="23">
        <v>1.3723141473977858E-2</v>
      </c>
      <c r="D19" s="24">
        <v>147400</v>
      </c>
      <c r="E19" s="24">
        <v>0</v>
      </c>
      <c r="F19" s="24"/>
      <c r="G19" s="24"/>
      <c r="H19" s="24">
        <f t="shared" si="0"/>
        <v>0</v>
      </c>
      <c r="I19" s="23">
        <f t="shared" si="1"/>
        <v>0</v>
      </c>
      <c r="J19" s="24">
        <f t="shared" si="2"/>
        <v>147400</v>
      </c>
      <c r="K19" s="24">
        <f t="shared" si="3"/>
        <v>0</v>
      </c>
      <c r="L19" s="34">
        <f t="shared" si="4"/>
        <v>0</v>
      </c>
      <c r="M19" s="24">
        <v>0</v>
      </c>
      <c r="N19" s="45">
        <f t="shared" si="5"/>
        <v>0</v>
      </c>
    </row>
    <row r="20" spans="1:14" ht="13.8" x14ac:dyDescent="0.25">
      <c r="A20" s="21">
        <v>14</v>
      </c>
      <c r="B20" s="22" t="s">
        <v>37</v>
      </c>
      <c r="C20" s="23">
        <v>8.3530546339572152E-3</v>
      </c>
      <c r="D20" s="24">
        <v>89720</v>
      </c>
      <c r="E20" s="24">
        <v>0</v>
      </c>
      <c r="F20" s="24"/>
      <c r="G20" s="24"/>
      <c r="H20" s="24">
        <f t="shared" si="0"/>
        <v>0</v>
      </c>
      <c r="I20" s="23">
        <f t="shared" si="1"/>
        <v>0</v>
      </c>
      <c r="J20" s="24">
        <f t="shared" si="2"/>
        <v>89720</v>
      </c>
      <c r="K20" s="24">
        <f t="shared" si="3"/>
        <v>0</v>
      </c>
      <c r="L20" s="34">
        <f t="shared" si="4"/>
        <v>0</v>
      </c>
      <c r="M20" s="24">
        <v>0</v>
      </c>
      <c r="N20" s="45">
        <f t="shared" si="5"/>
        <v>0</v>
      </c>
    </row>
    <row r="21" spans="1:14" ht="13.8" x14ac:dyDescent="0.25">
      <c r="A21" s="21">
        <v>15</v>
      </c>
      <c r="B21" s="22" t="s">
        <v>38</v>
      </c>
      <c r="C21" s="23">
        <v>1.3601830392969763E-2</v>
      </c>
      <c r="D21" s="24">
        <v>146097</v>
      </c>
      <c r="E21" s="24">
        <v>0</v>
      </c>
      <c r="F21" s="24"/>
      <c r="G21" s="24"/>
      <c r="H21" s="24">
        <f t="shared" si="0"/>
        <v>0</v>
      </c>
      <c r="I21" s="23">
        <f t="shared" si="1"/>
        <v>0</v>
      </c>
      <c r="J21" s="24">
        <f t="shared" si="2"/>
        <v>146097</v>
      </c>
      <c r="K21" s="24">
        <f t="shared" si="3"/>
        <v>0</v>
      </c>
      <c r="L21" s="34">
        <f t="shared" si="4"/>
        <v>0</v>
      </c>
      <c r="M21" s="24">
        <v>0</v>
      </c>
      <c r="N21" s="45">
        <f t="shared" si="5"/>
        <v>0</v>
      </c>
    </row>
    <row r="22" spans="1:14" ht="13.8" x14ac:dyDescent="0.25">
      <c r="A22" s="21">
        <v>16</v>
      </c>
      <c r="B22" s="22" t="s">
        <v>39</v>
      </c>
      <c r="C22" s="23">
        <v>1.246133864903334E-2</v>
      </c>
      <c r="D22" s="24">
        <v>133847</v>
      </c>
      <c r="E22" s="24">
        <v>0</v>
      </c>
      <c r="F22" s="24"/>
      <c r="G22" s="24"/>
      <c r="H22" s="24">
        <f t="shared" si="0"/>
        <v>0</v>
      </c>
      <c r="I22" s="23">
        <f t="shared" si="1"/>
        <v>0</v>
      </c>
      <c r="J22" s="24">
        <f t="shared" si="2"/>
        <v>133847</v>
      </c>
      <c r="K22" s="24">
        <f t="shared" si="3"/>
        <v>0</v>
      </c>
      <c r="L22" s="34">
        <f t="shared" si="4"/>
        <v>0</v>
      </c>
      <c r="M22" s="24">
        <v>0</v>
      </c>
      <c r="N22" s="45">
        <f t="shared" si="5"/>
        <v>0</v>
      </c>
    </row>
    <row r="23" spans="1:14" ht="13.8" x14ac:dyDescent="0.25">
      <c r="A23" s="21">
        <v>17</v>
      </c>
      <c r="B23" s="22" t="s">
        <v>40</v>
      </c>
      <c r="C23" s="23">
        <v>7.2366761440354477E-3</v>
      </c>
      <c r="D23" s="24">
        <v>77729</v>
      </c>
      <c r="E23" s="24">
        <v>0</v>
      </c>
      <c r="F23" s="24"/>
      <c r="G23" s="24"/>
      <c r="H23" s="24">
        <f t="shared" si="0"/>
        <v>0</v>
      </c>
      <c r="I23" s="23">
        <f t="shared" si="1"/>
        <v>0</v>
      </c>
      <c r="J23" s="24">
        <f t="shared" si="2"/>
        <v>77729</v>
      </c>
      <c r="K23" s="24">
        <f t="shared" si="3"/>
        <v>0</v>
      </c>
      <c r="L23" s="34">
        <f t="shared" si="4"/>
        <v>0</v>
      </c>
      <c r="M23" s="24">
        <v>0</v>
      </c>
      <c r="N23" s="45">
        <f t="shared" si="5"/>
        <v>0</v>
      </c>
    </row>
    <row r="24" spans="1:14" ht="13.8" x14ac:dyDescent="0.25">
      <c r="A24" s="21">
        <v>18</v>
      </c>
      <c r="B24" s="22" t="s">
        <v>41</v>
      </c>
      <c r="C24" s="23">
        <v>2.1208491368874872E-3</v>
      </c>
      <c r="D24" s="24">
        <v>22780</v>
      </c>
      <c r="E24" s="24">
        <v>0</v>
      </c>
      <c r="F24" s="24"/>
      <c r="G24" s="24"/>
      <c r="H24" s="24">
        <f t="shared" si="0"/>
        <v>0</v>
      </c>
      <c r="I24" s="23">
        <f t="shared" si="1"/>
        <v>0</v>
      </c>
      <c r="J24" s="24">
        <f t="shared" si="2"/>
        <v>22780</v>
      </c>
      <c r="K24" s="24">
        <f t="shared" si="3"/>
        <v>0</v>
      </c>
      <c r="L24" s="34">
        <f t="shared" si="4"/>
        <v>0</v>
      </c>
      <c r="M24" s="24">
        <v>0</v>
      </c>
      <c r="N24" s="45">
        <f t="shared" si="5"/>
        <v>0</v>
      </c>
    </row>
    <row r="25" spans="1:14" ht="13.8" x14ac:dyDescent="0.25">
      <c r="A25" s="21">
        <v>19</v>
      </c>
      <c r="B25" s="22" t="s">
        <v>42</v>
      </c>
      <c r="C25" s="23">
        <v>3.2712096257102176E-2</v>
      </c>
      <c r="D25" s="24">
        <v>351360</v>
      </c>
      <c r="E25" s="24">
        <v>0</v>
      </c>
      <c r="F25" s="24"/>
      <c r="G25" s="24"/>
      <c r="H25" s="24">
        <f t="shared" si="0"/>
        <v>0</v>
      </c>
      <c r="I25" s="23">
        <f t="shared" si="1"/>
        <v>0</v>
      </c>
      <c r="J25" s="24">
        <f t="shared" si="2"/>
        <v>351360</v>
      </c>
      <c r="K25" s="24">
        <f t="shared" si="3"/>
        <v>0</v>
      </c>
      <c r="L25" s="34">
        <f t="shared" si="4"/>
        <v>0</v>
      </c>
      <c r="M25" s="24">
        <v>0</v>
      </c>
      <c r="N25" s="45">
        <f t="shared" si="5"/>
        <v>0</v>
      </c>
    </row>
    <row r="26" spans="1:14" ht="13.8" x14ac:dyDescent="0.25">
      <c r="A26" s="21">
        <v>20</v>
      </c>
      <c r="B26" s="22" t="s">
        <v>43</v>
      </c>
      <c r="C26" s="23">
        <v>1.3965205027792936E-2</v>
      </c>
      <c r="D26" s="24">
        <v>150000</v>
      </c>
      <c r="E26" s="24">
        <v>0</v>
      </c>
      <c r="F26" s="24"/>
      <c r="G26" s="24"/>
      <c r="H26" s="24">
        <f t="shared" si="0"/>
        <v>0</v>
      </c>
      <c r="I26" s="23">
        <f t="shared" si="1"/>
        <v>0</v>
      </c>
      <c r="J26" s="24">
        <f t="shared" si="2"/>
        <v>150000</v>
      </c>
      <c r="K26" s="24">
        <f t="shared" si="3"/>
        <v>0</v>
      </c>
      <c r="L26" s="34">
        <f t="shared" si="4"/>
        <v>0</v>
      </c>
      <c r="M26" s="24">
        <v>0</v>
      </c>
      <c r="N26" s="45">
        <f t="shared" si="5"/>
        <v>0</v>
      </c>
    </row>
    <row r="27" spans="1:14" ht="13.8" x14ac:dyDescent="0.25">
      <c r="A27" s="21">
        <v>21</v>
      </c>
      <c r="B27" s="22" t="s">
        <v>44</v>
      </c>
      <c r="C27" s="23">
        <v>1.763712293643396E-2</v>
      </c>
      <c r="D27" s="24">
        <v>189440</v>
      </c>
      <c r="E27" s="24">
        <v>0</v>
      </c>
      <c r="F27" s="24"/>
      <c r="G27" s="24"/>
      <c r="H27" s="24">
        <f t="shared" si="0"/>
        <v>0</v>
      </c>
      <c r="I27" s="23">
        <f t="shared" si="1"/>
        <v>0</v>
      </c>
      <c r="J27" s="24">
        <f t="shared" si="2"/>
        <v>189440</v>
      </c>
      <c r="K27" s="24">
        <f t="shared" si="3"/>
        <v>0</v>
      </c>
      <c r="L27" s="34">
        <f t="shared" si="4"/>
        <v>0</v>
      </c>
      <c r="M27" s="24">
        <v>0</v>
      </c>
      <c r="N27" s="45">
        <f t="shared" si="5"/>
        <v>0</v>
      </c>
    </row>
    <row r="28" spans="1:14" ht="13.8" x14ac:dyDescent="0.25">
      <c r="A28" s="21">
        <v>22</v>
      </c>
      <c r="B28" s="22" t="s">
        <v>45</v>
      </c>
      <c r="C28" s="23">
        <v>9.5996819361048643E-3</v>
      </c>
      <c r="D28" s="24">
        <v>103110</v>
      </c>
      <c r="E28" s="24">
        <v>0</v>
      </c>
      <c r="F28" s="24"/>
      <c r="G28" s="24"/>
      <c r="H28" s="24">
        <f t="shared" si="0"/>
        <v>0</v>
      </c>
      <c r="I28" s="23">
        <f t="shared" si="1"/>
        <v>0</v>
      </c>
      <c r="J28" s="24">
        <f t="shared" si="2"/>
        <v>103110</v>
      </c>
      <c r="K28" s="24">
        <f t="shared" si="3"/>
        <v>0</v>
      </c>
      <c r="L28" s="34">
        <f t="shared" si="4"/>
        <v>0</v>
      </c>
      <c r="M28" s="24">
        <v>0</v>
      </c>
      <c r="N28" s="45">
        <f t="shared" si="5"/>
        <v>0</v>
      </c>
    </row>
    <row r="29" spans="1:14" ht="13.8" x14ac:dyDescent="0.25">
      <c r="A29" s="21">
        <v>23</v>
      </c>
      <c r="B29" s="22" t="s">
        <v>46</v>
      </c>
      <c r="C29" s="23">
        <v>1.9000313149880252E-2</v>
      </c>
      <c r="D29" s="24">
        <v>204082</v>
      </c>
      <c r="E29" s="24">
        <v>0</v>
      </c>
      <c r="F29" s="24"/>
      <c r="G29" s="24"/>
      <c r="H29" s="24">
        <f t="shared" si="0"/>
        <v>0</v>
      </c>
      <c r="I29" s="23">
        <f t="shared" si="1"/>
        <v>0</v>
      </c>
      <c r="J29" s="24">
        <f t="shared" si="2"/>
        <v>204082</v>
      </c>
      <c r="K29" s="24">
        <f t="shared" si="3"/>
        <v>0</v>
      </c>
      <c r="L29" s="34">
        <f t="shared" si="4"/>
        <v>0</v>
      </c>
      <c r="M29" s="24">
        <v>0</v>
      </c>
      <c r="N29" s="45">
        <f t="shared" si="5"/>
        <v>0</v>
      </c>
    </row>
    <row r="30" spans="1:14" ht="13.8" x14ac:dyDescent="0.25">
      <c r="A30" s="21">
        <v>24</v>
      </c>
      <c r="B30" s="22" t="s">
        <v>47</v>
      </c>
      <c r="C30" s="23">
        <v>5.2380597916878893E-2</v>
      </c>
      <c r="D30" s="24">
        <v>562619</v>
      </c>
      <c r="E30" s="24">
        <v>0</v>
      </c>
      <c r="F30" s="24"/>
      <c r="G30" s="24"/>
      <c r="H30" s="24">
        <f t="shared" si="0"/>
        <v>0</v>
      </c>
      <c r="I30" s="23">
        <f t="shared" si="1"/>
        <v>0</v>
      </c>
      <c r="J30" s="24">
        <f t="shared" si="2"/>
        <v>562619</v>
      </c>
      <c r="K30" s="24">
        <f t="shared" si="3"/>
        <v>0</v>
      </c>
      <c r="L30" s="34">
        <f t="shared" si="4"/>
        <v>0</v>
      </c>
      <c r="M30" s="24">
        <v>0</v>
      </c>
      <c r="N30" s="45">
        <f t="shared" si="5"/>
        <v>0</v>
      </c>
    </row>
    <row r="31" spans="1:14" ht="13.8" x14ac:dyDescent="0.25">
      <c r="A31" s="21">
        <v>25</v>
      </c>
      <c r="B31" s="22" t="s">
        <v>48</v>
      </c>
      <c r="C31" s="23">
        <v>2.002331096884951E-2</v>
      </c>
      <c r="D31" s="24">
        <v>215070</v>
      </c>
      <c r="E31" s="24">
        <v>0</v>
      </c>
      <c r="F31" s="24"/>
      <c r="G31" s="24"/>
      <c r="H31" s="24">
        <f t="shared" si="0"/>
        <v>0</v>
      </c>
      <c r="I31" s="23">
        <f t="shared" si="1"/>
        <v>0</v>
      </c>
      <c r="J31" s="24">
        <f t="shared" si="2"/>
        <v>215070</v>
      </c>
      <c r="K31" s="24">
        <f t="shared" si="3"/>
        <v>0</v>
      </c>
      <c r="L31" s="34">
        <f t="shared" si="4"/>
        <v>0</v>
      </c>
      <c r="M31" s="24">
        <v>0</v>
      </c>
      <c r="N31" s="45">
        <f t="shared" si="5"/>
        <v>0</v>
      </c>
    </row>
    <row r="32" spans="1:14" ht="13.8" x14ac:dyDescent="0.25">
      <c r="A32" s="21">
        <v>26</v>
      </c>
      <c r="B32" s="22" t="s">
        <v>49</v>
      </c>
      <c r="C32" s="23">
        <v>6.7498490967665858E-2</v>
      </c>
      <c r="D32" s="24">
        <v>725000</v>
      </c>
      <c r="E32" s="24">
        <v>0</v>
      </c>
      <c r="F32" s="24"/>
      <c r="G32" s="24"/>
      <c r="H32" s="24">
        <f t="shared" si="0"/>
        <v>0</v>
      </c>
      <c r="I32" s="23">
        <f t="shared" si="1"/>
        <v>0</v>
      </c>
      <c r="J32" s="24">
        <f t="shared" si="2"/>
        <v>725000</v>
      </c>
      <c r="K32" s="24">
        <f t="shared" si="3"/>
        <v>0</v>
      </c>
      <c r="L32" s="34">
        <f t="shared" si="4"/>
        <v>0</v>
      </c>
      <c r="M32" s="24">
        <v>0</v>
      </c>
      <c r="N32" s="45">
        <f t="shared" si="5"/>
        <v>0</v>
      </c>
    </row>
    <row r="33" spans="1:14" ht="14.4" thickBot="1" x14ac:dyDescent="0.3">
      <c r="A33" s="21">
        <v>27</v>
      </c>
      <c r="B33" s="22" t="s">
        <v>50</v>
      </c>
      <c r="C33" s="23">
        <v>9.3101366851952912E-3</v>
      </c>
      <c r="D33" s="24">
        <v>100000</v>
      </c>
      <c r="E33" s="24">
        <v>0</v>
      </c>
      <c r="F33" s="24"/>
      <c r="G33" s="24"/>
      <c r="H33" s="24">
        <f t="shared" si="0"/>
        <v>0</v>
      </c>
      <c r="I33" s="23">
        <f t="shared" si="1"/>
        <v>0</v>
      </c>
      <c r="J33" s="24">
        <f t="shared" si="2"/>
        <v>100000</v>
      </c>
      <c r="K33" s="24">
        <f t="shared" si="3"/>
        <v>0</v>
      </c>
      <c r="L33" s="34">
        <f t="shared" si="4"/>
        <v>0</v>
      </c>
      <c r="M33" s="24">
        <v>0</v>
      </c>
      <c r="N33" s="45">
        <f t="shared" si="5"/>
        <v>0</v>
      </c>
    </row>
    <row r="34" spans="1:14" ht="14.4" thickBot="1" x14ac:dyDescent="0.3">
      <c r="A34" s="37"/>
      <c r="B34" s="38" t="s">
        <v>51</v>
      </c>
      <c r="C34" s="39">
        <v>0.66673938712141534</v>
      </c>
      <c r="D34" s="40">
        <v>7161435</v>
      </c>
      <c r="E34" s="40">
        <v>0</v>
      </c>
      <c r="F34" s="40">
        <f>SUM(F7:F33)</f>
        <v>140445.41999999998</v>
      </c>
      <c r="G34" s="40"/>
      <c r="H34" s="40">
        <f>SUM(H7:H33)</f>
        <v>140445.41999999998</v>
      </c>
      <c r="I34" s="39">
        <f>H34/D34</f>
        <v>1.9611351635531144E-2</v>
      </c>
      <c r="J34" s="40">
        <f>D34-H34</f>
        <v>7020989.5800000001</v>
      </c>
      <c r="K34" s="40">
        <f>SUM(K7:K33)</f>
        <v>14044.542000000001</v>
      </c>
      <c r="L34" s="43">
        <f>SUM(L7:L33)</f>
        <v>126400.878</v>
      </c>
      <c r="M34" s="40">
        <v>0</v>
      </c>
      <c r="N34" s="47">
        <f>K34+M34</f>
        <v>14044.542000000001</v>
      </c>
    </row>
    <row r="35" spans="1:14" ht="13.8" x14ac:dyDescent="0.25">
      <c r="A35" s="26">
        <v>28</v>
      </c>
      <c r="B35" s="27" t="s">
        <v>52</v>
      </c>
      <c r="C35" s="28">
        <v>0.06</v>
      </c>
      <c r="D35" s="29">
        <v>435000</v>
      </c>
      <c r="E35" s="29">
        <v>0</v>
      </c>
      <c r="F35" s="29">
        <v>22653.78</v>
      </c>
      <c r="G35" s="29"/>
      <c r="H35" s="29">
        <f>E35+F35+G35</f>
        <v>22653.78</v>
      </c>
      <c r="I35" s="28">
        <f>H35/D35</f>
        <v>5.2077655172413792E-2</v>
      </c>
      <c r="J35" s="29">
        <f>D35-H35</f>
        <v>412346.22</v>
      </c>
      <c r="K35" s="29"/>
      <c r="L35" s="53">
        <f>F35-K35</f>
        <v>22653.78</v>
      </c>
      <c r="M35" s="29"/>
      <c r="N35" s="48"/>
    </row>
    <row r="36" spans="1:14" ht="13.8" x14ac:dyDescent="0.25">
      <c r="A36" s="21">
        <v>29</v>
      </c>
      <c r="B36" s="22" t="s">
        <v>53</v>
      </c>
      <c r="C36" s="23">
        <v>6.2754976326558857E-3</v>
      </c>
      <c r="D36" s="24">
        <v>67405</v>
      </c>
      <c r="E36" s="24">
        <v>0</v>
      </c>
      <c r="F36" s="24">
        <v>67405</v>
      </c>
      <c r="G36" s="24"/>
      <c r="H36" s="24">
        <f>E36+F36+G36</f>
        <v>67405</v>
      </c>
      <c r="I36" s="23">
        <f>H36/D36</f>
        <v>1</v>
      </c>
      <c r="J36" s="24">
        <f>D36-H36</f>
        <v>0</v>
      </c>
      <c r="K36" s="24"/>
      <c r="L36" s="34">
        <f>F36-K36</f>
        <v>67405</v>
      </c>
      <c r="M36" s="24"/>
      <c r="N36" s="45"/>
    </row>
    <row r="37" spans="1:14" ht="14.4" thickBot="1" x14ac:dyDescent="0.3">
      <c r="A37" s="21">
        <v>30</v>
      </c>
      <c r="B37" s="22" t="s">
        <v>54</v>
      </c>
      <c r="C37" s="23">
        <v>2.184158066346815E-3</v>
      </c>
      <c r="D37" s="24">
        <v>23460</v>
      </c>
      <c r="E37" s="24">
        <v>0</v>
      </c>
      <c r="F37" s="24">
        <v>23460</v>
      </c>
      <c r="G37" s="24"/>
      <c r="H37" s="24">
        <f>E37+F37+G37</f>
        <v>23460</v>
      </c>
      <c r="I37" s="23">
        <f>H37/D37</f>
        <v>1</v>
      </c>
      <c r="J37" s="24">
        <f>D37-H37</f>
        <v>0</v>
      </c>
      <c r="K37" s="24"/>
      <c r="L37" s="34">
        <f>F37-K37</f>
        <v>23460</v>
      </c>
      <c r="M37" s="24"/>
      <c r="N37" s="45"/>
    </row>
    <row r="38" spans="1:14" ht="14.4" thickBot="1" x14ac:dyDescent="0.3">
      <c r="A38" s="37"/>
      <c r="B38" s="38" t="s">
        <v>55</v>
      </c>
      <c r="C38" s="39">
        <v>4.8958750279602212E-2</v>
      </c>
      <c r="D38" s="40">
        <v>525865</v>
      </c>
      <c r="E38" s="40">
        <v>0</v>
      </c>
      <c r="F38" s="40">
        <f>SUM(F35:F37)</f>
        <v>113518.78</v>
      </c>
      <c r="G38" s="40"/>
      <c r="H38" s="40">
        <f>SUM(H35:H37)</f>
        <v>113518.78</v>
      </c>
      <c r="I38" s="39">
        <f>H38/D38</f>
        <v>0.21587057514761393</v>
      </c>
      <c r="J38" s="40">
        <f>D38-H38</f>
        <v>412346.22</v>
      </c>
      <c r="K38" s="40"/>
      <c r="L38" s="52">
        <f>F38-K38</f>
        <v>113518.78</v>
      </c>
      <c r="M38" s="40"/>
      <c r="N38" s="41"/>
    </row>
    <row r="39" spans="1:14" ht="14.4" thickBot="1" x14ac:dyDescent="0.3">
      <c r="A39" s="54"/>
      <c r="B39" s="55"/>
      <c r="C39" s="56"/>
      <c r="D39" s="57"/>
      <c r="E39" s="57"/>
      <c r="F39" s="57"/>
      <c r="G39" s="57"/>
      <c r="H39" s="57"/>
      <c r="I39" s="56"/>
      <c r="J39" s="57"/>
      <c r="K39" s="57"/>
      <c r="L39" s="11"/>
      <c r="M39" s="57"/>
      <c r="N39" s="14"/>
    </row>
    <row r="40" spans="1:14" ht="14.4" thickBot="1" x14ac:dyDescent="0.3">
      <c r="A40" s="37"/>
      <c r="B40" s="38" t="s">
        <v>56</v>
      </c>
      <c r="C40" s="39">
        <v>0.71569813740101762</v>
      </c>
      <c r="D40" s="40">
        <v>7687300</v>
      </c>
      <c r="E40" s="40">
        <v>0</v>
      </c>
      <c r="F40" s="40">
        <f>F34+F38</f>
        <v>253964.19999999998</v>
      </c>
      <c r="G40" s="40"/>
      <c r="H40" s="40">
        <f>H34+H38</f>
        <v>253964.19999999998</v>
      </c>
      <c r="I40" s="39">
        <f>H40/D40</f>
        <v>3.3036852991297334E-2</v>
      </c>
      <c r="J40" s="40">
        <f>D40-H40</f>
        <v>7433335.7999999998</v>
      </c>
      <c r="K40" s="40"/>
      <c r="L40" s="43">
        <f>L34+L38</f>
        <v>239919.658</v>
      </c>
      <c r="M40" s="40"/>
      <c r="N40" s="47"/>
    </row>
    <row r="41" spans="1:14" ht="14.4" thickBot="1" x14ac:dyDescent="0.3">
      <c r="A41" s="9"/>
      <c r="B41" s="9"/>
      <c r="C41" s="10"/>
      <c r="D41" s="11"/>
      <c r="E41" s="11"/>
      <c r="F41" s="11"/>
      <c r="G41" s="11"/>
      <c r="H41" s="11"/>
      <c r="I41" s="10"/>
      <c r="J41" s="11"/>
      <c r="K41" s="11"/>
      <c r="L41" s="4"/>
      <c r="M41" s="11"/>
      <c r="N41" s="11"/>
    </row>
    <row r="42" spans="1:14" x14ac:dyDescent="0.25">
      <c r="A42" s="73"/>
      <c r="B42" s="60" t="s">
        <v>88</v>
      </c>
      <c r="C42" s="60"/>
      <c r="D42" s="60"/>
      <c r="E42" s="60"/>
      <c r="F42" s="60"/>
      <c r="G42" s="60"/>
      <c r="H42" s="60"/>
      <c r="I42" s="74"/>
      <c r="J42" s="60"/>
      <c r="K42" s="60"/>
      <c r="L42" s="60"/>
      <c r="M42" s="60"/>
      <c r="N42" s="75"/>
    </row>
    <row r="43" spans="1:14" x14ac:dyDescent="0.25">
      <c r="A43" s="76"/>
      <c r="B43" s="35" t="s">
        <v>89</v>
      </c>
      <c r="C43" s="35"/>
      <c r="D43" s="35"/>
      <c r="E43" s="35"/>
      <c r="F43" s="35"/>
      <c r="G43" s="35"/>
      <c r="H43" s="35"/>
      <c r="I43" s="77"/>
      <c r="J43" s="35"/>
      <c r="K43" s="35"/>
      <c r="L43" s="35"/>
      <c r="M43" s="35"/>
      <c r="N43" s="78"/>
    </row>
    <row r="44" spans="1:14" x14ac:dyDescent="0.25">
      <c r="A44" s="76"/>
      <c r="B44" s="35"/>
      <c r="C44" s="35"/>
      <c r="D44" s="35"/>
      <c r="E44" s="35"/>
      <c r="F44" s="35"/>
      <c r="G44" s="35"/>
      <c r="H44" s="35"/>
      <c r="I44" s="77"/>
      <c r="J44" s="35"/>
      <c r="K44" s="35"/>
      <c r="L44" s="35"/>
      <c r="M44" s="35"/>
      <c r="N44" s="78"/>
    </row>
    <row r="45" spans="1:14" x14ac:dyDescent="0.25">
      <c r="A45" s="76"/>
      <c r="B45" s="35" t="s">
        <v>90</v>
      </c>
      <c r="C45" s="35"/>
      <c r="D45" s="35" t="s">
        <v>91</v>
      </c>
      <c r="E45" s="35"/>
      <c r="F45" s="35" t="s">
        <v>92</v>
      </c>
      <c r="G45" s="35"/>
      <c r="H45" s="35"/>
      <c r="I45" s="77" t="s">
        <v>93</v>
      </c>
      <c r="J45" s="35"/>
      <c r="K45" s="35"/>
      <c r="L45" s="35"/>
      <c r="M45" s="35"/>
      <c r="N45" s="78"/>
    </row>
    <row r="46" spans="1:14" ht="13.8" thickBot="1" x14ac:dyDescent="0.3">
      <c r="A46" s="79"/>
      <c r="B46" s="80"/>
      <c r="C46" s="80"/>
      <c r="D46" s="80"/>
      <c r="E46" s="80"/>
      <c r="F46" s="80"/>
      <c r="G46" s="80"/>
      <c r="H46" s="80"/>
      <c r="I46" s="81"/>
      <c r="J46" s="80"/>
      <c r="K46" s="80"/>
      <c r="L46" s="80"/>
      <c r="M46" s="80"/>
      <c r="N46" s="82"/>
    </row>
    <row r="47" spans="1:14" ht="13.8" thickBot="1" x14ac:dyDescent="0.3">
      <c r="A47" s="80"/>
      <c r="B47" s="80"/>
      <c r="C47" s="80"/>
      <c r="D47" s="80"/>
      <c r="E47" s="80"/>
      <c r="F47" s="80"/>
      <c r="G47" s="80"/>
      <c r="H47" s="80"/>
      <c r="I47" s="81"/>
      <c r="J47" s="80"/>
      <c r="K47" s="80"/>
      <c r="L47" s="80"/>
      <c r="M47" s="80"/>
      <c r="N47" s="80"/>
    </row>
    <row r="48" spans="1:14" ht="13.8" x14ac:dyDescent="0.25">
      <c r="A48" s="26">
        <v>31</v>
      </c>
      <c r="B48" s="27" t="s">
        <v>87</v>
      </c>
      <c r="C48" s="28">
        <v>1.0241150353714819E-2</v>
      </c>
      <c r="D48" s="29">
        <v>110000</v>
      </c>
      <c r="E48" s="29">
        <v>0</v>
      </c>
      <c r="F48" s="29">
        <v>55000</v>
      </c>
      <c r="G48" s="29"/>
      <c r="H48" s="29">
        <f t="shared" ref="H48:H61" si="6">E48+F48+G48</f>
        <v>55000</v>
      </c>
      <c r="I48" s="28">
        <f t="shared" ref="I48:I61" si="7">H48/D48</f>
        <v>0.5</v>
      </c>
      <c r="J48" s="29">
        <f t="shared" ref="J48:J61" si="8">D48-H48</f>
        <v>55000</v>
      </c>
      <c r="K48" s="29"/>
      <c r="L48" s="53">
        <f t="shared" ref="L48:L61" si="9">F48-K48</f>
        <v>55000</v>
      </c>
      <c r="M48" s="29"/>
      <c r="N48" s="48"/>
    </row>
    <row r="49" spans="1:14" ht="13.8" x14ac:dyDescent="0.25">
      <c r="A49" s="21">
        <v>32</v>
      </c>
      <c r="B49" s="22" t="s">
        <v>57</v>
      </c>
      <c r="C49" s="23">
        <v>1.5956270859288801E-2</v>
      </c>
      <c r="D49" s="24">
        <v>171386</v>
      </c>
      <c r="E49" s="24">
        <v>0</v>
      </c>
      <c r="F49" s="24">
        <v>171386</v>
      </c>
      <c r="G49" s="24"/>
      <c r="H49" s="24">
        <f t="shared" si="6"/>
        <v>171386</v>
      </c>
      <c r="I49" s="23">
        <f t="shared" si="7"/>
        <v>1</v>
      </c>
      <c r="J49" s="24">
        <f t="shared" si="8"/>
        <v>0</v>
      </c>
      <c r="K49" s="24"/>
      <c r="L49" s="34">
        <f t="shared" si="9"/>
        <v>171386</v>
      </c>
      <c r="M49" s="24"/>
      <c r="N49" s="45"/>
    </row>
    <row r="50" spans="1:14" ht="13.8" x14ac:dyDescent="0.25">
      <c r="A50" s="21">
        <v>33</v>
      </c>
      <c r="B50" s="22" t="s">
        <v>58</v>
      </c>
      <c r="C50" s="23">
        <v>5.21833161205196E-3</v>
      </c>
      <c r="D50" s="24">
        <v>56050</v>
      </c>
      <c r="E50" s="24">
        <v>0</v>
      </c>
      <c r="F50" s="24"/>
      <c r="G50" s="24"/>
      <c r="H50" s="24">
        <f t="shared" si="6"/>
        <v>0</v>
      </c>
      <c r="I50" s="23">
        <f t="shared" si="7"/>
        <v>0</v>
      </c>
      <c r="J50" s="24">
        <f t="shared" si="8"/>
        <v>56050</v>
      </c>
      <c r="K50" s="24"/>
      <c r="L50" s="34">
        <f t="shared" si="9"/>
        <v>0</v>
      </c>
      <c r="M50" s="24"/>
      <c r="N50" s="45"/>
    </row>
    <row r="51" spans="1:14" ht="13.8" x14ac:dyDescent="0.25">
      <c r="A51" s="21">
        <v>34</v>
      </c>
      <c r="B51" s="22" t="s">
        <v>59</v>
      </c>
      <c r="C51" s="23">
        <v>1.0799758554826537E-2</v>
      </c>
      <c r="D51" s="24">
        <v>116000</v>
      </c>
      <c r="E51" s="24">
        <v>0</v>
      </c>
      <c r="F51" s="24"/>
      <c r="G51" s="24"/>
      <c r="H51" s="24">
        <f t="shared" si="6"/>
        <v>0</v>
      </c>
      <c r="I51" s="23">
        <f t="shared" si="7"/>
        <v>0</v>
      </c>
      <c r="J51" s="24">
        <f t="shared" si="8"/>
        <v>116000</v>
      </c>
      <c r="K51" s="24"/>
      <c r="L51" s="34">
        <f t="shared" si="9"/>
        <v>0</v>
      </c>
      <c r="M51" s="24"/>
      <c r="N51" s="45"/>
    </row>
    <row r="52" spans="1:14" ht="13.8" x14ac:dyDescent="0.25">
      <c r="A52" s="21">
        <v>35</v>
      </c>
      <c r="B52" s="22" t="s">
        <v>60</v>
      </c>
      <c r="C52" s="23">
        <v>4.9343724431535037E-3</v>
      </c>
      <c r="D52" s="24">
        <v>53000</v>
      </c>
      <c r="E52" s="24">
        <v>0</v>
      </c>
      <c r="F52" s="24"/>
      <c r="G52" s="24"/>
      <c r="H52" s="24">
        <f t="shared" si="6"/>
        <v>0</v>
      </c>
      <c r="I52" s="23">
        <f t="shared" si="7"/>
        <v>0</v>
      </c>
      <c r="J52" s="24">
        <f t="shared" si="8"/>
        <v>53000</v>
      </c>
      <c r="K52" s="24"/>
      <c r="L52" s="34">
        <f t="shared" si="9"/>
        <v>0</v>
      </c>
      <c r="M52" s="24"/>
      <c r="N52" s="45"/>
    </row>
    <row r="53" spans="1:14" ht="13.8" x14ac:dyDescent="0.25">
      <c r="A53" s="21">
        <v>36</v>
      </c>
      <c r="B53" s="22" t="s">
        <v>61</v>
      </c>
      <c r="C53" s="23">
        <v>7.4481093481562326E-3</v>
      </c>
      <c r="D53" s="24">
        <v>80000</v>
      </c>
      <c r="E53" s="24">
        <v>0</v>
      </c>
      <c r="F53" s="24">
        <v>80000</v>
      </c>
      <c r="G53" s="24"/>
      <c r="H53" s="24">
        <f t="shared" si="6"/>
        <v>80000</v>
      </c>
      <c r="I53" s="23">
        <f t="shared" si="7"/>
        <v>1</v>
      </c>
      <c r="J53" s="24">
        <f t="shared" si="8"/>
        <v>0</v>
      </c>
      <c r="K53" s="24"/>
      <c r="L53" s="34">
        <f t="shared" si="9"/>
        <v>80000</v>
      </c>
      <c r="M53" s="24"/>
      <c r="N53" s="45"/>
    </row>
    <row r="54" spans="1:14" ht="13.8" x14ac:dyDescent="0.25">
      <c r="A54" s="21">
        <v>37</v>
      </c>
      <c r="B54" s="22" t="s">
        <v>62</v>
      </c>
      <c r="C54" s="23">
        <v>3.8936853644823744E-3</v>
      </c>
      <c r="D54" s="24">
        <v>41822</v>
      </c>
      <c r="E54" s="24">
        <v>0</v>
      </c>
      <c r="F54" s="24">
        <v>41822</v>
      </c>
      <c r="G54" s="24"/>
      <c r="H54" s="24">
        <f t="shared" si="6"/>
        <v>41822</v>
      </c>
      <c r="I54" s="23">
        <f t="shared" si="7"/>
        <v>1</v>
      </c>
      <c r="J54" s="24">
        <f t="shared" si="8"/>
        <v>0</v>
      </c>
      <c r="K54" s="24"/>
      <c r="L54" s="34">
        <f t="shared" si="9"/>
        <v>41822</v>
      </c>
      <c r="M54" s="24"/>
      <c r="N54" s="45"/>
    </row>
    <row r="55" spans="1:14" ht="13.8" x14ac:dyDescent="0.25">
      <c r="A55" s="21">
        <v>38</v>
      </c>
      <c r="B55" s="22" t="s">
        <v>63</v>
      </c>
      <c r="C55" s="23">
        <v>1.8620273370390582E-3</v>
      </c>
      <c r="D55" s="24">
        <v>20000</v>
      </c>
      <c r="E55" s="24">
        <v>0</v>
      </c>
      <c r="F55" s="24">
        <v>20000</v>
      </c>
      <c r="G55" s="24"/>
      <c r="H55" s="24">
        <f t="shared" si="6"/>
        <v>20000</v>
      </c>
      <c r="I55" s="23">
        <f t="shared" si="7"/>
        <v>1</v>
      </c>
      <c r="J55" s="24">
        <f t="shared" si="8"/>
        <v>0</v>
      </c>
      <c r="K55" s="24"/>
      <c r="L55" s="34">
        <f t="shared" si="9"/>
        <v>20000</v>
      </c>
      <c r="M55" s="24"/>
      <c r="N55" s="45"/>
    </row>
    <row r="56" spans="1:14" ht="13.8" x14ac:dyDescent="0.25">
      <c r="A56" s="21">
        <v>39</v>
      </c>
      <c r="B56" s="22" t="s">
        <v>64</v>
      </c>
      <c r="C56" s="23">
        <v>0</v>
      </c>
      <c r="D56" s="24">
        <v>0</v>
      </c>
      <c r="E56" s="24">
        <v>0</v>
      </c>
      <c r="F56" s="24"/>
      <c r="G56" s="24"/>
      <c r="H56" s="24">
        <f t="shared" si="6"/>
        <v>0</v>
      </c>
      <c r="I56" s="23">
        <v>0</v>
      </c>
      <c r="J56" s="24">
        <f t="shared" si="8"/>
        <v>0</v>
      </c>
      <c r="K56" s="24"/>
      <c r="L56" s="34">
        <f t="shared" si="9"/>
        <v>0</v>
      </c>
      <c r="M56" s="24"/>
      <c r="N56" s="45"/>
    </row>
    <row r="57" spans="1:14" ht="13.8" x14ac:dyDescent="0.25">
      <c r="A57" s="21">
        <v>40</v>
      </c>
      <c r="B57" s="22" t="s">
        <v>65</v>
      </c>
      <c r="C57" s="23">
        <v>1.3965205027792935E-3</v>
      </c>
      <c r="D57" s="24">
        <v>15000</v>
      </c>
      <c r="E57" s="24">
        <v>0</v>
      </c>
      <c r="F57" s="24"/>
      <c r="G57" s="24"/>
      <c r="H57" s="24">
        <f t="shared" si="6"/>
        <v>0</v>
      </c>
      <c r="I57" s="23">
        <f t="shared" si="7"/>
        <v>0</v>
      </c>
      <c r="J57" s="24">
        <f t="shared" si="8"/>
        <v>15000</v>
      </c>
      <c r="K57" s="24"/>
      <c r="L57" s="34">
        <f t="shared" si="9"/>
        <v>0</v>
      </c>
      <c r="M57" s="24"/>
      <c r="N57" s="45"/>
    </row>
    <row r="58" spans="1:14" ht="13.8" x14ac:dyDescent="0.25">
      <c r="A58" s="21">
        <v>41</v>
      </c>
      <c r="B58" s="22" t="s">
        <v>66</v>
      </c>
      <c r="C58" s="23">
        <v>2.7978171056780923E-2</v>
      </c>
      <c r="D58" s="24">
        <v>300513</v>
      </c>
      <c r="E58" s="24">
        <v>0</v>
      </c>
      <c r="F58" s="24"/>
      <c r="G58" s="24"/>
      <c r="H58" s="24">
        <f t="shared" si="6"/>
        <v>0</v>
      </c>
      <c r="I58" s="23">
        <f t="shared" si="7"/>
        <v>0</v>
      </c>
      <c r="J58" s="24">
        <f t="shared" si="8"/>
        <v>300513</v>
      </c>
      <c r="K58" s="24"/>
      <c r="L58" s="34">
        <f t="shared" si="9"/>
        <v>0</v>
      </c>
      <c r="M58" s="24"/>
      <c r="N58" s="45"/>
    </row>
    <row r="59" spans="1:14" ht="13.8" x14ac:dyDescent="0.25">
      <c r="A59" s="21">
        <v>42</v>
      </c>
      <c r="B59" s="22" t="s">
        <v>67</v>
      </c>
      <c r="C59" s="23">
        <v>3.0369905137619849E-2</v>
      </c>
      <c r="D59" s="24">
        <v>326202.57</v>
      </c>
      <c r="E59" s="24">
        <v>0</v>
      </c>
      <c r="F59" s="24">
        <v>326202.57</v>
      </c>
      <c r="G59" s="24"/>
      <c r="H59" s="24">
        <f t="shared" si="6"/>
        <v>326202.57</v>
      </c>
      <c r="I59" s="23">
        <f t="shared" si="7"/>
        <v>1</v>
      </c>
      <c r="J59" s="24">
        <f t="shared" si="8"/>
        <v>0</v>
      </c>
      <c r="K59" s="24"/>
      <c r="L59" s="34">
        <f t="shared" si="9"/>
        <v>326202.57</v>
      </c>
      <c r="M59" s="24"/>
      <c r="N59" s="45"/>
    </row>
    <row r="60" spans="1:14" ht="13.8" x14ac:dyDescent="0.25">
      <c r="A60" s="21">
        <v>43</v>
      </c>
      <c r="B60" s="22" t="s">
        <v>68</v>
      </c>
      <c r="C60" s="23">
        <v>2.7930410055585872E-2</v>
      </c>
      <c r="D60" s="24">
        <v>300000</v>
      </c>
      <c r="E60" s="24">
        <v>0</v>
      </c>
      <c r="F60" s="24"/>
      <c r="G60" s="24"/>
      <c r="H60" s="24">
        <f t="shared" si="6"/>
        <v>0</v>
      </c>
      <c r="I60" s="23">
        <f t="shared" si="7"/>
        <v>0</v>
      </c>
      <c r="J60" s="24">
        <f t="shared" si="8"/>
        <v>300000</v>
      </c>
      <c r="K60" s="24"/>
      <c r="L60" s="34">
        <f t="shared" si="9"/>
        <v>0</v>
      </c>
      <c r="M60" s="24"/>
      <c r="N60" s="45"/>
    </row>
    <row r="61" spans="1:14" ht="13.8" x14ac:dyDescent="0.25">
      <c r="A61" s="21">
        <v>44</v>
      </c>
      <c r="B61" s="22" t="s">
        <v>69</v>
      </c>
      <c r="C61" s="23">
        <v>3.7240546740781163E-3</v>
      </c>
      <c r="D61" s="24">
        <v>40000</v>
      </c>
      <c r="E61" s="24">
        <v>0</v>
      </c>
      <c r="F61" s="24"/>
      <c r="G61" s="24"/>
      <c r="H61" s="24">
        <f t="shared" si="6"/>
        <v>0</v>
      </c>
      <c r="I61" s="23">
        <f t="shared" si="7"/>
        <v>0</v>
      </c>
      <c r="J61" s="24">
        <f t="shared" si="8"/>
        <v>40000</v>
      </c>
      <c r="K61" s="24"/>
      <c r="L61" s="34">
        <f t="shared" si="9"/>
        <v>0</v>
      </c>
      <c r="M61" s="24"/>
      <c r="N61" s="45"/>
    </row>
    <row r="62" spans="1:14" ht="14.4" thickBot="1" x14ac:dyDescent="0.3">
      <c r="A62" s="65"/>
      <c r="B62" s="31"/>
      <c r="C62" s="32"/>
      <c r="D62" s="33"/>
      <c r="E62" s="33"/>
      <c r="F62" s="33"/>
      <c r="G62" s="33"/>
      <c r="H62" s="33"/>
      <c r="I62" s="32"/>
      <c r="J62" s="33"/>
      <c r="K62" s="33"/>
      <c r="L62" s="51"/>
      <c r="M62" s="33"/>
      <c r="N62" s="46"/>
    </row>
    <row r="63" spans="1:14" ht="14.4" thickBot="1" x14ac:dyDescent="0.3">
      <c r="A63" s="71"/>
      <c r="B63" s="38" t="s">
        <v>70</v>
      </c>
      <c r="C63" s="39">
        <v>0.15175276729955733</v>
      </c>
      <c r="D63" s="40">
        <v>1629973.57</v>
      </c>
      <c r="E63" s="40">
        <f>SUM(E48:E61)</f>
        <v>0</v>
      </c>
      <c r="F63" s="40">
        <f>SUM(F48:F61)</f>
        <v>694410.57000000007</v>
      </c>
      <c r="G63" s="40">
        <f>SUM(G48:G61)</f>
        <v>0</v>
      </c>
      <c r="H63" s="40">
        <f>SUM(H48:H62)</f>
        <v>694410.57000000007</v>
      </c>
      <c r="I63" s="39">
        <f>H63/D63</f>
        <v>0.42602566248972984</v>
      </c>
      <c r="J63" s="40">
        <f>D63-H63</f>
        <v>935563</v>
      </c>
      <c r="K63" s="40"/>
      <c r="L63" s="52">
        <f>SUM(L48:L62)</f>
        <v>694410.57000000007</v>
      </c>
      <c r="M63" s="40"/>
      <c r="N63" s="47"/>
    </row>
    <row r="64" spans="1:14" ht="14.4" thickBot="1" x14ac:dyDescent="0.3">
      <c r="A64" s="72"/>
      <c r="B64" s="55"/>
      <c r="C64" s="56"/>
      <c r="D64" s="57"/>
      <c r="E64" s="57"/>
      <c r="F64" s="57"/>
      <c r="G64" s="57"/>
      <c r="H64" s="57"/>
      <c r="I64" s="56"/>
      <c r="J64" s="57"/>
      <c r="K64" s="57"/>
      <c r="L64" s="11"/>
      <c r="M64" s="57"/>
      <c r="N64" s="14"/>
    </row>
    <row r="65" spans="1:14" ht="14.4" thickBot="1" x14ac:dyDescent="0.3">
      <c r="A65" s="71"/>
      <c r="B65" s="38" t="s">
        <v>71</v>
      </c>
      <c r="C65" s="39">
        <v>0.86745090470057495</v>
      </c>
      <c r="D65" s="40">
        <v>9317273.5700000003</v>
      </c>
      <c r="E65" s="40">
        <f>E63+E40</f>
        <v>0</v>
      </c>
      <c r="F65" s="40">
        <f>F63+F40</f>
        <v>948374.77</v>
      </c>
      <c r="G65" s="40">
        <f>G63+G40</f>
        <v>0</v>
      </c>
      <c r="H65" s="40">
        <f>H63+H40</f>
        <v>948374.77</v>
      </c>
      <c r="I65" s="39">
        <f>H65/D65</f>
        <v>0.10178672579214608</v>
      </c>
      <c r="J65" s="40">
        <f>D65-H65</f>
        <v>8368898.8000000007</v>
      </c>
      <c r="K65" s="40"/>
      <c r="L65" s="43">
        <f>L63+L40</f>
        <v>934330.22800000012</v>
      </c>
      <c r="M65" s="40"/>
      <c r="N65" s="47"/>
    </row>
    <row r="66" spans="1:14" ht="13.8" x14ac:dyDescent="0.25">
      <c r="A66" s="66"/>
      <c r="B66" s="67"/>
      <c r="C66" s="68"/>
      <c r="D66" s="69"/>
      <c r="E66" s="69"/>
      <c r="F66" s="69"/>
      <c r="G66" s="69"/>
      <c r="H66" s="69"/>
      <c r="I66" s="68"/>
      <c r="J66" s="69"/>
      <c r="K66" s="69"/>
      <c r="L66" s="36"/>
      <c r="M66" s="69"/>
      <c r="N66" s="70"/>
    </row>
    <row r="67" spans="1:14" ht="13.8" x14ac:dyDescent="0.25">
      <c r="A67" s="21">
        <v>45</v>
      </c>
      <c r="B67" s="22" t="s">
        <v>72</v>
      </c>
      <c r="C67" s="23"/>
      <c r="D67" s="24">
        <v>303707.29648041294</v>
      </c>
      <c r="E67" s="24">
        <v>0</v>
      </c>
      <c r="F67" s="24"/>
      <c r="G67" s="24"/>
      <c r="H67" s="24">
        <f>E67+F67+G67</f>
        <v>0</v>
      </c>
      <c r="I67" s="23">
        <f>H67/D67</f>
        <v>0</v>
      </c>
      <c r="J67" s="24">
        <f>D67-H67</f>
        <v>303707.29648041294</v>
      </c>
      <c r="K67" s="24"/>
      <c r="L67" s="34">
        <f>F67-K67</f>
        <v>0</v>
      </c>
      <c r="M67" s="24"/>
      <c r="N67" s="45"/>
    </row>
    <row r="68" spans="1:14" ht="13.8" x14ac:dyDescent="0.25">
      <c r="A68" s="25"/>
      <c r="B68" s="22"/>
      <c r="C68" s="23"/>
      <c r="D68" s="24"/>
      <c r="E68" s="24"/>
      <c r="F68" s="24"/>
      <c r="G68" s="24"/>
      <c r="H68" s="24"/>
      <c r="I68" s="23"/>
      <c r="J68" s="24"/>
      <c r="K68" s="24"/>
      <c r="L68" s="34"/>
      <c r="M68" s="24"/>
      <c r="N68" s="45"/>
    </row>
    <row r="69" spans="1:14" ht="13.8" x14ac:dyDescent="0.25">
      <c r="A69" s="21">
        <v>46</v>
      </c>
      <c r="B69" s="22" t="s">
        <v>73</v>
      </c>
      <c r="C69" s="23">
        <v>0.10427353087418725</v>
      </c>
      <c r="D69" s="24">
        <v>1120000</v>
      </c>
      <c r="E69" s="24">
        <v>0</v>
      </c>
      <c r="F69" s="24">
        <v>1120000</v>
      </c>
      <c r="G69" s="24"/>
      <c r="H69" s="24">
        <f>E69+F69+G69</f>
        <v>1120000</v>
      </c>
      <c r="I69" s="23">
        <f>H69/D69</f>
        <v>1</v>
      </c>
      <c r="J69" s="24">
        <f>D69-H69</f>
        <v>0</v>
      </c>
      <c r="K69" s="24"/>
      <c r="L69" s="34">
        <f>F69-K69</f>
        <v>1120000</v>
      </c>
      <c r="M69" s="24"/>
      <c r="N69" s="45"/>
    </row>
    <row r="70" spans="1:14" ht="14.4" thickBot="1" x14ac:dyDescent="0.3">
      <c r="A70" s="30"/>
      <c r="B70" s="31"/>
      <c r="C70" s="32"/>
      <c r="D70" s="33"/>
      <c r="E70" s="33"/>
      <c r="F70" s="33"/>
      <c r="G70" s="33"/>
      <c r="H70" s="33"/>
      <c r="I70" s="32"/>
      <c r="J70" s="33"/>
      <c r="K70" s="33"/>
      <c r="L70" s="51"/>
      <c r="M70" s="33"/>
      <c r="N70" s="46"/>
    </row>
    <row r="71" spans="1:14" ht="14.4" thickBot="1" x14ac:dyDescent="0.3">
      <c r="A71" s="37"/>
      <c r="B71" s="38" t="s">
        <v>74</v>
      </c>
      <c r="C71" s="39">
        <v>1</v>
      </c>
      <c r="D71" s="40">
        <v>10740980.866480414</v>
      </c>
      <c r="E71" s="40">
        <f>E65+E67+E69</f>
        <v>0</v>
      </c>
      <c r="F71" s="40">
        <f>F65+F67+F69</f>
        <v>2068374.77</v>
      </c>
      <c r="G71" s="40">
        <f>G65+G67+G69</f>
        <v>0</v>
      </c>
      <c r="H71" s="40">
        <f>E71+F71+G71</f>
        <v>2068374.77</v>
      </c>
      <c r="I71" s="39">
        <f>H71/D71</f>
        <v>0.19256851824909371</v>
      </c>
      <c r="J71" s="40">
        <f>D71-H71</f>
        <v>8672606.0964804143</v>
      </c>
      <c r="K71" s="40"/>
      <c r="L71" s="52">
        <f>F71-K71</f>
        <v>2068374.77</v>
      </c>
      <c r="M71" s="40"/>
      <c r="N71" s="47"/>
    </row>
    <row r="72" spans="1:14" ht="14.4" thickBot="1" x14ac:dyDescent="0.3">
      <c r="A72" s="61"/>
      <c r="B72" s="62"/>
      <c r="C72" s="63"/>
      <c r="D72" s="64"/>
      <c r="E72" s="64"/>
      <c r="F72" s="64"/>
      <c r="G72" s="64"/>
      <c r="H72" s="64"/>
      <c r="I72" s="63"/>
      <c r="J72" s="64"/>
      <c r="K72" s="64"/>
      <c r="L72" s="15"/>
      <c r="M72" s="64"/>
      <c r="N72" s="16"/>
    </row>
    <row r="74" spans="1:14" x14ac:dyDescent="0.25">
      <c r="B74" s="96" t="s">
        <v>94</v>
      </c>
      <c r="C74" s="96"/>
      <c r="D74" s="96"/>
    </row>
    <row r="75" spans="1:14" ht="13.8" thickBot="1" x14ac:dyDescent="0.3">
      <c r="B75" s="96"/>
      <c r="C75" s="96"/>
      <c r="D75" s="96"/>
    </row>
    <row r="76" spans="1:14" ht="13.8" thickBot="1" x14ac:dyDescent="0.3">
      <c r="B76" s="98" t="s">
        <v>95</v>
      </c>
      <c r="C76" s="99"/>
      <c r="D76" s="100">
        <f>F71</f>
        <v>2068374.77</v>
      </c>
    </row>
    <row r="77" spans="1:14" x14ac:dyDescent="0.25">
      <c r="B77" s="96"/>
      <c r="C77" s="96"/>
      <c r="D77" s="96"/>
    </row>
    <row r="78" spans="1:14" x14ac:dyDescent="0.25">
      <c r="B78" s="96" t="s">
        <v>96</v>
      </c>
      <c r="C78" s="96"/>
      <c r="D78" s="96"/>
    </row>
    <row r="79" spans="1:14" x14ac:dyDescent="0.25">
      <c r="B79" s="96" t="s">
        <v>97</v>
      </c>
      <c r="C79" s="96"/>
      <c r="D79" s="97">
        <f>-F49</f>
        <v>-171386</v>
      </c>
    </row>
    <row r="80" spans="1:14" x14ac:dyDescent="0.25">
      <c r="B80" s="96" t="s">
        <v>98</v>
      </c>
      <c r="C80" s="96"/>
      <c r="D80" s="97">
        <f>-F55</f>
        <v>-20000</v>
      </c>
    </row>
    <row r="81" spans="2:4" x14ac:dyDescent="0.25">
      <c r="B81" s="96" t="s">
        <v>99</v>
      </c>
      <c r="C81" s="96"/>
      <c r="D81" s="97">
        <f>-F59</f>
        <v>-326202.57</v>
      </c>
    </row>
    <row r="82" spans="2:4" x14ac:dyDescent="0.25">
      <c r="B82" s="96" t="s">
        <v>100</v>
      </c>
      <c r="C82" s="96"/>
      <c r="D82" s="97">
        <f>-F69</f>
        <v>-1120000</v>
      </c>
    </row>
    <row r="83" spans="2:4" ht="13.8" thickBot="1" x14ac:dyDescent="0.3">
      <c r="B83" s="96"/>
      <c r="C83" s="96"/>
      <c r="D83" s="96"/>
    </row>
    <row r="84" spans="2:4" ht="13.8" thickBot="1" x14ac:dyDescent="0.3">
      <c r="B84" s="98" t="s">
        <v>101</v>
      </c>
      <c r="C84" s="99"/>
      <c r="D84" s="100">
        <f>SUM(D76:D82)</f>
        <v>430786.19999999995</v>
      </c>
    </row>
  </sheetData>
  <pageMargins left="0.46" right="0.21" top="0.24" bottom="0.2" header="0.17" footer="0.17"/>
  <pageSetup paperSize="5" scale="85" orientation="landscape" r:id="rId1"/>
  <headerFooter alignWithMargins="0">
    <oddFooter>&amp;C&amp;P</oddFooter>
  </headerFooter>
  <rowBreaks count="1" manualBreakCount="1">
    <brk id="4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Commercial Investment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Havlíček Jan</cp:lastModifiedBy>
  <cp:lastPrinted>2001-10-25T14:30:18Z</cp:lastPrinted>
  <dcterms:created xsi:type="dcterms:W3CDTF">2001-10-25T12:34:31Z</dcterms:created>
  <dcterms:modified xsi:type="dcterms:W3CDTF">2023-09-10T15:32:23Z</dcterms:modified>
</cp:coreProperties>
</file>