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862" activeTab="4"/>
  </bookViews>
  <sheets>
    <sheet name="Net State Income Taxes" sheetId="1" r:id="rId1"/>
    <sheet name="Foreign Taxes" sheetId="4" r:id="rId2"/>
    <sheet name="Equity Earnings" sheetId="5" r:id="rId3"/>
    <sheet name="M-Class Code 995" sheetId="6" r:id="rId4"/>
    <sheet name="Other Current Adjs" sheetId="7" r:id="rId5"/>
  </sheets>
  <calcPr calcId="92512"/>
</workbook>
</file>

<file path=xl/calcChain.xml><?xml version="1.0" encoding="utf-8"?>
<calcChain xmlns="http://schemas.openxmlformats.org/spreadsheetml/2006/main">
  <c r="A4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C26" i="5"/>
  <c r="E26" i="5"/>
  <c r="G26" i="5"/>
  <c r="A4" i="4"/>
  <c r="G9" i="4"/>
  <c r="C10" i="4"/>
  <c r="G10" i="4"/>
  <c r="C11" i="4"/>
  <c r="G11" i="4"/>
  <c r="G12" i="4"/>
  <c r="C13" i="4"/>
  <c r="E13" i="4"/>
  <c r="G13" i="4"/>
  <c r="C14" i="4"/>
  <c r="E14" i="4"/>
  <c r="G14" i="4"/>
  <c r="C15" i="4"/>
  <c r="G15" i="4"/>
  <c r="C16" i="4"/>
  <c r="G16" i="4"/>
  <c r="C17" i="4"/>
  <c r="E17" i="4"/>
  <c r="G17" i="4"/>
  <c r="C18" i="4"/>
  <c r="E18" i="4"/>
  <c r="G18" i="4"/>
  <c r="C19" i="4"/>
  <c r="E19" i="4"/>
  <c r="G19" i="4"/>
  <c r="G20" i="4"/>
  <c r="G21" i="4"/>
  <c r="C22" i="4"/>
  <c r="E22" i="4"/>
  <c r="G22" i="4"/>
  <c r="G23" i="4"/>
  <c r="G24" i="4"/>
  <c r="C26" i="4"/>
  <c r="E26" i="4"/>
  <c r="G26" i="4"/>
  <c r="A4" i="6"/>
  <c r="G9" i="6"/>
  <c r="C10" i="6"/>
  <c r="E10" i="6"/>
  <c r="G10" i="6"/>
  <c r="G11" i="6"/>
  <c r="G12" i="6"/>
  <c r="G13" i="6"/>
  <c r="C14" i="6"/>
  <c r="G14" i="6"/>
  <c r="G15" i="6"/>
  <c r="G16" i="6"/>
  <c r="G17" i="6"/>
  <c r="G18" i="6"/>
  <c r="G19" i="6"/>
  <c r="G20" i="6"/>
  <c r="G21" i="6"/>
  <c r="G22" i="6"/>
  <c r="G23" i="6"/>
  <c r="G24" i="6"/>
  <c r="C26" i="6"/>
  <c r="E26" i="6"/>
  <c r="G26" i="6"/>
  <c r="A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C26" i="1"/>
  <c r="E26" i="1"/>
  <c r="G26" i="1"/>
  <c r="A4" i="7"/>
  <c r="G9" i="7"/>
  <c r="C10" i="7"/>
  <c r="G10" i="7"/>
  <c r="G11" i="7"/>
  <c r="G12" i="7"/>
  <c r="G13" i="7"/>
  <c r="C14" i="7"/>
  <c r="G14" i="7"/>
  <c r="G15" i="7"/>
  <c r="G16" i="7"/>
  <c r="G17" i="7"/>
  <c r="G18" i="7"/>
  <c r="G19" i="7"/>
  <c r="G20" i="7"/>
  <c r="G21" i="7"/>
  <c r="G22" i="7"/>
  <c r="G23" i="7"/>
  <c r="G24" i="7"/>
  <c r="C26" i="7"/>
  <c r="E26" i="7"/>
  <c r="G26" i="7"/>
</calcChain>
</file>

<file path=xl/sharedStrings.xml><?xml version="1.0" encoding="utf-8"?>
<sst xmlns="http://schemas.openxmlformats.org/spreadsheetml/2006/main" count="165" uniqueCount="45">
  <si>
    <t>Enron Corp &amp; Subs</t>
  </si>
  <si>
    <t>2nd Current Estimate</t>
  </si>
  <si>
    <t>Net State Income Taxes Analysis</t>
  </si>
  <si>
    <t>CE &amp; Plan Reclasses</t>
  </si>
  <si>
    <t>Corp &amp; Other*</t>
  </si>
  <si>
    <t>*For comparison purposes, includes EREC, Finance, Overview, &amp; Clean Fuels</t>
  </si>
  <si>
    <t>EBS</t>
  </si>
  <si>
    <t>ECM - Wholesale</t>
  </si>
  <si>
    <t>EE&amp;CC</t>
  </si>
  <si>
    <t>EES**</t>
  </si>
  <si>
    <t>**For comparison purposes, includes EES-Retail &amp; EES-Wholesale</t>
  </si>
  <si>
    <t>EGA</t>
  </si>
  <si>
    <t>EGM</t>
  </si>
  <si>
    <t>EGEP</t>
  </si>
  <si>
    <t>EIM</t>
  </si>
  <si>
    <t>Enron Networks</t>
  </si>
  <si>
    <t>Enron Americas</t>
  </si>
  <si>
    <t>ETS</t>
  </si>
  <si>
    <t>Europe***</t>
  </si>
  <si>
    <t>***For comparison purposes, includes CATS/Margaux &amp; Middle East</t>
  </si>
  <si>
    <t>PGE</t>
  </si>
  <si>
    <t>Wholesale Other</t>
  </si>
  <si>
    <t>2nd CE</t>
  </si>
  <si>
    <t>1st CE</t>
  </si>
  <si>
    <t>Difference</t>
  </si>
  <si>
    <t>Grand Total</t>
  </si>
  <si>
    <t>Foreign Taxes</t>
  </si>
  <si>
    <t>Equity Earnings</t>
  </si>
  <si>
    <t>M-Class Code 995</t>
  </si>
  <si>
    <t>Other Current Adjustments</t>
  </si>
  <si>
    <t>Contact</t>
  </si>
  <si>
    <t>Michelle LeBlanc</t>
  </si>
  <si>
    <t>Essie Locklear</t>
  </si>
  <si>
    <t>Harry Kent</t>
  </si>
  <si>
    <t>Danny Wilson/Caroline Nugent</t>
  </si>
  <si>
    <t>Tom Rainbow</t>
  </si>
  <si>
    <t>Bob Ward</t>
  </si>
  <si>
    <t>Robyn Larson</t>
  </si>
  <si>
    <t>Obed de la Cruz</t>
  </si>
  <si>
    <t>Dixie Riddle</t>
  </si>
  <si>
    <t>Explanation</t>
  </si>
  <si>
    <t>Project Tammy Incorrectly Booked Here @ 1CE</t>
  </si>
  <si>
    <t>66% Increase in Overview Income</t>
  </si>
  <si>
    <t>@1CE, only 1Qtr of Valkyrie Pship Income Included; Decrease in Stock Option Adjustment</t>
  </si>
  <si>
    <t>Decrease in Stock Option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</si>
</sst>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1" fillId="0" borderId="0" xfId="1" applyNumberFormat="1"/>
    <xf numFmtId="165" fontId="1" fillId="0" borderId="1" xfId="1" applyNumberFormat="1" applyBorder="1"/>
    <xf numFmtId="165" fontId="1" fillId="0" borderId="2" xfId="1" applyNumberFormat="1" applyBorder="1"/>
    <xf numFmtId="165" fontId="1" fillId="0" borderId="0" xfId="1" applyNumberFormat="1" applyFont="1"/>
    <xf numFmtId="0" fontId="0" fillId="0" borderId="1" xfId="0" applyBorder="1"/>
    <xf numFmtId="165" fontId="5" fillId="0" borderId="0" xfId="1" applyNumberFormat="1" applyFont="1"/>
    <xf numFmtId="0" fontId="5" fillId="0" borderId="0" xfId="0" applyFont="1"/>
    <xf numFmtId="165" fontId="5" fillId="0" borderId="1" xfId="1" applyNumberFormat="1" applyFont="1" applyBorder="1"/>
    <xf numFmtId="0" fontId="6" fillId="0" borderId="0" xfId="0" applyFont="1"/>
    <xf numFmtId="0" fontId="7" fillId="0" borderId="0" xfId="0" applyFont="1"/>
    <xf numFmtId="0" fontId="5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3.2" x14ac:dyDescent="0.25"/>
  <cols>
    <col min="1" max="1" width="21.88671875" customWidth="1"/>
    <col min="2" max="2" width="2.6640625" customWidth="1"/>
    <col min="3" max="3" width="12" customWidth="1"/>
    <col min="4" max="4" width="2.6640625" customWidth="1"/>
    <col min="5" max="5" width="12" customWidth="1"/>
    <col min="6" max="6" width="2.6640625" customWidth="1"/>
    <col min="7" max="7" width="12" customWidth="1"/>
    <col min="8" max="8" width="2.6640625" customWidth="1"/>
    <col min="9" max="9" width="15.33203125" bestFit="1" customWidth="1"/>
    <col min="10" max="10" width="2.6640625" customWidth="1"/>
    <col min="11" max="11" width="29.109375" bestFit="1" customWidth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1" t="s">
        <v>2</v>
      </c>
    </row>
    <row r="4" spans="1:11" x14ac:dyDescent="0.25">
      <c r="A4" s="2" t="str">
        <f ca="1">CELL("filename",A4)</f>
        <v>O:\Corporate\Tax\lotus\2001 Current Estimate\2nd CE\ETR Analysis\[Analysis of Changes.xls]Net State Income Taxes</v>
      </c>
    </row>
    <row r="7" spans="1:11" x14ac:dyDescent="0.25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5">
      <c r="A9" t="s">
        <v>3</v>
      </c>
      <c r="C9" s="5">
        <v>0</v>
      </c>
      <c r="D9" s="5"/>
      <c r="E9" s="5">
        <v>0</v>
      </c>
      <c r="F9" s="5"/>
      <c r="G9" s="5">
        <f>+C9-E9</f>
        <v>0</v>
      </c>
      <c r="H9" s="5"/>
      <c r="J9" s="5"/>
      <c r="K9" s="17"/>
    </row>
    <row r="10" spans="1:11" x14ac:dyDescent="0.25">
      <c r="A10" s="15" t="s">
        <v>4</v>
      </c>
      <c r="B10" s="15"/>
      <c r="C10" s="14">
        <v>7906</v>
      </c>
      <c r="D10" s="14"/>
      <c r="E10" s="14">
        <v>-7018</v>
      </c>
      <c r="F10" s="14"/>
      <c r="G10" s="14">
        <f t="shared" ref="G10:G24" si="0">+C10-E10</f>
        <v>14924</v>
      </c>
      <c r="H10" s="5"/>
      <c r="I10" s="15" t="s">
        <v>31</v>
      </c>
      <c r="J10" s="5"/>
      <c r="K10" s="15" t="s">
        <v>42</v>
      </c>
    </row>
    <row r="11" spans="1:11" x14ac:dyDescent="0.25">
      <c r="A11" s="15" t="s">
        <v>6</v>
      </c>
      <c r="B11" s="15"/>
      <c r="C11" s="14">
        <v>-19467</v>
      </c>
      <c r="D11" s="14"/>
      <c r="E11" s="14">
        <v>-2543</v>
      </c>
      <c r="F11" s="14"/>
      <c r="G11" s="14">
        <f t="shared" si="0"/>
        <v>-16924</v>
      </c>
      <c r="H11" s="5"/>
      <c r="I11" s="15" t="s">
        <v>32</v>
      </c>
      <c r="J11" s="5"/>
      <c r="K11" s="15"/>
    </row>
    <row r="12" spans="1:11" x14ac:dyDescent="0.25">
      <c r="A12" t="s">
        <v>7</v>
      </c>
      <c r="C12" s="5">
        <v>-2928</v>
      </c>
      <c r="D12" s="5"/>
      <c r="E12" s="5">
        <v>-628</v>
      </c>
      <c r="F12" s="5"/>
      <c r="G12" s="5">
        <f t="shared" si="0"/>
        <v>-2300</v>
      </c>
      <c r="H12" s="5"/>
      <c r="J12" s="5"/>
      <c r="K12" s="17"/>
    </row>
    <row r="13" spans="1:11" x14ac:dyDescent="0.25">
      <c r="A13" t="s">
        <v>8</v>
      </c>
      <c r="C13" s="5">
        <v>2086</v>
      </c>
      <c r="D13" s="5"/>
      <c r="E13" s="5">
        <v>2795</v>
      </c>
      <c r="F13" s="5"/>
      <c r="G13" s="5">
        <f t="shared" si="0"/>
        <v>-709</v>
      </c>
      <c r="H13" s="5"/>
      <c r="J13" s="5"/>
      <c r="K13" s="17"/>
    </row>
    <row r="14" spans="1:11" x14ac:dyDescent="0.25">
      <c r="A14" t="s">
        <v>9</v>
      </c>
      <c r="C14" s="5">
        <v>5650</v>
      </c>
      <c r="D14" s="5"/>
      <c r="E14" s="5">
        <v>5650</v>
      </c>
      <c r="F14" s="5"/>
      <c r="G14" s="5">
        <f t="shared" si="0"/>
        <v>0</v>
      </c>
      <c r="H14" s="5"/>
      <c r="J14" s="5"/>
      <c r="K14" s="17"/>
    </row>
    <row r="15" spans="1:11" x14ac:dyDescent="0.25">
      <c r="A15" t="s">
        <v>11</v>
      </c>
      <c r="C15" s="5">
        <v>0</v>
      </c>
      <c r="D15" s="5"/>
      <c r="E15" s="5">
        <v>0</v>
      </c>
      <c r="F15" s="5"/>
      <c r="G15" s="5">
        <f t="shared" si="0"/>
        <v>0</v>
      </c>
      <c r="H15" s="5"/>
      <c r="J15" s="5"/>
      <c r="K15" s="17"/>
    </row>
    <row r="16" spans="1:11" x14ac:dyDescent="0.25">
      <c r="A16" t="s">
        <v>12</v>
      </c>
      <c r="C16" s="5">
        <v>807</v>
      </c>
      <c r="D16" s="5"/>
      <c r="E16" s="5">
        <v>942</v>
      </c>
      <c r="F16" s="5"/>
      <c r="G16" s="5">
        <f t="shared" si="0"/>
        <v>-135</v>
      </c>
      <c r="H16" s="5"/>
      <c r="J16" s="5"/>
      <c r="K16" s="17"/>
    </row>
    <row r="17" spans="1:11" x14ac:dyDescent="0.25">
      <c r="A17" t="s">
        <v>13</v>
      </c>
      <c r="C17" s="5">
        <v>0</v>
      </c>
      <c r="D17" s="5"/>
      <c r="E17" s="5">
        <v>0</v>
      </c>
      <c r="F17" s="5"/>
      <c r="G17" s="5">
        <f t="shared" si="0"/>
        <v>0</v>
      </c>
      <c r="H17" s="5"/>
      <c r="J17" s="5"/>
      <c r="K17" s="17"/>
    </row>
    <row r="18" spans="1:11" x14ac:dyDescent="0.25">
      <c r="A18" t="s">
        <v>14</v>
      </c>
      <c r="C18" s="5">
        <v>220</v>
      </c>
      <c r="D18" s="5"/>
      <c r="E18" s="5">
        <v>1199</v>
      </c>
      <c r="F18" s="5"/>
      <c r="G18" s="5">
        <f t="shared" si="0"/>
        <v>-979</v>
      </c>
      <c r="H18" s="5"/>
      <c r="J18" s="5"/>
      <c r="K18" s="17"/>
    </row>
    <row r="19" spans="1:11" x14ac:dyDescent="0.25">
      <c r="A19" s="15" t="s">
        <v>16</v>
      </c>
      <c r="B19" s="15"/>
      <c r="C19" s="14">
        <v>4207</v>
      </c>
      <c r="D19" s="14"/>
      <c r="E19" s="14">
        <v>19039</v>
      </c>
      <c r="F19" s="14"/>
      <c r="G19" s="14">
        <f t="shared" si="0"/>
        <v>-14832</v>
      </c>
      <c r="H19" s="5"/>
      <c r="I19" s="15" t="s">
        <v>33</v>
      </c>
      <c r="J19" s="5"/>
      <c r="K19" s="15"/>
    </row>
    <row r="20" spans="1:11" x14ac:dyDescent="0.25">
      <c r="A20" t="s">
        <v>15</v>
      </c>
      <c r="C20" s="5">
        <v>-263</v>
      </c>
      <c r="D20" s="5"/>
      <c r="E20" s="5">
        <v>2028</v>
      </c>
      <c r="F20" s="5"/>
      <c r="G20" s="5">
        <f t="shared" si="0"/>
        <v>-2291</v>
      </c>
      <c r="H20" s="5"/>
      <c r="J20" s="5"/>
      <c r="K20" s="17"/>
    </row>
    <row r="21" spans="1:11" x14ac:dyDescent="0.25">
      <c r="A21" t="s">
        <v>17</v>
      </c>
      <c r="C21" s="5">
        <v>13116</v>
      </c>
      <c r="D21" s="5"/>
      <c r="E21" s="5">
        <v>14921</v>
      </c>
      <c r="F21" s="5"/>
      <c r="G21" s="5">
        <f t="shared" si="0"/>
        <v>-1805</v>
      </c>
      <c r="H21" s="5"/>
      <c r="J21" s="5"/>
      <c r="K21" s="17"/>
    </row>
    <row r="22" spans="1:11" x14ac:dyDescent="0.25">
      <c r="A22" t="s">
        <v>18</v>
      </c>
      <c r="C22" s="5">
        <v>0</v>
      </c>
      <c r="D22" s="5"/>
      <c r="E22" s="5">
        <v>0</v>
      </c>
      <c r="F22" s="5"/>
      <c r="G22" s="5">
        <f t="shared" si="0"/>
        <v>0</v>
      </c>
      <c r="H22" s="5"/>
      <c r="J22" s="5"/>
      <c r="K22" s="17"/>
    </row>
    <row r="23" spans="1:11" x14ac:dyDescent="0.25">
      <c r="A23" t="s">
        <v>20</v>
      </c>
      <c r="C23" s="5">
        <v>7073</v>
      </c>
      <c r="D23" s="5"/>
      <c r="E23" s="5">
        <v>9489</v>
      </c>
      <c r="F23" s="5"/>
      <c r="G23" s="5">
        <f t="shared" si="0"/>
        <v>-2416</v>
      </c>
      <c r="H23" s="5"/>
      <c r="J23" s="5"/>
      <c r="K23" s="17"/>
    </row>
    <row r="24" spans="1:11" x14ac:dyDescent="0.25">
      <c r="A24" t="s">
        <v>21</v>
      </c>
      <c r="C24" s="7">
        <v>0</v>
      </c>
      <c r="D24" s="5"/>
      <c r="E24" s="7">
        <v>0</v>
      </c>
      <c r="F24" s="5"/>
      <c r="G24" s="7">
        <f t="shared" si="0"/>
        <v>0</v>
      </c>
      <c r="H24" s="5"/>
      <c r="J24" s="5"/>
      <c r="K24" s="17"/>
    </row>
    <row r="25" spans="1:11" x14ac:dyDescent="0.25">
      <c r="C25" s="5"/>
      <c r="D25" s="5"/>
      <c r="E25" s="5"/>
      <c r="F25" s="5"/>
      <c r="G25" s="5"/>
      <c r="H25" s="5"/>
      <c r="J25" s="5"/>
      <c r="K25" s="17"/>
    </row>
    <row r="26" spans="1:11" ht="13.8" thickBot="1" x14ac:dyDescent="0.3">
      <c r="A26" t="s">
        <v>25</v>
      </c>
      <c r="C26" s="8">
        <f>SUM(C9:C24)</f>
        <v>18407</v>
      </c>
      <c r="D26" s="5"/>
      <c r="E26" s="8">
        <f>SUM(E9:E24)</f>
        <v>45874</v>
      </c>
      <c r="F26" s="5"/>
      <c r="G26" s="8">
        <f>SUM(G9:G24)</f>
        <v>-27467</v>
      </c>
      <c r="H26" s="5"/>
      <c r="J26" s="5"/>
    </row>
    <row r="27" spans="1:11" ht="13.8" thickTop="1" x14ac:dyDescent="0.25">
      <c r="C27" s="5"/>
      <c r="D27" s="5"/>
      <c r="E27" s="5"/>
      <c r="F27" s="5"/>
      <c r="G27" s="5"/>
      <c r="H27" s="5"/>
      <c r="J27" s="5"/>
    </row>
    <row r="28" spans="1:11" x14ac:dyDescent="0.25">
      <c r="C28" s="6"/>
      <c r="D28" s="6"/>
      <c r="E28" s="6"/>
      <c r="F28" s="6"/>
      <c r="G28" s="6"/>
      <c r="H28" s="6"/>
      <c r="J28" s="6"/>
    </row>
    <row r="29" spans="1:11" x14ac:dyDescent="0.25">
      <c r="C29" s="6"/>
      <c r="D29" s="6"/>
      <c r="E29" s="6"/>
      <c r="F29" s="6"/>
      <c r="G29" s="6"/>
      <c r="H29" s="6"/>
      <c r="J29" s="6"/>
    </row>
    <row r="31" spans="1:11" x14ac:dyDescent="0.25">
      <c r="A31" s="3" t="s">
        <v>5</v>
      </c>
    </row>
    <row r="32" spans="1:11" x14ac:dyDescent="0.25">
      <c r="A32" s="3" t="s">
        <v>10</v>
      </c>
    </row>
    <row r="33" spans="1:1" x14ac:dyDescent="0.25">
      <c r="A33" s="3" t="s">
        <v>19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3.2" x14ac:dyDescent="0.25"/>
  <cols>
    <col min="1" max="1" width="21.88671875" customWidth="1"/>
    <col min="2" max="2" width="2.6640625" customWidth="1"/>
    <col min="3" max="3" width="12" customWidth="1"/>
    <col min="4" max="4" width="2.6640625" customWidth="1"/>
    <col min="5" max="5" width="12" customWidth="1"/>
    <col min="6" max="6" width="2.6640625" customWidth="1"/>
    <col min="7" max="7" width="12" customWidth="1"/>
    <col min="8" max="8" width="2.6640625" customWidth="1"/>
    <col min="9" max="9" width="26.88671875" bestFit="1" customWidth="1"/>
    <col min="10" max="10" width="2.6640625" customWidth="1"/>
    <col min="11" max="11" width="25" customWidth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1" t="s">
        <v>26</v>
      </c>
    </row>
    <row r="4" spans="1:11" x14ac:dyDescent="0.25">
      <c r="A4" s="2" t="str">
        <f ca="1">CELL("filename",A4)</f>
        <v>O:\Corporate\Tax\lotus\2001 Current Estimate\2nd CE\ETR Analysis\[Analysis of Changes.xls]Foreign Taxes</v>
      </c>
    </row>
    <row r="7" spans="1:11" x14ac:dyDescent="0.25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5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5"/>
      <c r="J9" s="5"/>
      <c r="K9" s="3"/>
    </row>
    <row r="10" spans="1:11" x14ac:dyDescent="0.25">
      <c r="A10" t="s">
        <v>4</v>
      </c>
      <c r="C10" s="12">
        <f>12699-29750+175-9419+11674</f>
        <v>-14621</v>
      </c>
      <c r="D10" s="9"/>
      <c r="E10" s="9">
        <v>-17514</v>
      </c>
      <c r="F10" s="9"/>
      <c r="G10" s="9">
        <f t="shared" si="0"/>
        <v>2893</v>
      </c>
      <c r="H10" s="5"/>
      <c r="J10" s="5"/>
      <c r="K10" s="3"/>
    </row>
    <row r="11" spans="1:11" x14ac:dyDescent="0.25">
      <c r="A11" s="15" t="s">
        <v>6</v>
      </c>
      <c r="B11" s="15"/>
      <c r="C11" s="14">
        <f>163+13156</f>
        <v>13319</v>
      </c>
      <c r="D11" s="14"/>
      <c r="E11" s="14">
        <v>3207</v>
      </c>
      <c r="F11" s="14"/>
      <c r="G11" s="14">
        <f t="shared" si="0"/>
        <v>10112</v>
      </c>
      <c r="H11" s="5"/>
      <c r="I11" s="15" t="s">
        <v>32</v>
      </c>
      <c r="J11" s="5"/>
      <c r="K11" s="18"/>
    </row>
    <row r="12" spans="1:11" x14ac:dyDescent="0.25">
      <c r="A12" s="15" t="s">
        <v>7</v>
      </c>
      <c r="B12" s="15"/>
      <c r="C12" s="14">
        <v>-14815</v>
      </c>
      <c r="D12" s="14"/>
      <c r="E12" s="14">
        <v>-32026</v>
      </c>
      <c r="F12" s="14"/>
      <c r="G12" s="14">
        <f t="shared" si="0"/>
        <v>17211</v>
      </c>
      <c r="H12" s="5"/>
      <c r="I12" s="15" t="s">
        <v>34</v>
      </c>
      <c r="J12" s="5"/>
      <c r="K12" s="18"/>
    </row>
    <row r="13" spans="1:11" x14ac:dyDescent="0.25">
      <c r="A13" t="s">
        <v>8</v>
      </c>
      <c r="C13" s="9">
        <f>4195-3968</f>
        <v>227</v>
      </c>
      <c r="D13" s="9"/>
      <c r="E13" s="9">
        <f>1260-3722</f>
        <v>-2462</v>
      </c>
      <c r="F13" s="9"/>
      <c r="G13" s="9">
        <f t="shared" si="0"/>
        <v>2689</v>
      </c>
      <c r="H13" s="5"/>
      <c r="J13" s="5"/>
      <c r="K13" s="3"/>
    </row>
    <row r="14" spans="1:11" x14ac:dyDescent="0.25">
      <c r="A14" t="s">
        <v>9</v>
      </c>
      <c r="C14" s="9">
        <f>-26800+23294+3624</f>
        <v>118</v>
      </c>
      <c r="D14" s="9"/>
      <c r="E14" s="9">
        <f>-19671+18772</f>
        <v>-899</v>
      </c>
      <c r="F14" s="9"/>
      <c r="G14" s="9">
        <f t="shared" si="0"/>
        <v>1017</v>
      </c>
      <c r="H14" s="5"/>
      <c r="J14" s="5"/>
      <c r="K14" s="3"/>
    </row>
    <row r="15" spans="1:11" x14ac:dyDescent="0.25">
      <c r="A15" s="15" t="s">
        <v>11</v>
      </c>
      <c r="B15" s="15"/>
      <c r="C15" s="14">
        <f>12362+37906</f>
        <v>50268</v>
      </c>
      <c r="D15" s="14"/>
      <c r="E15" s="14">
        <v>-17593</v>
      </c>
      <c r="F15" s="14"/>
      <c r="G15" s="14">
        <f t="shared" si="0"/>
        <v>67861</v>
      </c>
      <c r="H15" s="5"/>
      <c r="I15" s="15" t="s">
        <v>35</v>
      </c>
      <c r="J15" s="5"/>
      <c r="K15" s="18"/>
    </row>
    <row r="16" spans="1:11" x14ac:dyDescent="0.25">
      <c r="A16" s="15" t="s">
        <v>12</v>
      </c>
      <c r="B16" s="15"/>
      <c r="C16" s="14">
        <f>525+8279+5479</f>
        <v>14283</v>
      </c>
      <c r="D16" s="14"/>
      <c r="E16" s="14">
        <v>5171</v>
      </c>
      <c r="F16" s="14"/>
      <c r="G16" s="14">
        <f t="shared" si="0"/>
        <v>9112</v>
      </c>
      <c r="H16" s="5"/>
      <c r="I16" s="15" t="s">
        <v>36</v>
      </c>
      <c r="J16" s="5"/>
      <c r="K16" s="18"/>
    </row>
    <row r="17" spans="1:11" x14ac:dyDescent="0.25">
      <c r="A17" s="15" t="s">
        <v>13</v>
      </c>
      <c r="B17" s="15"/>
      <c r="C17" s="14">
        <f>-21265+30566</f>
        <v>9301</v>
      </c>
      <c r="D17" s="14"/>
      <c r="E17" s="14">
        <f>-21520+21526</f>
        <v>6</v>
      </c>
      <c r="F17" s="14"/>
      <c r="G17" s="14">
        <f t="shared" si="0"/>
        <v>9295</v>
      </c>
      <c r="H17" s="5"/>
      <c r="I17" s="15" t="s">
        <v>35</v>
      </c>
      <c r="J17" s="5"/>
      <c r="K17" s="18"/>
    </row>
    <row r="18" spans="1:11" x14ac:dyDescent="0.25">
      <c r="A18" t="s">
        <v>14</v>
      </c>
      <c r="C18" s="9">
        <f>-8336+7294</f>
        <v>-1042</v>
      </c>
      <c r="D18" s="9"/>
      <c r="E18" s="9">
        <f>-10710+9684</f>
        <v>-1026</v>
      </c>
      <c r="F18" s="9"/>
      <c r="G18" s="9">
        <f t="shared" si="0"/>
        <v>-16</v>
      </c>
      <c r="H18" s="5"/>
      <c r="J18" s="5"/>
      <c r="K18" s="3"/>
    </row>
    <row r="19" spans="1:11" x14ac:dyDescent="0.25">
      <c r="A19" s="15" t="s">
        <v>16</v>
      </c>
      <c r="B19" s="15"/>
      <c r="C19" s="14">
        <f>-74135+98802</f>
        <v>24667</v>
      </c>
      <c r="D19" s="14"/>
      <c r="E19" s="14">
        <f>-55623+72957</f>
        <v>17334</v>
      </c>
      <c r="F19" s="14"/>
      <c r="G19" s="14">
        <f t="shared" si="0"/>
        <v>7333</v>
      </c>
      <c r="H19" s="5"/>
      <c r="I19" s="15" t="s">
        <v>33</v>
      </c>
      <c r="J19" s="5"/>
      <c r="K19" s="18"/>
    </row>
    <row r="20" spans="1:11" x14ac:dyDescent="0.25">
      <c r="A20" t="s">
        <v>15</v>
      </c>
      <c r="C20" s="9">
        <v>0</v>
      </c>
      <c r="D20" s="9"/>
      <c r="E20" s="9">
        <v>0</v>
      </c>
      <c r="F20" s="9"/>
      <c r="G20" s="9">
        <f t="shared" si="0"/>
        <v>0</v>
      </c>
      <c r="H20" s="5"/>
      <c r="J20" s="5"/>
      <c r="K20" s="3"/>
    </row>
    <row r="21" spans="1:11" x14ac:dyDescent="0.25">
      <c r="A21" t="s">
        <v>17</v>
      </c>
      <c r="C21" s="9">
        <v>344</v>
      </c>
      <c r="D21" s="9"/>
      <c r="E21" s="9">
        <v>150</v>
      </c>
      <c r="F21" s="9"/>
      <c r="G21" s="9">
        <f t="shared" si="0"/>
        <v>194</v>
      </c>
      <c r="H21" s="5"/>
      <c r="J21" s="5"/>
      <c r="K21" s="3"/>
    </row>
    <row r="22" spans="1:11" x14ac:dyDescent="0.25">
      <c r="A22" t="s">
        <v>18</v>
      </c>
      <c r="C22" s="9">
        <f>12810-85865+1329-9480+91066</f>
        <v>9860</v>
      </c>
      <c r="D22" s="9"/>
      <c r="E22" s="9">
        <f>-75365+91066</f>
        <v>15701</v>
      </c>
      <c r="F22" s="9"/>
      <c r="G22" s="9">
        <f t="shared" si="0"/>
        <v>-5841</v>
      </c>
      <c r="H22" s="5"/>
      <c r="J22" s="5"/>
      <c r="K22" s="3"/>
    </row>
    <row r="23" spans="1:11" x14ac:dyDescent="0.25">
      <c r="A23" t="s">
        <v>20</v>
      </c>
      <c r="C23" s="9">
        <v>0</v>
      </c>
      <c r="D23" s="9"/>
      <c r="E23" s="9">
        <v>0</v>
      </c>
      <c r="F23" s="9"/>
      <c r="G23" s="9">
        <f t="shared" si="0"/>
        <v>0</v>
      </c>
      <c r="H23" s="5"/>
      <c r="J23" s="5"/>
      <c r="K23" s="3"/>
    </row>
    <row r="24" spans="1:11" x14ac:dyDescent="0.25">
      <c r="A24" s="15" t="s">
        <v>21</v>
      </c>
      <c r="B24" s="15"/>
      <c r="C24" s="16">
        <v>0</v>
      </c>
      <c r="D24" s="14"/>
      <c r="E24" s="16">
        <v>7060</v>
      </c>
      <c r="F24" s="14"/>
      <c r="G24" s="16">
        <f t="shared" si="0"/>
        <v>-7060</v>
      </c>
      <c r="H24" s="5"/>
      <c r="I24" s="15" t="s">
        <v>36</v>
      </c>
      <c r="J24" s="5"/>
      <c r="K24" s="18"/>
    </row>
    <row r="25" spans="1:11" x14ac:dyDescent="0.25">
      <c r="C25" s="9"/>
      <c r="D25" s="9"/>
      <c r="E25" s="9"/>
      <c r="F25" s="9"/>
      <c r="G25" s="9"/>
      <c r="H25" s="5"/>
      <c r="J25" s="5"/>
    </row>
    <row r="26" spans="1:11" ht="13.8" thickBot="1" x14ac:dyDescent="0.3">
      <c r="A26" t="s">
        <v>25</v>
      </c>
      <c r="C26" s="11">
        <f>SUM(C9:C24)</f>
        <v>91909</v>
      </c>
      <c r="D26" s="9"/>
      <c r="E26" s="11">
        <f>SUM(E9:E24)</f>
        <v>-22891</v>
      </c>
      <c r="F26" s="9"/>
      <c r="G26" s="11">
        <f>SUM(G9:G24)</f>
        <v>114800</v>
      </c>
      <c r="H26" s="5"/>
      <c r="J26" s="5"/>
    </row>
    <row r="27" spans="1:11" ht="13.8" thickTop="1" x14ac:dyDescent="0.25">
      <c r="C27" s="9"/>
      <c r="D27" s="9"/>
      <c r="E27" s="9"/>
      <c r="F27" s="9"/>
      <c r="G27" s="9"/>
      <c r="H27" s="5"/>
      <c r="J27" s="5"/>
    </row>
    <row r="28" spans="1:11" x14ac:dyDescent="0.25">
      <c r="C28" s="6"/>
      <c r="D28" s="6"/>
      <c r="E28" s="6"/>
      <c r="F28" s="6"/>
      <c r="G28" s="6"/>
      <c r="H28" s="6"/>
      <c r="J28" s="6"/>
    </row>
    <row r="29" spans="1:11" x14ac:dyDescent="0.25">
      <c r="C29" s="6"/>
      <c r="D29" s="6"/>
      <c r="E29" s="6"/>
      <c r="F29" s="6"/>
      <c r="G29" s="6"/>
      <c r="H29" s="6"/>
      <c r="J29" s="6"/>
    </row>
    <row r="31" spans="1:11" x14ac:dyDescent="0.25">
      <c r="A31" s="3" t="s">
        <v>5</v>
      </c>
    </row>
    <row r="32" spans="1:11" x14ac:dyDescent="0.25">
      <c r="A32" s="3" t="s">
        <v>10</v>
      </c>
    </row>
    <row r="33" spans="1:1" x14ac:dyDescent="0.25">
      <c r="A33" s="3" t="s">
        <v>19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3.2" x14ac:dyDescent="0.25"/>
  <cols>
    <col min="1" max="1" width="21.88671875" customWidth="1"/>
    <col min="2" max="2" width="2.6640625" customWidth="1"/>
    <col min="3" max="3" width="12" customWidth="1"/>
    <col min="4" max="4" width="2.6640625" customWidth="1"/>
    <col min="5" max="5" width="12" customWidth="1"/>
    <col min="6" max="6" width="2.6640625" customWidth="1"/>
    <col min="7" max="7" width="12" customWidth="1"/>
    <col min="8" max="8" width="2.6640625" customWidth="1"/>
    <col min="9" max="9" width="19.88671875" customWidth="1"/>
    <col min="10" max="10" width="2.6640625" customWidth="1"/>
    <col min="11" max="11" width="41.5546875" bestFit="1" customWidth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1" t="s">
        <v>27</v>
      </c>
    </row>
    <row r="4" spans="1:11" x14ac:dyDescent="0.25">
      <c r="A4" s="2" t="str">
        <f ca="1">CELL("filename",A4)</f>
        <v>O:\Corporate\Tax\lotus\2001 Current Estimate\2nd CE\ETR Analysis\[Analysis of Changes.xls]Equity Earnings</v>
      </c>
    </row>
    <row r="7" spans="1:11" x14ac:dyDescent="0.25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5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9"/>
      <c r="J9" s="5"/>
    </row>
    <row r="10" spans="1:11" x14ac:dyDescent="0.25">
      <c r="A10" s="15" t="s">
        <v>4</v>
      </c>
      <c r="B10" s="15"/>
      <c r="C10" s="14">
        <v>105</v>
      </c>
      <c r="D10" s="14"/>
      <c r="E10" s="14">
        <v>34199</v>
      </c>
      <c r="F10" s="14"/>
      <c r="G10" s="14">
        <f t="shared" si="0"/>
        <v>-34094</v>
      </c>
      <c r="H10" s="9"/>
      <c r="I10" s="15" t="s">
        <v>31</v>
      </c>
      <c r="J10" s="5"/>
      <c r="K10" s="15" t="s">
        <v>41</v>
      </c>
    </row>
    <row r="11" spans="1:11" x14ac:dyDescent="0.25">
      <c r="A11" t="s">
        <v>6</v>
      </c>
      <c r="C11" s="9">
        <v>0</v>
      </c>
      <c r="D11" s="9"/>
      <c r="E11" s="9">
        <v>0</v>
      </c>
      <c r="F11" s="9"/>
      <c r="G11" s="9">
        <f t="shared" si="0"/>
        <v>0</v>
      </c>
      <c r="H11" s="9"/>
      <c r="J11" s="5"/>
    </row>
    <row r="12" spans="1:11" x14ac:dyDescent="0.25">
      <c r="A12" t="s">
        <v>7</v>
      </c>
      <c r="C12" s="9">
        <v>-198</v>
      </c>
      <c r="D12" s="9"/>
      <c r="E12" s="9">
        <v>-131</v>
      </c>
      <c r="F12" s="9"/>
      <c r="G12" s="9">
        <f t="shared" si="0"/>
        <v>-67</v>
      </c>
      <c r="H12" s="9"/>
      <c r="J12" s="5"/>
    </row>
    <row r="13" spans="1:11" x14ac:dyDescent="0.25">
      <c r="A13" t="s">
        <v>8</v>
      </c>
      <c r="C13" s="9">
        <v>0</v>
      </c>
      <c r="D13" s="9"/>
      <c r="E13" s="9">
        <v>0</v>
      </c>
      <c r="F13" s="9"/>
      <c r="G13" s="9">
        <f t="shared" si="0"/>
        <v>0</v>
      </c>
      <c r="H13" s="9"/>
      <c r="J13" s="5"/>
    </row>
    <row r="14" spans="1:11" x14ac:dyDescent="0.25">
      <c r="A14" t="s">
        <v>9</v>
      </c>
      <c r="C14" s="9">
        <v>0</v>
      </c>
      <c r="D14" s="9"/>
      <c r="E14" s="9">
        <v>0</v>
      </c>
      <c r="F14" s="9"/>
      <c r="G14" s="9">
        <f t="shared" si="0"/>
        <v>0</v>
      </c>
      <c r="H14" s="9"/>
      <c r="J14" s="5"/>
    </row>
    <row r="15" spans="1:11" x14ac:dyDescent="0.25">
      <c r="A15" s="15" t="s">
        <v>11</v>
      </c>
      <c r="B15" s="15"/>
      <c r="C15" s="14">
        <v>-48614</v>
      </c>
      <c r="D15" s="14"/>
      <c r="E15" s="14">
        <v>0</v>
      </c>
      <c r="F15" s="14"/>
      <c r="G15" s="14">
        <f t="shared" si="0"/>
        <v>-48614</v>
      </c>
      <c r="H15" s="9"/>
      <c r="I15" s="15" t="s">
        <v>35</v>
      </c>
      <c r="J15" s="5"/>
      <c r="K15" s="15"/>
    </row>
    <row r="16" spans="1:11" x14ac:dyDescent="0.25">
      <c r="A16" t="s">
        <v>12</v>
      </c>
      <c r="C16" s="9">
        <v>576</v>
      </c>
      <c r="D16" s="9"/>
      <c r="E16" s="9">
        <v>-658</v>
      </c>
      <c r="F16" s="9"/>
      <c r="G16" s="9">
        <f t="shared" si="0"/>
        <v>1234</v>
      </c>
      <c r="H16" s="9"/>
      <c r="J16" s="5"/>
    </row>
    <row r="17" spans="1:10" x14ac:dyDescent="0.25">
      <c r="A17" t="s">
        <v>13</v>
      </c>
      <c r="C17" s="9">
        <v>0</v>
      </c>
      <c r="D17" s="9"/>
      <c r="E17" s="9">
        <v>0</v>
      </c>
      <c r="F17" s="9"/>
      <c r="G17" s="9">
        <f t="shared" si="0"/>
        <v>0</v>
      </c>
      <c r="H17" s="9"/>
      <c r="J17" s="5"/>
    </row>
    <row r="18" spans="1:10" x14ac:dyDescent="0.25">
      <c r="A18" t="s">
        <v>14</v>
      </c>
      <c r="C18" s="9">
        <v>0</v>
      </c>
      <c r="D18" s="9"/>
      <c r="E18" s="9">
        <v>-923</v>
      </c>
      <c r="F18" s="9"/>
      <c r="G18" s="9">
        <f t="shared" si="0"/>
        <v>923</v>
      </c>
      <c r="H18" s="9"/>
      <c r="J18" s="5"/>
    </row>
    <row r="19" spans="1:10" x14ac:dyDescent="0.25">
      <c r="A19" t="s">
        <v>16</v>
      </c>
      <c r="C19" s="9">
        <v>5949</v>
      </c>
      <c r="D19" s="9"/>
      <c r="E19" s="9">
        <v>8924</v>
      </c>
      <c r="F19" s="9"/>
      <c r="G19" s="9">
        <f t="shared" si="0"/>
        <v>-2975</v>
      </c>
      <c r="H19" s="9"/>
      <c r="J19" s="5"/>
    </row>
    <row r="20" spans="1:10" x14ac:dyDescent="0.25">
      <c r="A20" t="s">
        <v>15</v>
      </c>
      <c r="C20" s="9">
        <v>0</v>
      </c>
      <c r="D20" s="9"/>
      <c r="E20" s="9">
        <v>0</v>
      </c>
      <c r="F20" s="9"/>
      <c r="G20" s="9">
        <f t="shared" si="0"/>
        <v>0</v>
      </c>
      <c r="H20" s="9"/>
      <c r="J20" s="5"/>
    </row>
    <row r="21" spans="1:10" x14ac:dyDescent="0.25">
      <c r="A21" t="s">
        <v>17</v>
      </c>
      <c r="C21" s="9">
        <v>-13125</v>
      </c>
      <c r="D21" s="9"/>
      <c r="E21" s="9">
        <v>-13304</v>
      </c>
      <c r="F21" s="9"/>
      <c r="G21" s="9">
        <f t="shared" si="0"/>
        <v>179</v>
      </c>
      <c r="H21" s="9"/>
      <c r="J21" s="5"/>
    </row>
    <row r="22" spans="1:10" x14ac:dyDescent="0.25">
      <c r="A22" t="s">
        <v>18</v>
      </c>
      <c r="C22" s="9">
        <v>-1370</v>
      </c>
      <c r="D22" s="9"/>
      <c r="E22" s="9">
        <v>2391</v>
      </c>
      <c r="F22" s="9"/>
      <c r="G22" s="9">
        <f t="shared" si="0"/>
        <v>-3761</v>
      </c>
      <c r="H22" s="9"/>
      <c r="J22" s="5"/>
    </row>
    <row r="23" spans="1:10" x14ac:dyDescent="0.25">
      <c r="A23" t="s">
        <v>20</v>
      </c>
      <c r="C23" s="9">
        <v>-60</v>
      </c>
      <c r="D23" s="9"/>
      <c r="E23" s="9">
        <v>0</v>
      </c>
      <c r="F23" s="9"/>
      <c r="G23" s="9">
        <f t="shared" si="0"/>
        <v>-60</v>
      </c>
      <c r="H23" s="9"/>
      <c r="J23" s="5"/>
    </row>
    <row r="24" spans="1:10" x14ac:dyDescent="0.25">
      <c r="A24" t="s">
        <v>21</v>
      </c>
      <c r="C24" s="10">
        <v>0</v>
      </c>
      <c r="D24" s="9"/>
      <c r="E24" s="10">
        <v>0</v>
      </c>
      <c r="F24" s="9"/>
      <c r="G24" s="10">
        <f t="shared" si="0"/>
        <v>0</v>
      </c>
      <c r="H24" s="9"/>
      <c r="J24" s="5"/>
    </row>
    <row r="25" spans="1:10" x14ac:dyDescent="0.25">
      <c r="C25" s="9"/>
      <c r="D25" s="9"/>
      <c r="E25" s="9"/>
      <c r="F25" s="9"/>
      <c r="G25" s="9"/>
      <c r="H25" s="9"/>
      <c r="J25" s="5"/>
    </row>
    <row r="26" spans="1:10" ht="13.8" thickBot="1" x14ac:dyDescent="0.3">
      <c r="A26" t="s">
        <v>25</v>
      </c>
      <c r="C26" s="11">
        <f>SUM(C9:C24)</f>
        <v>-56737</v>
      </c>
      <c r="D26" s="9"/>
      <c r="E26" s="11">
        <f>SUM(E9:E24)</f>
        <v>30498</v>
      </c>
      <c r="F26" s="9"/>
      <c r="G26" s="11">
        <f>SUM(G9:G24)</f>
        <v>-87235</v>
      </c>
      <c r="H26" s="9"/>
      <c r="J26" s="5"/>
    </row>
    <row r="27" spans="1:10" ht="13.8" thickTop="1" x14ac:dyDescent="0.25">
      <c r="C27" s="9"/>
      <c r="D27" s="9"/>
      <c r="E27" s="9"/>
      <c r="F27" s="9"/>
      <c r="G27" s="9"/>
      <c r="H27" s="9"/>
      <c r="J27" s="5"/>
    </row>
    <row r="28" spans="1:10" x14ac:dyDescent="0.25">
      <c r="C28" s="6"/>
      <c r="D28" s="6"/>
      <c r="E28" s="6"/>
      <c r="F28" s="6"/>
      <c r="G28" s="6"/>
      <c r="H28" s="6"/>
      <c r="J28" s="6"/>
    </row>
    <row r="29" spans="1:10" x14ac:dyDescent="0.25">
      <c r="C29" s="6"/>
      <c r="D29" s="6"/>
      <c r="E29" s="6"/>
      <c r="F29" s="6"/>
      <c r="G29" s="6"/>
      <c r="H29" s="6"/>
      <c r="J29" s="6"/>
    </row>
    <row r="31" spans="1:10" x14ac:dyDescent="0.25">
      <c r="A31" s="3" t="s">
        <v>5</v>
      </c>
    </row>
    <row r="32" spans="1:10" x14ac:dyDescent="0.25">
      <c r="A32" s="3" t="s">
        <v>10</v>
      </c>
    </row>
    <row r="33" spans="1:1" x14ac:dyDescent="0.25">
      <c r="A33" s="3" t="s">
        <v>19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75" workbookViewId="0"/>
  </sheetViews>
  <sheetFormatPr defaultRowHeight="13.2" x14ac:dyDescent="0.25"/>
  <cols>
    <col min="1" max="1" width="21.88671875" customWidth="1"/>
    <col min="2" max="2" width="2.6640625" customWidth="1"/>
    <col min="3" max="3" width="12" customWidth="1"/>
    <col min="4" max="4" width="2.6640625" customWidth="1"/>
    <col min="5" max="5" width="12" customWidth="1"/>
    <col min="6" max="6" width="2.6640625" customWidth="1"/>
    <col min="7" max="7" width="12" customWidth="1"/>
    <col min="8" max="8" width="2.6640625" customWidth="1"/>
    <col min="9" max="9" width="19.88671875" customWidth="1"/>
    <col min="10" max="10" width="2.6640625" customWidth="1"/>
    <col min="11" max="11" width="78.44140625" bestFit="1" customWidth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1" t="s">
        <v>28</v>
      </c>
    </row>
    <row r="4" spans="1:11" x14ac:dyDescent="0.25">
      <c r="A4" s="2" t="str">
        <f ca="1">CELL("filename",A4)</f>
        <v>O:\Corporate\Tax\lotus\2001 Current Estimate\2nd CE\ETR Analysis\[Analysis of Changes.xls]M-Class Code 995</v>
      </c>
    </row>
    <row r="7" spans="1:11" x14ac:dyDescent="0.25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5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9"/>
      <c r="J9" s="5"/>
    </row>
    <row r="10" spans="1:11" x14ac:dyDescent="0.25">
      <c r="A10" t="s">
        <v>4</v>
      </c>
      <c r="C10" s="14">
        <f>-243854+98+3+(1000000*0.35)</f>
        <v>106247</v>
      </c>
      <c r="D10" s="14"/>
      <c r="E10" s="14">
        <f>-458449+(1400000*0.35)-24571</f>
        <v>6979.9999999999418</v>
      </c>
      <c r="F10" s="14"/>
      <c r="G10" s="14">
        <f t="shared" si="0"/>
        <v>99267.000000000058</v>
      </c>
      <c r="H10" s="9"/>
      <c r="I10" s="15" t="s">
        <v>31</v>
      </c>
      <c r="J10" s="5"/>
      <c r="K10" s="19" t="s">
        <v>43</v>
      </c>
    </row>
    <row r="11" spans="1:11" x14ac:dyDescent="0.25">
      <c r="A11" t="s">
        <v>6</v>
      </c>
      <c r="C11" s="9">
        <v>697</v>
      </c>
      <c r="D11" s="9"/>
      <c r="E11" s="9">
        <v>580</v>
      </c>
      <c r="F11" s="9"/>
      <c r="G11" s="9">
        <f t="shared" si="0"/>
        <v>117</v>
      </c>
      <c r="H11" s="9"/>
      <c r="J11" s="5"/>
    </row>
    <row r="12" spans="1:11" x14ac:dyDescent="0.25">
      <c r="A12" t="s">
        <v>7</v>
      </c>
      <c r="C12" s="9">
        <v>15363</v>
      </c>
      <c r="D12" s="9"/>
      <c r="E12" s="9">
        <v>12673</v>
      </c>
      <c r="F12" s="9"/>
      <c r="G12" s="9">
        <f t="shared" si="0"/>
        <v>2690</v>
      </c>
      <c r="H12" s="9"/>
      <c r="J12" s="5"/>
    </row>
    <row r="13" spans="1:11" x14ac:dyDescent="0.25">
      <c r="A13" t="s">
        <v>8</v>
      </c>
      <c r="C13" s="9">
        <v>-153</v>
      </c>
      <c r="D13" s="9"/>
      <c r="E13" s="9">
        <v>358</v>
      </c>
      <c r="F13" s="9"/>
      <c r="G13" s="9">
        <f t="shared" si="0"/>
        <v>-511</v>
      </c>
      <c r="H13" s="9"/>
      <c r="J13" s="5"/>
    </row>
    <row r="14" spans="1:11" x14ac:dyDescent="0.25">
      <c r="A14" t="s">
        <v>9</v>
      </c>
      <c r="C14" s="9">
        <f>1441+5093</f>
        <v>6534</v>
      </c>
      <c r="D14" s="9"/>
      <c r="E14" s="9">
        <v>1023</v>
      </c>
      <c r="F14" s="9"/>
      <c r="G14" s="9">
        <f t="shared" si="0"/>
        <v>5511</v>
      </c>
      <c r="H14" s="9"/>
      <c r="J14" s="5"/>
    </row>
    <row r="15" spans="1:11" x14ac:dyDescent="0.25">
      <c r="A15" t="s">
        <v>11</v>
      </c>
      <c r="C15" s="9">
        <v>-128</v>
      </c>
      <c r="D15" s="9"/>
      <c r="E15" s="9">
        <v>0</v>
      </c>
      <c r="F15" s="9"/>
      <c r="G15" s="9">
        <f t="shared" si="0"/>
        <v>-128</v>
      </c>
      <c r="H15" s="9"/>
      <c r="J15" s="5"/>
    </row>
    <row r="16" spans="1:11" x14ac:dyDescent="0.25">
      <c r="A16" t="s">
        <v>12</v>
      </c>
      <c r="C16" s="9">
        <v>272</v>
      </c>
      <c r="D16" s="9"/>
      <c r="E16" s="9">
        <v>1463</v>
      </c>
      <c r="F16" s="9"/>
      <c r="G16" s="9">
        <f t="shared" si="0"/>
        <v>-1191</v>
      </c>
      <c r="H16" s="9"/>
      <c r="J16" s="5"/>
    </row>
    <row r="17" spans="1:11" x14ac:dyDescent="0.25">
      <c r="A17" t="s">
        <v>13</v>
      </c>
      <c r="C17" s="9">
        <v>0</v>
      </c>
      <c r="D17" s="9"/>
      <c r="E17" s="9">
        <v>-473</v>
      </c>
      <c r="F17" s="9"/>
      <c r="G17" s="9">
        <f t="shared" si="0"/>
        <v>473</v>
      </c>
      <c r="H17" s="9"/>
      <c r="J17" s="5"/>
    </row>
    <row r="18" spans="1:11" x14ac:dyDescent="0.25">
      <c r="A18" t="s">
        <v>14</v>
      </c>
      <c r="C18" s="9">
        <v>0</v>
      </c>
      <c r="D18" s="9"/>
      <c r="E18" s="9">
        <v>4</v>
      </c>
      <c r="F18" s="9"/>
      <c r="G18" s="9">
        <f t="shared" si="0"/>
        <v>-4</v>
      </c>
      <c r="H18" s="9"/>
      <c r="J18" s="5"/>
    </row>
    <row r="19" spans="1:11" x14ac:dyDescent="0.25">
      <c r="A19" t="s">
        <v>16</v>
      </c>
      <c r="C19" s="14">
        <v>5481</v>
      </c>
      <c r="D19" s="14"/>
      <c r="E19" s="14">
        <v>-10367</v>
      </c>
      <c r="F19" s="14"/>
      <c r="G19" s="14">
        <f t="shared" si="0"/>
        <v>15848</v>
      </c>
      <c r="H19" s="9"/>
      <c r="I19" s="15" t="s">
        <v>33</v>
      </c>
      <c r="J19" s="5"/>
      <c r="K19" s="15"/>
    </row>
    <row r="20" spans="1:11" x14ac:dyDescent="0.25">
      <c r="A20" t="s">
        <v>15</v>
      </c>
      <c r="C20" s="9">
        <v>260</v>
      </c>
      <c r="D20" s="9"/>
      <c r="E20" s="9">
        <v>378</v>
      </c>
      <c r="F20" s="9"/>
      <c r="G20" s="9">
        <f t="shared" si="0"/>
        <v>-118</v>
      </c>
      <c r="H20" s="9"/>
      <c r="J20" s="5"/>
    </row>
    <row r="21" spans="1:11" x14ac:dyDescent="0.25">
      <c r="A21" t="s">
        <v>17</v>
      </c>
      <c r="C21" s="9">
        <v>4</v>
      </c>
      <c r="D21" s="9"/>
      <c r="E21" s="9">
        <v>215</v>
      </c>
      <c r="F21" s="9"/>
      <c r="G21" s="9">
        <f t="shared" si="0"/>
        <v>-211</v>
      </c>
      <c r="H21" s="9"/>
      <c r="J21" s="5"/>
    </row>
    <row r="22" spans="1:11" x14ac:dyDescent="0.25">
      <c r="A22" t="s">
        <v>18</v>
      </c>
      <c r="C22" s="14">
        <v>20001</v>
      </c>
      <c r="D22" s="14"/>
      <c r="E22" s="14">
        <v>5600</v>
      </c>
      <c r="F22" s="14"/>
      <c r="G22" s="14">
        <f t="shared" si="0"/>
        <v>14401</v>
      </c>
      <c r="H22" s="9"/>
      <c r="I22" s="15" t="s">
        <v>37</v>
      </c>
      <c r="J22" s="5"/>
      <c r="K22" s="15"/>
    </row>
    <row r="23" spans="1:11" x14ac:dyDescent="0.25">
      <c r="A23" t="s">
        <v>20</v>
      </c>
      <c r="C23" s="9">
        <v>1345</v>
      </c>
      <c r="D23" s="9"/>
      <c r="E23" s="9">
        <v>-434</v>
      </c>
      <c r="F23" s="9"/>
      <c r="G23" s="9">
        <f t="shared" si="0"/>
        <v>1779</v>
      </c>
      <c r="H23" s="9"/>
      <c r="J23" s="5"/>
    </row>
    <row r="24" spans="1:11" x14ac:dyDescent="0.25">
      <c r="A24" t="s">
        <v>21</v>
      </c>
      <c r="C24" s="10">
        <v>0</v>
      </c>
      <c r="D24" s="9"/>
      <c r="E24" s="10">
        <v>0</v>
      </c>
      <c r="F24" s="9"/>
      <c r="G24" s="10">
        <f t="shared" si="0"/>
        <v>0</v>
      </c>
      <c r="H24" s="9"/>
      <c r="J24" s="5"/>
    </row>
    <row r="25" spans="1:11" x14ac:dyDescent="0.25">
      <c r="C25" s="9"/>
      <c r="D25" s="9"/>
      <c r="E25" s="9"/>
      <c r="F25" s="9"/>
      <c r="G25" s="9"/>
      <c r="H25" s="9"/>
      <c r="J25" s="5"/>
    </row>
    <row r="26" spans="1:11" ht="13.8" thickBot="1" x14ac:dyDescent="0.3">
      <c r="A26" t="s">
        <v>25</v>
      </c>
      <c r="C26" s="11">
        <f>SUM(C9:C24)</f>
        <v>155923</v>
      </c>
      <c r="D26" s="9"/>
      <c r="E26" s="11">
        <f>SUM(E9:E24)</f>
        <v>17999.999999999942</v>
      </c>
      <c r="F26" s="9"/>
      <c r="G26" s="11">
        <f>SUM(G9:G24)</f>
        <v>137923.00000000006</v>
      </c>
      <c r="H26" s="9"/>
      <c r="J26" s="5"/>
    </row>
    <row r="27" spans="1:11" ht="13.8" thickTop="1" x14ac:dyDescent="0.25">
      <c r="C27" s="9"/>
      <c r="D27" s="9"/>
      <c r="E27" s="9"/>
      <c r="F27" s="9"/>
      <c r="G27" s="9"/>
      <c r="H27" s="9"/>
      <c r="J27" s="5"/>
    </row>
    <row r="28" spans="1:11" x14ac:dyDescent="0.25">
      <c r="C28" s="6"/>
      <c r="D28" s="6"/>
      <c r="E28" s="6"/>
      <c r="F28" s="6"/>
      <c r="G28" s="6"/>
      <c r="H28" s="6"/>
      <c r="J28" s="6"/>
    </row>
    <row r="29" spans="1:11" x14ac:dyDescent="0.25">
      <c r="C29" s="6"/>
      <c r="D29" s="6"/>
      <c r="E29" s="6"/>
      <c r="F29" s="6"/>
      <c r="G29" s="6"/>
      <c r="H29" s="6"/>
      <c r="J29" s="6"/>
    </row>
    <row r="31" spans="1:11" x14ac:dyDescent="0.25">
      <c r="A31" s="3" t="s">
        <v>5</v>
      </c>
    </row>
    <row r="32" spans="1:11" x14ac:dyDescent="0.25">
      <c r="A32" s="3" t="s">
        <v>10</v>
      </c>
    </row>
    <row r="33" spans="1:1" x14ac:dyDescent="0.25">
      <c r="A33" s="3" t="s">
        <v>19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zoomScale="75" workbookViewId="0"/>
  </sheetViews>
  <sheetFormatPr defaultRowHeight="13.2" x14ac:dyDescent="0.25"/>
  <cols>
    <col min="1" max="1" width="21.88671875" customWidth="1"/>
    <col min="2" max="2" width="2.6640625" customWidth="1"/>
    <col min="3" max="3" width="12" customWidth="1"/>
    <col min="4" max="4" width="2.6640625" customWidth="1"/>
    <col min="5" max="5" width="12" customWidth="1"/>
    <col min="6" max="6" width="2.6640625" customWidth="1"/>
    <col min="7" max="7" width="12" customWidth="1"/>
    <col min="8" max="8" width="2.6640625" customWidth="1"/>
    <col min="9" max="9" width="19.88671875" customWidth="1"/>
    <col min="10" max="10" width="2.6640625" customWidth="1"/>
    <col min="11" max="11" width="33" bestFit="1" customWidth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1" t="s">
        <v>29</v>
      </c>
    </row>
    <row r="4" spans="1:11" x14ac:dyDescent="0.25">
      <c r="A4" s="2" t="str">
        <f ca="1">CELL("filename",A4)</f>
        <v>O:\Corporate\Tax\lotus\2001 Current Estimate\2nd CE\ETR Analysis\[Analysis of Changes.xls]Other Current Adjs</v>
      </c>
    </row>
    <row r="7" spans="1:11" x14ac:dyDescent="0.25">
      <c r="C7" s="4" t="s">
        <v>22</v>
      </c>
      <c r="E7" s="4" t="s">
        <v>23</v>
      </c>
      <c r="G7" s="4" t="s">
        <v>24</v>
      </c>
      <c r="I7" s="13" t="s">
        <v>30</v>
      </c>
      <c r="K7" s="13" t="s">
        <v>40</v>
      </c>
    </row>
    <row r="9" spans="1:11" x14ac:dyDescent="0.25">
      <c r="A9" t="s">
        <v>3</v>
      </c>
      <c r="C9" s="9">
        <v>0</v>
      </c>
      <c r="D9" s="9"/>
      <c r="E9" s="9">
        <v>0</v>
      </c>
      <c r="F9" s="9"/>
      <c r="G9" s="9">
        <f t="shared" ref="G9:G24" si="0">+C9-E9</f>
        <v>0</v>
      </c>
      <c r="H9" s="9"/>
      <c r="J9" s="5"/>
    </row>
    <row r="10" spans="1:11" x14ac:dyDescent="0.25">
      <c r="A10" s="15" t="s">
        <v>4</v>
      </c>
      <c r="B10" s="15"/>
      <c r="C10" s="14">
        <f>343256-1049-3264-399500-3656</f>
        <v>-64213</v>
      </c>
      <c r="D10" s="14"/>
      <c r="E10" s="14">
        <v>-15186</v>
      </c>
      <c r="F10" s="14"/>
      <c r="G10" s="14">
        <f t="shared" si="0"/>
        <v>-49027</v>
      </c>
      <c r="H10" s="9"/>
      <c r="I10" s="15" t="s">
        <v>31</v>
      </c>
      <c r="J10" s="5"/>
      <c r="K10" s="15" t="s">
        <v>44</v>
      </c>
    </row>
    <row r="11" spans="1:11" x14ac:dyDescent="0.25">
      <c r="A11" t="s">
        <v>6</v>
      </c>
      <c r="C11" s="9">
        <v>0</v>
      </c>
      <c r="D11" s="9"/>
      <c r="E11" s="9">
        <v>0</v>
      </c>
      <c r="F11" s="9"/>
      <c r="G11" s="9">
        <f t="shared" si="0"/>
        <v>0</v>
      </c>
      <c r="H11" s="9"/>
      <c r="J11" s="5"/>
    </row>
    <row r="12" spans="1:11" x14ac:dyDescent="0.25">
      <c r="A12" t="s">
        <v>7</v>
      </c>
      <c r="C12" s="9">
        <v>0</v>
      </c>
      <c r="D12" s="9"/>
      <c r="E12" s="9">
        <v>0</v>
      </c>
      <c r="F12" s="9"/>
      <c r="G12" s="9">
        <f t="shared" si="0"/>
        <v>0</v>
      </c>
      <c r="H12" s="9"/>
      <c r="J12" s="5"/>
    </row>
    <row r="13" spans="1:11" x14ac:dyDescent="0.25">
      <c r="A13" s="15" t="s">
        <v>8</v>
      </c>
      <c r="B13" s="15"/>
      <c r="C13" s="14">
        <v>-3264</v>
      </c>
      <c r="D13" s="14"/>
      <c r="E13" s="14">
        <v>308</v>
      </c>
      <c r="F13" s="14"/>
      <c r="G13" s="14">
        <f t="shared" si="0"/>
        <v>-3572</v>
      </c>
      <c r="H13" s="9"/>
      <c r="I13" s="15" t="s">
        <v>38</v>
      </c>
      <c r="J13" s="5"/>
      <c r="K13" s="15"/>
    </row>
    <row r="14" spans="1:11" x14ac:dyDescent="0.25">
      <c r="A14" t="s">
        <v>9</v>
      </c>
      <c r="C14" s="9">
        <f>-79242+90825</f>
        <v>11583</v>
      </c>
      <c r="D14" s="9"/>
      <c r="E14" s="9">
        <v>11583</v>
      </c>
      <c r="F14" s="9"/>
      <c r="G14" s="9">
        <f t="shared" si="0"/>
        <v>0</v>
      </c>
      <c r="H14" s="9"/>
      <c r="J14" s="5"/>
    </row>
    <row r="15" spans="1:11" x14ac:dyDescent="0.25">
      <c r="A15" s="15" t="s">
        <v>11</v>
      </c>
      <c r="B15" s="15"/>
      <c r="C15" s="14">
        <v>47</v>
      </c>
      <c r="D15" s="14"/>
      <c r="E15" s="14">
        <v>7061</v>
      </c>
      <c r="F15" s="14"/>
      <c r="G15" s="14">
        <f t="shared" si="0"/>
        <v>-7014</v>
      </c>
      <c r="H15" s="9"/>
      <c r="I15" s="15" t="s">
        <v>35</v>
      </c>
      <c r="J15" s="5"/>
      <c r="K15" s="15"/>
    </row>
    <row r="16" spans="1:11" x14ac:dyDescent="0.25">
      <c r="A16" s="15" t="s">
        <v>12</v>
      </c>
      <c r="B16" s="15"/>
      <c r="C16" s="14">
        <v>0</v>
      </c>
      <c r="D16" s="14"/>
      <c r="E16" s="14">
        <v>-6490</v>
      </c>
      <c r="F16" s="14"/>
      <c r="G16" s="14">
        <f t="shared" si="0"/>
        <v>6490</v>
      </c>
      <c r="H16" s="9"/>
      <c r="I16" s="15" t="s">
        <v>36</v>
      </c>
      <c r="J16" s="5"/>
      <c r="K16" s="15"/>
    </row>
    <row r="17" spans="1:11" x14ac:dyDescent="0.25">
      <c r="A17" t="s">
        <v>13</v>
      </c>
      <c r="C17" s="9">
        <v>-535</v>
      </c>
      <c r="D17" s="9"/>
      <c r="E17" s="9">
        <v>-171</v>
      </c>
      <c r="F17" s="9"/>
      <c r="G17" s="9">
        <f t="shared" si="0"/>
        <v>-364</v>
      </c>
      <c r="H17" s="9"/>
      <c r="J17" s="5"/>
    </row>
    <row r="18" spans="1:11" x14ac:dyDescent="0.25">
      <c r="A18" t="s">
        <v>14</v>
      </c>
      <c r="C18" s="9">
        <v>0</v>
      </c>
      <c r="D18" s="9"/>
      <c r="E18" s="9">
        <v>0</v>
      </c>
      <c r="F18" s="9"/>
      <c r="G18" s="9">
        <f t="shared" si="0"/>
        <v>0</v>
      </c>
      <c r="H18" s="9"/>
      <c r="J18" s="5"/>
    </row>
    <row r="19" spans="1:11" x14ac:dyDescent="0.25">
      <c r="A19" s="15" t="s">
        <v>16</v>
      </c>
      <c r="B19" s="15"/>
      <c r="C19" s="14">
        <v>213</v>
      </c>
      <c r="D19" s="14"/>
      <c r="E19" s="14">
        <v>15165</v>
      </c>
      <c r="F19" s="14"/>
      <c r="G19" s="14">
        <f t="shared" si="0"/>
        <v>-14952</v>
      </c>
      <c r="H19" s="9"/>
      <c r="I19" s="15" t="s">
        <v>33</v>
      </c>
      <c r="J19" s="5"/>
      <c r="K19" s="15"/>
    </row>
    <row r="20" spans="1:11" x14ac:dyDescent="0.25">
      <c r="A20" t="s">
        <v>15</v>
      </c>
      <c r="C20" s="9">
        <v>0</v>
      </c>
      <c r="D20" s="9"/>
      <c r="E20" s="9">
        <v>0</v>
      </c>
      <c r="F20" s="9"/>
      <c r="G20" s="9">
        <f t="shared" si="0"/>
        <v>0</v>
      </c>
      <c r="H20" s="9"/>
      <c r="J20" s="5"/>
    </row>
    <row r="21" spans="1:11" x14ac:dyDescent="0.25">
      <c r="A21" s="15" t="s">
        <v>17</v>
      </c>
      <c r="B21" s="15"/>
      <c r="C21" s="14">
        <v>8757</v>
      </c>
      <c r="D21" s="14"/>
      <c r="E21" s="14">
        <v>1050</v>
      </c>
      <c r="F21" s="14"/>
      <c r="G21" s="14">
        <f t="shared" si="0"/>
        <v>7707</v>
      </c>
      <c r="H21" s="9"/>
      <c r="I21" s="15" t="s">
        <v>39</v>
      </c>
      <c r="J21" s="5"/>
      <c r="K21" s="15"/>
    </row>
    <row r="22" spans="1:11" x14ac:dyDescent="0.25">
      <c r="A22" t="s">
        <v>18</v>
      </c>
      <c r="C22" s="9">
        <v>0</v>
      </c>
      <c r="D22" s="9"/>
      <c r="E22" s="9">
        <v>0</v>
      </c>
      <c r="F22" s="9"/>
      <c r="G22" s="9">
        <f t="shared" si="0"/>
        <v>0</v>
      </c>
      <c r="H22" s="9"/>
      <c r="I22" s="15"/>
      <c r="J22" s="5"/>
      <c r="K22" s="15"/>
    </row>
    <row r="23" spans="1:11" x14ac:dyDescent="0.25">
      <c r="A23" t="s">
        <v>20</v>
      </c>
      <c r="C23" s="9">
        <v>0</v>
      </c>
      <c r="D23" s="9"/>
      <c r="E23" s="9">
        <v>0</v>
      </c>
      <c r="F23" s="9"/>
      <c r="G23" s="9">
        <f t="shared" si="0"/>
        <v>0</v>
      </c>
      <c r="H23" s="9"/>
      <c r="J23" s="5"/>
    </row>
    <row r="24" spans="1:11" x14ac:dyDescent="0.25">
      <c r="A24" t="s">
        <v>21</v>
      </c>
      <c r="C24" s="10">
        <v>0</v>
      </c>
      <c r="D24" s="9"/>
      <c r="E24" s="10">
        <v>431</v>
      </c>
      <c r="F24" s="9"/>
      <c r="G24" s="10">
        <f t="shared" si="0"/>
        <v>-431</v>
      </c>
      <c r="H24" s="9"/>
      <c r="J24" s="5"/>
    </row>
    <row r="25" spans="1:11" x14ac:dyDescent="0.25">
      <c r="C25" s="9"/>
      <c r="D25" s="9"/>
      <c r="E25" s="9"/>
      <c r="F25" s="9"/>
      <c r="G25" s="9"/>
      <c r="H25" s="9"/>
      <c r="J25" s="5"/>
    </row>
    <row r="26" spans="1:11" ht="13.8" thickBot="1" x14ac:dyDescent="0.3">
      <c r="A26" t="s">
        <v>25</v>
      </c>
      <c r="C26" s="11">
        <f>SUM(C9:C24)</f>
        <v>-47412</v>
      </c>
      <c r="D26" s="9"/>
      <c r="E26" s="11">
        <f>SUM(E9:E24)</f>
        <v>13751</v>
      </c>
      <c r="F26" s="9"/>
      <c r="G26" s="11">
        <f>SUM(G9:G24)</f>
        <v>-61163</v>
      </c>
      <c r="H26" s="9"/>
      <c r="J26" s="5"/>
    </row>
    <row r="27" spans="1:11" ht="13.8" thickTop="1" x14ac:dyDescent="0.25">
      <c r="C27" s="9"/>
      <c r="D27" s="9"/>
      <c r="E27" s="9"/>
      <c r="F27" s="9"/>
      <c r="G27" s="9"/>
      <c r="H27" s="9"/>
      <c r="J27" s="5"/>
    </row>
    <row r="28" spans="1:11" x14ac:dyDescent="0.25">
      <c r="C28" s="6"/>
      <c r="D28" s="6"/>
      <c r="E28" s="6"/>
      <c r="F28" s="6"/>
      <c r="G28" s="6"/>
      <c r="H28" s="6"/>
      <c r="J28" s="6"/>
    </row>
    <row r="29" spans="1:11" x14ac:dyDescent="0.25">
      <c r="C29" s="6"/>
      <c r="D29" s="6"/>
      <c r="E29" s="6"/>
      <c r="F29" s="6"/>
      <c r="G29" s="6"/>
      <c r="H29" s="6"/>
      <c r="J29" s="6"/>
    </row>
    <row r="31" spans="1:11" x14ac:dyDescent="0.25">
      <c r="A31" s="3" t="s">
        <v>5</v>
      </c>
    </row>
    <row r="32" spans="1:11" x14ac:dyDescent="0.25">
      <c r="A32" s="3" t="s">
        <v>10</v>
      </c>
    </row>
    <row r="33" spans="1:1" x14ac:dyDescent="0.25">
      <c r="A33" s="3" t="s">
        <v>19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 State Income Taxes</vt:lpstr>
      <vt:lpstr>Foreign Taxes</vt:lpstr>
      <vt:lpstr>Equity Earnings</vt:lpstr>
      <vt:lpstr>M-Class Code 995</vt:lpstr>
      <vt:lpstr>Other Current Adjs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mleblan</dc:creator>
  <cp:lastModifiedBy>Havlíček Jan</cp:lastModifiedBy>
  <cp:lastPrinted>2001-08-03T19:45:15Z</cp:lastPrinted>
  <dcterms:created xsi:type="dcterms:W3CDTF">2001-08-03T18:17:22Z</dcterms:created>
  <dcterms:modified xsi:type="dcterms:W3CDTF">2023-09-10T15:32:30Z</dcterms:modified>
</cp:coreProperties>
</file>