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48" yWindow="-96" windowWidth="12348" windowHeight="8580" firstSheet="2" activeTab="3"/>
  </bookViews>
  <sheets>
    <sheet name="Brown New Amort Sch" sheetId="6" r:id="rId1"/>
    <sheet name="Browns Amort Sch" sheetId="4" r:id="rId2"/>
    <sheet name="Browns Sponsorship Payment" sheetId="3" r:id="rId3"/>
    <sheet name="Giants Equiptment" sheetId="7" r:id="rId4"/>
    <sheet name="Giants New Schedule" sheetId="5" r:id="rId5"/>
    <sheet name="Giants Spon Payment" sheetId="2" r:id="rId6"/>
  </sheets>
  <definedNames>
    <definedName name="_xlnm.Print_Area" localSheetId="1">'Browns Amort Sch'!$A$1:$H$71</definedName>
    <definedName name="_xlnm.Print_Area" localSheetId="2">'Browns Sponsorship Payment'!$A$1:$E$71</definedName>
    <definedName name="_xlnm.Print_Area" localSheetId="5">'Giants Spon Payment'!$A$1:$E$75</definedName>
    <definedName name="_xlnm.Print_Titles" localSheetId="2">'Browns Sponsorship Payment'!$1:$5</definedName>
    <definedName name="_xlnm.Print_Titles" localSheetId="5">'Giants Spon Payment'!$1:$5</definedName>
  </definedNames>
  <calcPr calcId="0" fullCalcOnLoad="1"/>
</workbook>
</file>

<file path=xl/calcChain.xml><?xml version="1.0" encoding="utf-8"?>
<calcChain xmlns="http://schemas.openxmlformats.org/spreadsheetml/2006/main">
  <c r="C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H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C67" i="6"/>
  <c r="D67" i="6"/>
  <c r="C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D28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C67" i="4"/>
  <c r="D67" i="4"/>
  <c r="C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F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C67" i="3"/>
  <c r="D67" i="3"/>
  <c r="E7" i="7"/>
  <c r="F7" i="7"/>
  <c r="E8" i="7"/>
  <c r="F8" i="7"/>
  <c r="D9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D125" i="7"/>
  <c r="E125" i="7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D67" i="5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C70" i="2"/>
  <c r="D70" i="2"/>
</calcChain>
</file>

<file path=xl/comments1.xml><?xml version="1.0" encoding="utf-8"?>
<comments xmlns="http://schemas.openxmlformats.org/spreadsheetml/2006/main">
  <authors>
    <author>cchaffin</author>
  </authors>
  <commentList>
    <comment ref="C25" authorId="0" shapeId="0">
      <text>
        <r>
          <rPr>
            <b/>
            <sz val="8"/>
            <color indexed="81"/>
            <rFont val="Tahoma"/>
          </rPr>
          <t xml:space="preserve">cchaffin
</t>
        </r>
        <r>
          <rPr>
            <b/>
            <sz val="20"/>
            <color indexed="81"/>
            <rFont val="Tahoma"/>
            <family val="2"/>
          </rPr>
          <t>DO NOT USE THIS SCHEDULE AFTER 6/01</t>
        </r>
      </text>
    </comment>
  </commentList>
</comments>
</file>

<file path=xl/comments2.xml><?xml version="1.0" encoding="utf-8"?>
<comments xmlns="http://schemas.openxmlformats.org/spreadsheetml/2006/main">
  <authors>
    <author>cchaffin</author>
  </authors>
  <commentList>
    <comment ref="C21" authorId="0" shapeId="0">
      <text>
        <r>
          <rPr>
            <b/>
            <sz val="8"/>
            <color indexed="81"/>
            <rFont val="Tahoma"/>
          </rPr>
          <t xml:space="preserve">cchaffin
</t>
        </r>
        <r>
          <rPr>
            <b/>
            <sz val="20"/>
            <color indexed="81"/>
            <rFont val="Tahoma"/>
            <family val="2"/>
          </rPr>
          <t>DO NOT USE THIS SCHEDULE AFTER 3/01</t>
        </r>
      </text>
    </comment>
  </commentList>
</comments>
</file>

<file path=xl/comments3.xml><?xml version="1.0" encoding="utf-8"?>
<comments xmlns="http://schemas.openxmlformats.org/spreadsheetml/2006/main">
  <authors>
    <author>agreen4</author>
  </authors>
  <commentList>
    <comment ref="E20" authorId="0" shapeId="0">
      <text>
        <r>
          <rPr>
            <b/>
            <sz val="8"/>
            <color indexed="81"/>
            <rFont val="Tahoma"/>
          </rPr>
          <t xml:space="preserve">agreen4:
THIS SPREADSHEET IS FOR VIEWING ONLY - USE THE CAP AMORT FILE.
5/4/01
</t>
        </r>
      </text>
    </comment>
  </commentList>
</comments>
</file>

<file path=xl/comments4.xml><?xml version="1.0" encoding="utf-8"?>
<comments xmlns="http://schemas.openxmlformats.org/spreadsheetml/2006/main">
  <authors>
    <author>cchaffin</author>
  </authors>
  <commentList>
    <comment ref="C16" authorId="0" shapeId="0">
      <text>
        <r>
          <rPr>
            <b/>
            <sz val="8"/>
            <color indexed="81"/>
            <rFont val="Tahoma"/>
          </rPr>
          <t xml:space="preserve">cchaffin
</t>
        </r>
        <r>
          <rPr>
            <b/>
            <sz val="20"/>
            <color indexed="81"/>
            <rFont val="Tahoma"/>
            <family val="2"/>
          </rPr>
          <t>DO NOT USE THIS SCHEDULE AFTER 3/01</t>
        </r>
      </text>
    </comment>
  </commentList>
</comments>
</file>

<file path=xl/sharedStrings.xml><?xml version="1.0" encoding="utf-8"?>
<sst xmlns="http://schemas.openxmlformats.org/spreadsheetml/2006/main" count="107" uniqueCount="42">
  <si>
    <t>Payment</t>
  </si>
  <si>
    <t>Amortization Schedule</t>
  </si>
  <si>
    <t>Date</t>
  </si>
  <si>
    <t>2</t>
  </si>
  <si>
    <t>1</t>
  </si>
  <si>
    <t>SF Giants Amortization Schedule for Sponsorship Payments</t>
  </si>
  <si>
    <t>EES - SF Giants</t>
  </si>
  <si>
    <t>Contract Term : Completed June 2004</t>
  </si>
  <si>
    <t>Contract Term: Completed March 2005</t>
  </si>
  <si>
    <t>EES - Cleveland Browns</t>
  </si>
  <si>
    <t>Cleveland Browns Amortization Schedule for Sponsorship Payments</t>
  </si>
  <si>
    <t>1&amp;2</t>
  </si>
  <si>
    <t>Annual sponsorship payment of 1MM for</t>
  </si>
  <si>
    <t>repayment of the $5MM dollar Capital Note</t>
  </si>
  <si>
    <t>$1MM sponsorship payment made up of 5</t>
  </si>
  <si>
    <t>separate payments</t>
  </si>
  <si>
    <t>Balance on BS</t>
  </si>
  <si>
    <t>1.2 Million dollar sponsorship pymt over 5 years paid 7/1/1999 plus</t>
  </si>
  <si>
    <t>100k sponsorship payment each year for 5 years beginning</t>
  </si>
  <si>
    <t>7/1/99 and ending 7/1/2004</t>
  </si>
  <si>
    <t>As of 4/01 only the $1.3 million had been paid - thus that is all we are amortizing.</t>
  </si>
  <si>
    <t>***</t>
  </si>
  <si>
    <t>***As of 4/01, no additional $1 million payments had been made to the Giants, thus we are not amortizing them.</t>
  </si>
  <si>
    <t>**** ANISSA do not forget to use the other worksheet also $14,444.91 *****</t>
  </si>
  <si>
    <t>Balance @ 6/30/01</t>
  </si>
  <si>
    <t>Balance Per G/L @ 6/30/01</t>
  </si>
  <si>
    <t>True Up</t>
  </si>
  <si>
    <t xml:space="preserve">We need to do a true up - </t>
  </si>
  <si>
    <t>This will be booked in July</t>
  </si>
  <si>
    <t>EES - San Francisco Giants</t>
  </si>
  <si>
    <t>Capital Equipment Purchase for Giants and Amortization Schedule</t>
  </si>
  <si>
    <t>Contract Term: Reimbursement complete 12/31/2009</t>
  </si>
  <si>
    <t>Amort Schedule</t>
  </si>
  <si>
    <t>BS Balance</t>
  </si>
  <si>
    <t>Amort of 1.5MM in payments made to Giants to purchase equipment</t>
  </si>
  <si>
    <t>on their behalf.  These costs are reimbursed through the revenue</t>
  </si>
  <si>
    <t>stream.  Reimbursements completed 12/31/2009. Amortization occurs</t>
  </si>
  <si>
    <t>only on those payments that are currently made.  The amortization</t>
  </si>
  <si>
    <t>schedule will change as more costs are paid out. Currently $1.1MM of</t>
  </si>
  <si>
    <t>the $1.5MM have been paid for equipment purchases.</t>
  </si>
  <si>
    <t>Black = Formula</t>
  </si>
  <si>
    <t>Blue = Hard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</si>
</sst>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vertAlign val="superscript"/>
      <sz val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i/>
      <u val="singleAccounting"/>
      <sz val="10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  <font>
      <b/>
      <sz val="8"/>
      <color indexed="81"/>
      <name val="Tahoma"/>
    </font>
    <font>
      <b/>
      <sz val="20"/>
      <color indexed="81"/>
      <name val="Tahoma"/>
      <family val="2"/>
    </font>
    <font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44" fontId="0" fillId="0" borderId="0" xfId="2" applyFont="1"/>
    <xf numFmtId="17" fontId="0" fillId="0" borderId="0" xfId="0" applyNumberFormat="1"/>
    <xf numFmtId="44" fontId="0" fillId="0" borderId="0" xfId="0" applyNumberFormat="1"/>
    <xf numFmtId="49" fontId="2" fillId="0" borderId="0" xfId="0" applyNumberFormat="1" applyFont="1"/>
    <xf numFmtId="49" fontId="0" fillId="0" borderId="0" xfId="2" applyNumberFormat="1" applyFont="1"/>
    <xf numFmtId="0" fontId="3" fillId="0" borderId="0" xfId="0" applyFont="1"/>
    <xf numFmtId="0" fontId="2" fillId="0" borderId="0" xfId="0" applyNumberFormat="1" applyFont="1"/>
    <xf numFmtId="44" fontId="5" fillId="0" borderId="0" xfId="2" applyFont="1" applyAlignment="1">
      <alignment horizontal="center"/>
    </xf>
    <xf numFmtId="17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4" fontId="6" fillId="0" borderId="0" xfId="2" applyFont="1" applyAlignment="1">
      <alignment horizontal="center"/>
    </xf>
    <xf numFmtId="8" fontId="0" fillId="0" borderId="0" xfId="2" applyNumberFormat="1" applyFont="1"/>
    <xf numFmtId="40" fontId="0" fillId="0" borderId="0" xfId="0" applyNumberFormat="1"/>
    <xf numFmtId="8" fontId="0" fillId="0" borderId="0" xfId="0" applyNumberFormat="1"/>
    <xf numFmtId="8" fontId="0" fillId="0" borderId="1" xfId="2" applyNumberFormat="1" applyFont="1" applyBorder="1"/>
    <xf numFmtId="8" fontId="0" fillId="0" borderId="1" xfId="0" applyNumberFormat="1" applyBorder="1"/>
    <xf numFmtId="8" fontId="4" fillId="0" borderId="0" xfId="2" applyNumberFormat="1" applyFont="1"/>
    <xf numFmtId="49" fontId="2" fillId="0" borderId="0" xfId="0" applyNumberFormat="1" applyFont="1" applyAlignment="1">
      <alignment horizontal="right"/>
    </xf>
    <xf numFmtId="17" fontId="0" fillId="2" borderId="0" xfId="0" applyNumberFormat="1" applyFill="1" applyAlignment="1">
      <alignment horizontal="center"/>
    </xf>
    <xf numFmtId="49" fontId="2" fillId="2" borderId="0" xfId="0" applyNumberFormat="1" applyFont="1" applyFill="1"/>
    <xf numFmtId="8" fontId="0" fillId="2" borderId="0" xfId="2" applyNumberFormat="1" applyFont="1" applyFill="1"/>
    <xf numFmtId="8" fontId="0" fillId="2" borderId="0" xfId="0" applyNumberFormat="1" applyFill="1"/>
    <xf numFmtId="43" fontId="0" fillId="0" borderId="0" xfId="0" applyNumberFormat="1"/>
    <xf numFmtId="0" fontId="0" fillId="0" borderId="0" xfId="0" applyNumberFormat="1"/>
    <xf numFmtId="0" fontId="3" fillId="0" borderId="0" xfId="0" applyFont="1" applyFill="1"/>
    <xf numFmtId="0" fontId="0" fillId="0" borderId="0" xfId="0" applyFill="1"/>
    <xf numFmtId="44" fontId="0" fillId="0" borderId="0" xfId="2" applyFont="1" applyFill="1"/>
    <xf numFmtId="44" fontId="5" fillId="0" borderId="0" xfId="2" applyFont="1" applyFill="1" applyAlignment="1">
      <alignment horizontal="center"/>
    </xf>
    <xf numFmtId="0" fontId="2" fillId="0" borderId="0" xfId="0" applyNumberFormat="1" applyFont="1" applyFill="1"/>
    <xf numFmtId="0" fontId="6" fillId="0" borderId="0" xfId="0" applyFont="1" applyFill="1" applyAlignment="1">
      <alignment horizontal="center"/>
    </xf>
    <xf numFmtId="17" fontId="0" fillId="0" borderId="0" xfId="0" applyNumberFormat="1" applyFill="1"/>
    <xf numFmtId="49" fontId="2" fillId="0" borderId="0" xfId="0" applyNumberFormat="1" applyFont="1" applyFill="1"/>
    <xf numFmtId="8" fontId="0" fillId="0" borderId="0" xfId="2" applyNumberFormat="1" applyFont="1" applyFill="1"/>
    <xf numFmtId="8" fontId="0" fillId="0" borderId="0" xfId="0" applyNumberFormat="1" applyFill="1"/>
    <xf numFmtId="14" fontId="0" fillId="0" borderId="0" xfId="0" applyNumberFormat="1" applyFill="1"/>
    <xf numFmtId="8" fontId="0" fillId="0" borderId="1" xfId="2" applyNumberFormat="1" applyFont="1" applyFill="1" applyBorder="1"/>
    <xf numFmtId="8" fontId="4" fillId="0" borderId="0" xfId="2" applyNumberFormat="1" applyFont="1" applyFill="1"/>
    <xf numFmtId="0" fontId="0" fillId="3" borderId="0" xfId="0" applyFill="1"/>
    <xf numFmtId="43" fontId="0" fillId="0" borderId="0" xfId="1" applyFont="1"/>
    <xf numFmtId="43" fontId="0" fillId="0" borderId="1" xfId="1" applyFont="1" applyBorder="1"/>
    <xf numFmtId="17" fontId="0" fillId="0" borderId="0" xfId="0" applyNumberFormat="1" applyFill="1" applyAlignment="1">
      <alignment horizontal="center"/>
    </xf>
    <xf numFmtId="17" fontId="0" fillId="4" borderId="0" xfId="0" applyNumberFormat="1" applyFill="1"/>
    <xf numFmtId="14" fontId="0" fillId="4" borderId="0" xfId="0" applyNumberFormat="1" applyFill="1"/>
    <xf numFmtId="8" fontId="0" fillId="4" borderId="0" xfId="2" applyNumberFormat="1" applyFont="1" applyFill="1"/>
    <xf numFmtId="8" fontId="0" fillId="4" borderId="0" xfId="0" applyNumberFormat="1" applyFill="1"/>
    <xf numFmtId="0" fontId="0" fillId="4" borderId="0" xfId="0" applyFill="1"/>
    <xf numFmtId="3" fontId="0" fillId="0" borderId="0" xfId="0" applyNumberFormat="1"/>
    <xf numFmtId="8" fontId="10" fillId="0" borderId="0" xfId="2" applyNumberFormat="1" applyFont="1"/>
    <xf numFmtId="17" fontId="0" fillId="4" borderId="0" xfId="0" applyNumberFormat="1" applyFill="1" applyAlignment="1">
      <alignment horizontal="center"/>
    </xf>
    <xf numFmtId="3" fontId="0" fillId="4" borderId="0" xfId="0" applyNumberFormat="1" applyFill="1"/>
    <xf numFmtId="8" fontId="10" fillId="4" borderId="0" xfId="2" applyNumberFormat="1" applyFont="1" applyFill="1"/>
    <xf numFmtId="8" fontId="10" fillId="0" borderId="1" xfId="2" applyNumberFormat="1" applyFont="1" applyBorder="1"/>
    <xf numFmtId="0" fontId="1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12" workbookViewId="0">
      <selection activeCell="C34" sqref="C34"/>
    </sheetView>
  </sheetViews>
  <sheetFormatPr defaultRowHeight="15.6" x14ac:dyDescent="0.25"/>
  <cols>
    <col min="1" max="1" width="12.44140625" customWidth="1"/>
    <col min="2" max="2" width="5.6640625" style="5" customWidth="1"/>
    <col min="3" max="3" width="16.33203125" style="2" customWidth="1"/>
    <col min="4" max="4" width="22.6640625" style="2" customWidth="1"/>
    <col min="5" max="5" width="18.88671875" customWidth="1"/>
    <col min="6" max="6" width="21.33203125" style="26" customWidth="1"/>
    <col min="7" max="7" width="5.33203125" style="41" customWidth="1"/>
    <col min="8" max="8" width="12" style="41" customWidth="1"/>
  </cols>
  <sheetData>
    <row r="1" spans="1:5" ht="14.25" customHeight="1" x14ac:dyDescent="0.25">
      <c r="A1" s="56" t="s">
        <v>9</v>
      </c>
      <c r="B1" s="56"/>
      <c r="C1" s="56"/>
      <c r="D1" s="56"/>
      <c r="E1" s="56"/>
    </row>
    <row r="2" spans="1:5" ht="14.25" customHeight="1" x14ac:dyDescent="0.25">
      <c r="A2" s="56" t="s">
        <v>10</v>
      </c>
      <c r="B2" s="56"/>
      <c r="C2" s="56"/>
      <c r="D2" s="56"/>
      <c r="E2" s="56"/>
    </row>
    <row r="3" spans="1:5" ht="14.25" customHeight="1" x14ac:dyDescent="0.25">
      <c r="A3" s="56" t="s">
        <v>7</v>
      </c>
      <c r="B3" s="56"/>
      <c r="C3" s="56"/>
      <c r="D3" s="56"/>
      <c r="E3" s="56"/>
    </row>
    <row r="5" spans="1:5" x14ac:dyDescent="0.25">
      <c r="A5" s="11" t="s">
        <v>2</v>
      </c>
      <c r="B5" s="12"/>
      <c r="C5" s="13" t="s">
        <v>0</v>
      </c>
      <c r="D5" s="13" t="s">
        <v>1</v>
      </c>
      <c r="E5" s="11" t="s">
        <v>16</v>
      </c>
    </row>
    <row r="6" spans="1:5" x14ac:dyDescent="0.25">
      <c r="A6" s="10">
        <v>36312</v>
      </c>
      <c r="B6" s="5" t="s">
        <v>11</v>
      </c>
      <c r="C6" s="14">
        <f>1200000+100000</f>
        <v>1300000</v>
      </c>
    </row>
    <row r="7" spans="1:5" x14ac:dyDescent="0.25">
      <c r="A7" s="10">
        <v>36342</v>
      </c>
      <c r="C7" s="14"/>
      <c r="D7" s="14">
        <v>28333.333333333336</v>
      </c>
      <c r="E7" s="16">
        <f>C6-D7</f>
        <v>1271666.6666666667</v>
      </c>
    </row>
    <row r="8" spans="1:5" x14ac:dyDescent="0.25">
      <c r="A8" s="10">
        <v>36373</v>
      </c>
      <c r="C8" s="14"/>
      <c r="D8" s="14">
        <v>28333.333333333336</v>
      </c>
      <c r="E8" s="16">
        <f>E7-D8</f>
        <v>1243333.3333333335</v>
      </c>
    </row>
    <row r="9" spans="1:5" x14ac:dyDescent="0.25">
      <c r="A9" s="10">
        <v>36404</v>
      </c>
      <c r="C9" s="14"/>
      <c r="D9" s="14">
        <v>28333.333333333336</v>
      </c>
      <c r="E9" s="16">
        <f t="shared" ref="E9:E66" si="0">E8-D9</f>
        <v>1215000.0000000002</v>
      </c>
    </row>
    <row r="10" spans="1:5" x14ac:dyDescent="0.25">
      <c r="A10" s="10">
        <v>36434</v>
      </c>
      <c r="C10" s="14"/>
      <c r="D10" s="14">
        <v>28333.333333333336</v>
      </c>
      <c r="E10" s="16">
        <f t="shared" si="0"/>
        <v>1186666.666666667</v>
      </c>
    </row>
    <row r="11" spans="1:5" x14ac:dyDescent="0.25">
      <c r="A11" s="10">
        <v>36465</v>
      </c>
      <c r="C11" s="14"/>
      <c r="D11" s="14">
        <v>28333.333333333336</v>
      </c>
      <c r="E11" s="16">
        <f t="shared" si="0"/>
        <v>1158333.3333333337</v>
      </c>
    </row>
    <row r="12" spans="1:5" x14ac:dyDescent="0.25">
      <c r="A12" s="10">
        <v>36495</v>
      </c>
      <c r="C12" s="14"/>
      <c r="D12" s="14">
        <v>28333.333333333336</v>
      </c>
      <c r="E12" s="16">
        <f t="shared" si="0"/>
        <v>1130000.0000000005</v>
      </c>
    </row>
    <row r="13" spans="1:5" x14ac:dyDescent="0.25">
      <c r="A13" s="10">
        <v>36526</v>
      </c>
      <c r="C13" s="14"/>
      <c r="D13" s="14">
        <v>28333.333333333336</v>
      </c>
      <c r="E13" s="16">
        <f t="shared" si="0"/>
        <v>1101666.6666666672</v>
      </c>
    </row>
    <row r="14" spans="1:5" x14ac:dyDescent="0.25">
      <c r="A14" s="10">
        <v>36557</v>
      </c>
      <c r="C14" s="14"/>
      <c r="D14" s="14">
        <v>28333.333333333336</v>
      </c>
      <c r="E14" s="16">
        <f t="shared" si="0"/>
        <v>1073333.333333334</v>
      </c>
    </row>
    <row r="15" spans="1:5" x14ac:dyDescent="0.25">
      <c r="A15" s="10">
        <v>36586</v>
      </c>
      <c r="C15" s="14"/>
      <c r="D15" s="14">
        <v>28333.333333333336</v>
      </c>
      <c r="E15" s="16">
        <f t="shared" si="0"/>
        <v>1045000.0000000006</v>
      </c>
    </row>
    <row r="16" spans="1:5" x14ac:dyDescent="0.25">
      <c r="A16" s="10">
        <v>36617</v>
      </c>
      <c r="C16" s="14"/>
      <c r="D16" s="14">
        <v>28333.333333333336</v>
      </c>
      <c r="E16" s="16">
        <f t="shared" si="0"/>
        <v>1016666.6666666672</v>
      </c>
    </row>
    <row r="17" spans="1:8" x14ac:dyDescent="0.25">
      <c r="A17" s="10">
        <v>36647</v>
      </c>
      <c r="C17" s="14"/>
      <c r="D17" s="14">
        <v>28333.333333333336</v>
      </c>
      <c r="E17" s="16">
        <f t="shared" si="0"/>
        <v>988333.33333333384</v>
      </c>
    </row>
    <row r="18" spans="1:8" x14ac:dyDescent="0.25">
      <c r="A18" s="10">
        <v>36678</v>
      </c>
      <c r="B18" s="5">
        <v>2</v>
      </c>
      <c r="C18" s="14"/>
      <c r="D18" s="14">
        <v>28333.333333333336</v>
      </c>
      <c r="E18" s="16">
        <f t="shared" si="0"/>
        <v>960000.00000000047</v>
      </c>
    </row>
    <row r="19" spans="1:8" x14ac:dyDescent="0.25">
      <c r="A19" s="10">
        <v>36708</v>
      </c>
      <c r="C19" s="14"/>
      <c r="D19" s="14">
        <v>28333.333333333336</v>
      </c>
      <c r="E19" s="16">
        <f t="shared" si="0"/>
        <v>931666.66666666709</v>
      </c>
    </row>
    <row r="20" spans="1:8" x14ac:dyDescent="0.25">
      <c r="A20" s="10">
        <v>36739</v>
      </c>
      <c r="C20" s="14"/>
      <c r="D20" s="14">
        <v>28333.333333333336</v>
      </c>
      <c r="E20" s="16">
        <f t="shared" si="0"/>
        <v>903333.33333333372</v>
      </c>
    </row>
    <row r="21" spans="1:8" x14ac:dyDescent="0.25">
      <c r="A21" s="10">
        <v>36770</v>
      </c>
      <c r="C21" s="14"/>
      <c r="D21" s="14">
        <v>28333.333333333336</v>
      </c>
      <c r="E21" s="16">
        <f t="shared" si="0"/>
        <v>875000.00000000035</v>
      </c>
    </row>
    <row r="22" spans="1:8" x14ac:dyDescent="0.25">
      <c r="A22" s="10">
        <v>36800</v>
      </c>
      <c r="C22" s="14"/>
      <c r="D22" s="14">
        <v>28333.333333333336</v>
      </c>
      <c r="E22" s="16">
        <f t="shared" si="0"/>
        <v>846666.66666666698</v>
      </c>
    </row>
    <row r="23" spans="1:8" x14ac:dyDescent="0.25">
      <c r="A23" s="10">
        <v>36831</v>
      </c>
      <c r="C23" s="14"/>
      <c r="D23" s="14">
        <v>28333.333333333336</v>
      </c>
      <c r="E23" s="16">
        <f t="shared" si="0"/>
        <v>818333.3333333336</v>
      </c>
    </row>
    <row r="24" spans="1:8" x14ac:dyDescent="0.25">
      <c r="A24" s="10">
        <v>36861</v>
      </c>
      <c r="C24" s="14"/>
      <c r="D24" s="14">
        <v>28333.333333333336</v>
      </c>
      <c r="E24" s="16">
        <f t="shared" si="0"/>
        <v>790000.00000000023</v>
      </c>
    </row>
    <row r="25" spans="1:8" x14ac:dyDescent="0.25">
      <c r="A25" s="10">
        <v>36892</v>
      </c>
      <c r="C25" s="14"/>
      <c r="D25" s="14">
        <v>18809.52</v>
      </c>
      <c r="E25" s="16">
        <f t="shared" si="0"/>
        <v>771190.48000000021</v>
      </c>
      <c r="F25" s="26" t="s">
        <v>24</v>
      </c>
      <c r="H25" s="41">
        <v>677142.88</v>
      </c>
    </row>
    <row r="26" spans="1:8" x14ac:dyDescent="0.25">
      <c r="A26" s="10">
        <v>36923</v>
      </c>
      <c r="C26" s="14"/>
      <c r="D26" s="14">
        <v>18809.52</v>
      </c>
      <c r="E26" s="16">
        <f t="shared" si="0"/>
        <v>752380.9600000002</v>
      </c>
      <c r="F26" s="26" t="s">
        <v>25</v>
      </c>
      <c r="H26" s="42">
        <v>645001.67000000004</v>
      </c>
    </row>
    <row r="27" spans="1:8" x14ac:dyDescent="0.25">
      <c r="A27" s="43">
        <v>36951</v>
      </c>
      <c r="B27" s="34"/>
      <c r="C27" s="35"/>
      <c r="D27" s="14">
        <v>18809.52</v>
      </c>
      <c r="E27" s="16">
        <f t="shared" si="0"/>
        <v>733571.44000000018</v>
      </c>
    </row>
    <row r="28" spans="1:8" x14ac:dyDescent="0.25">
      <c r="A28" s="10">
        <v>36982</v>
      </c>
      <c r="C28" s="14"/>
      <c r="D28" s="14">
        <v>18809.52</v>
      </c>
      <c r="E28" s="16">
        <f t="shared" si="0"/>
        <v>714761.92000000016</v>
      </c>
      <c r="F28" s="26" t="s">
        <v>26</v>
      </c>
      <c r="H28" s="41">
        <f>H25-H26</f>
        <v>32141.209999999963</v>
      </c>
    </row>
    <row r="29" spans="1:8" x14ac:dyDescent="0.25">
      <c r="A29" s="10">
        <v>37012</v>
      </c>
      <c r="C29" s="14"/>
      <c r="D29" s="14">
        <v>18809.52</v>
      </c>
      <c r="E29" s="16">
        <f t="shared" si="0"/>
        <v>695952.40000000014</v>
      </c>
    </row>
    <row r="30" spans="1:8" x14ac:dyDescent="0.25">
      <c r="A30" s="21">
        <v>37043</v>
      </c>
      <c r="B30" s="22" t="s">
        <v>3</v>
      </c>
      <c r="C30" s="23"/>
      <c r="D30" s="23">
        <v>18809.52</v>
      </c>
      <c r="E30" s="24">
        <f t="shared" si="0"/>
        <v>677142.88000000012</v>
      </c>
      <c r="F30" s="26" t="s">
        <v>27</v>
      </c>
    </row>
    <row r="31" spans="1:8" x14ac:dyDescent="0.25">
      <c r="A31" s="10">
        <v>37073</v>
      </c>
      <c r="C31" s="14"/>
      <c r="D31" s="14">
        <v>18809.52</v>
      </c>
      <c r="E31" s="16">
        <f t="shared" si="0"/>
        <v>658333.3600000001</v>
      </c>
      <c r="F31" s="26" t="s">
        <v>28</v>
      </c>
    </row>
    <row r="32" spans="1:8" x14ac:dyDescent="0.25">
      <c r="A32" s="10">
        <v>37104</v>
      </c>
      <c r="C32" s="14"/>
      <c r="D32" s="14">
        <v>18809.52</v>
      </c>
      <c r="E32" s="16">
        <f t="shared" si="0"/>
        <v>639523.84000000008</v>
      </c>
    </row>
    <row r="33" spans="1:5" x14ac:dyDescent="0.25">
      <c r="A33" s="10">
        <v>37135</v>
      </c>
      <c r="C33" s="14"/>
      <c r="D33" s="14">
        <v>18809.52</v>
      </c>
      <c r="E33" s="16">
        <f t="shared" si="0"/>
        <v>620714.32000000007</v>
      </c>
    </row>
    <row r="34" spans="1:5" x14ac:dyDescent="0.25">
      <c r="A34" s="10">
        <v>37165</v>
      </c>
      <c r="C34" s="14"/>
      <c r="D34" s="14">
        <v>18809.52</v>
      </c>
      <c r="E34" s="16">
        <f t="shared" si="0"/>
        <v>601904.80000000005</v>
      </c>
    </row>
    <row r="35" spans="1:5" x14ac:dyDescent="0.25">
      <c r="A35" s="10">
        <v>37196</v>
      </c>
      <c r="C35" s="14"/>
      <c r="D35" s="14">
        <v>18809.52</v>
      </c>
      <c r="E35" s="16">
        <f t="shared" si="0"/>
        <v>583095.28</v>
      </c>
    </row>
    <row r="36" spans="1:5" x14ac:dyDescent="0.25">
      <c r="A36" s="10">
        <v>37226</v>
      </c>
      <c r="C36" s="14"/>
      <c r="D36" s="14">
        <v>18809.52</v>
      </c>
      <c r="E36" s="16">
        <f t="shared" si="0"/>
        <v>564285.76</v>
      </c>
    </row>
    <row r="37" spans="1:5" x14ac:dyDescent="0.25">
      <c r="A37" s="10">
        <v>37257</v>
      </c>
      <c r="C37" s="14"/>
      <c r="D37" s="14">
        <v>18809.52</v>
      </c>
      <c r="E37" s="16">
        <f t="shared" si="0"/>
        <v>545476.24</v>
      </c>
    </row>
    <row r="38" spans="1:5" x14ac:dyDescent="0.25">
      <c r="A38" s="10">
        <v>37288</v>
      </c>
      <c r="C38" s="14"/>
      <c r="D38" s="14">
        <v>18809.52</v>
      </c>
      <c r="E38" s="16">
        <f t="shared" si="0"/>
        <v>526666.72</v>
      </c>
    </row>
    <row r="39" spans="1:5" x14ac:dyDescent="0.25">
      <c r="A39" s="10">
        <v>37316</v>
      </c>
      <c r="C39" s="14"/>
      <c r="D39" s="14">
        <v>18809.52</v>
      </c>
      <c r="E39" s="16">
        <f t="shared" si="0"/>
        <v>507857.19999999995</v>
      </c>
    </row>
    <row r="40" spans="1:5" x14ac:dyDescent="0.25">
      <c r="A40" s="10">
        <v>37347</v>
      </c>
      <c r="C40" s="14"/>
      <c r="D40" s="14">
        <v>18809.52</v>
      </c>
      <c r="E40" s="16">
        <f t="shared" si="0"/>
        <v>489047.67999999993</v>
      </c>
    </row>
    <row r="41" spans="1:5" x14ac:dyDescent="0.25">
      <c r="A41" s="10">
        <v>37377</v>
      </c>
      <c r="C41" s="14"/>
      <c r="D41" s="14">
        <v>18809.52</v>
      </c>
      <c r="E41" s="16">
        <f t="shared" si="0"/>
        <v>470238.15999999992</v>
      </c>
    </row>
    <row r="42" spans="1:5" x14ac:dyDescent="0.25">
      <c r="A42" s="10">
        <v>37408</v>
      </c>
      <c r="B42" s="5" t="s">
        <v>3</v>
      </c>
      <c r="C42" s="14"/>
      <c r="D42" s="14">
        <v>18809.52</v>
      </c>
      <c r="E42" s="16">
        <f t="shared" si="0"/>
        <v>451428.6399999999</v>
      </c>
    </row>
    <row r="43" spans="1:5" x14ac:dyDescent="0.25">
      <c r="A43" s="10">
        <v>37438</v>
      </c>
      <c r="C43" s="14"/>
      <c r="D43" s="14">
        <v>18809.52</v>
      </c>
      <c r="E43" s="16">
        <f t="shared" si="0"/>
        <v>432619.11999999988</v>
      </c>
    </row>
    <row r="44" spans="1:5" x14ac:dyDescent="0.25">
      <c r="A44" s="10">
        <v>37469</v>
      </c>
      <c r="C44" s="14"/>
      <c r="D44" s="14">
        <v>18809.52</v>
      </c>
      <c r="E44" s="16">
        <f t="shared" si="0"/>
        <v>413809.59999999986</v>
      </c>
    </row>
    <row r="45" spans="1:5" x14ac:dyDescent="0.25">
      <c r="A45" s="10">
        <v>37500</v>
      </c>
      <c r="C45" s="14"/>
      <c r="D45" s="14">
        <v>18809.52</v>
      </c>
      <c r="E45" s="16">
        <f t="shared" si="0"/>
        <v>395000.07999999984</v>
      </c>
    </row>
    <row r="46" spans="1:5" x14ac:dyDescent="0.25">
      <c r="A46" s="10">
        <v>37530</v>
      </c>
      <c r="C46" s="14"/>
      <c r="D46" s="14">
        <v>18809.52</v>
      </c>
      <c r="E46" s="16">
        <f t="shared" si="0"/>
        <v>376190.55999999982</v>
      </c>
    </row>
    <row r="47" spans="1:5" x14ac:dyDescent="0.25">
      <c r="A47" s="10">
        <v>37561</v>
      </c>
      <c r="C47" s="14"/>
      <c r="D47" s="14">
        <v>18809.52</v>
      </c>
      <c r="E47" s="16">
        <f t="shared" si="0"/>
        <v>357381.0399999998</v>
      </c>
    </row>
    <row r="48" spans="1:5" x14ac:dyDescent="0.25">
      <c r="A48" s="10">
        <v>37591</v>
      </c>
      <c r="C48" s="14"/>
      <c r="D48" s="14">
        <v>18809.52</v>
      </c>
      <c r="E48" s="16">
        <f t="shared" si="0"/>
        <v>338571.51999999979</v>
      </c>
    </row>
    <row r="49" spans="1:5" x14ac:dyDescent="0.25">
      <c r="A49" s="10">
        <v>37622</v>
      </c>
      <c r="C49" s="14"/>
      <c r="D49" s="14">
        <v>18809.52</v>
      </c>
      <c r="E49" s="16">
        <f t="shared" si="0"/>
        <v>319761.99999999977</v>
      </c>
    </row>
    <row r="50" spans="1:5" x14ac:dyDescent="0.25">
      <c r="A50" s="10">
        <v>37653</v>
      </c>
      <c r="C50" s="14"/>
      <c r="D50" s="14">
        <v>18809.52</v>
      </c>
      <c r="E50" s="16">
        <f t="shared" si="0"/>
        <v>300952.47999999975</v>
      </c>
    </row>
    <row r="51" spans="1:5" x14ac:dyDescent="0.25">
      <c r="A51" s="10">
        <v>37681</v>
      </c>
      <c r="C51" s="14"/>
      <c r="D51" s="14">
        <v>18809.52</v>
      </c>
      <c r="E51" s="16">
        <f t="shared" si="0"/>
        <v>282142.95999999973</v>
      </c>
    </row>
    <row r="52" spans="1:5" x14ac:dyDescent="0.25">
      <c r="A52" s="10">
        <v>37712</v>
      </c>
      <c r="C52" s="14"/>
      <c r="D52" s="14">
        <v>18809.52</v>
      </c>
      <c r="E52" s="16">
        <f t="shared" si="0"/>
        <v>263333.43999999971</v>
      </c>
    </row>
    <row r="53" spans="1:5" x14ac:dyDescent="0.25">
      <c r="A53" s="10">
        <v>37742</v>
      </c>
      <c r="C53" s="14"/>
      <c r="D53" s="14">
        <v>18809.52</v>
      </c>
      <c r="E53" s="16">
        <f t="shared" si="0"/>
        <v>244523.91999999972</v>
      </c>
    </row>
    <row r="54" spans="1:5" x14ac:dyDescent="0.25">
      <c r="A54" s="10">
        <v>37773</v>
      </c>
      <c r="B54" s="5" t="s">
        <v>3</v>
      </c>
      <c r="C54" s="14"/>
      <c r="D54" s="14">
        <v>18809.52</v>
      </c>
      <c r="E54" s="16">
        <f t="shared" si="0"/>
        <v>225714.39999999973</v>
      </c>
    </row>
    <row r="55" spans="1:5" x14ac:dyDescent="0.25">
      <c r="A55" s="10">
        <v>37803</v>
      </c>
      <c r="C55" s="14"/>
      <c r="D55" s="14">
        <v>18809.52</v>
      </c>
      <c r="E55" s="16">
        <f t="shared" si="0"/>
        <v>206904.87999999974</v>
      </c>
    </row>
    <row r="56" spans="1:5" x14ac:dyDescent="0.25">
      <c r="A56" s="10">
        <v>37834</v>
      </c>
      <c r="C56" s="14"/>
      <c r="D56" s="14">
        <v>18809.52</v>
      </c>
      <c r="E56" s="16">
        <f t="shared" si="0"/>
        <v>188095.35999999975</v>
      </c>
    </row>
    <row r="57" spans="1:5" x14ac:dyDescent="0.25">
      <c r="A57" s="10">
        <v>37865</v>
      </c>
      <c r="C57" s="14"/>
      <c r="D57" s="14">
        <v>18809.52</v>
      </c>
      <c r="E57" s="16">
        <f t="shared" si="0"/>
        <v>169285.83999999976</v>
      </c>
    </row>
    <row r="58" spans="1:5" x14ac:dyDescent="0.25">
      <c r="A58" s="10">
        <v>37895</v>
      </c>
      <c r="C58" s="14"/>
      <c r="D58" s="14">
        <v>18809.52</v>
      </c>
      <c r="E58" s="16">
        <f t="shared" si="0"/>
        <v>150476.31999999977</v>
      </c>
    </row>
    <row r="59" spans="1:5" x14ac:dyDescent="0.25">
      <c r="A59" s="10">
        <v>37926</v>
      </c>
      <c r="C59" s="14"/>
      <c r="D59" s="14">
        <v>18809.52</v>
      </c>
      <c r="E59" s="16">
        <f t="shared" si="0"/>
        <v>131666.79999999978</v>
      </c>
    </row>
    <row r="60" spans="1:5" x14ac:dyDescent="0.25">
      <c r="A60" s="10">
        <v>37956</v>
      </c>
      <c r="C60" s="14"/>
      <c r="D60" s="14">
        <v>18809.52</v>
      </c>
      <c r="E60" s="16">
        <f t="shared" si="0"/>
        <v>112857.27999999978</v>
      </c>
    </row>
    <row r="61" spans="1:5" x14ac:dyDescent="0.25">
      <c r="A61" s="10">
        <v>37987</v>
      </c>
      <c r="C61" s="14"/>
      <c r="D61" s="14">
        <v>18809.52</v>
      </c>
      <c r="E61" s="16">
        <f t="shared" si="0"/>
        <v>94047.759999999776</v>
      </c>
    </row>
    <row r="62" spans="1:5" x14ac:dyDescent="0.25">
      <c r="A62" s="10">
        <v>38018</v>
      </c>
      <c r="C62" s="14"/>
      <c r="D62" s="14">
        <v>18809.52</v>
      </c>
      <c r="E62" s="16">
        <f t="shared" si="0"/>
        <v>75238.239999999772</v>
      </c>
    </row>
    <row r="63" spans="1:5" x14ac:dyDescent="0.25">
      <c r="A63" s="10">
        <v>38047</v>
      </c>
      <c r="C63" s="14"/>
      <c r="D63" s="14">
        <v>18809.52</v>
      </c>
      <c r="E63" s="16">
        <f t="shared" si="0"/>
        <v>56428.719999999768</v>
      </c>
    </row>
    <row r="64" spans="1:5" x14ac:dyDescent="0.25">
      <c r="A64" s="10">
        <v>38078</v>
      </c>
      <c r="C64" s="14"/>
      <c r="D64" s="14">
        <v>18809.52</v>
      </c>
      <c r="E64" s="16">
        <f t="shared" si="0"/>
        <v>37619.199999999764</v>
      </c>
    </row>
    <row r="65" spans="1:5" x14ac:dyDescent="0.25">
      <c r="A65" s="10">
        <v>38108</v>
      </c>
      <c r="C65" s="14"/>
      <c r="D65" s="14">
        <v>18809.52</v>
      </c>
      <c r="E65" s="16">
        <f t="shared" si="0"/>
        <v>18809.679999999764</v>
      </c>
    </row>
    <row r="66" spans="1:5" x14ac:dyDescent="0.25">
      <c r="A66" s="10">
        <v>38139</v>
      </c>
      <c r="C66" s="17"/>
      <c r="D66" s="14">
        <v>18809.68</v>
      </c>
      <c r="E66" s="16">
        <f t="shared" si="0"/>
        <v>-2.3646862246096134E-10</v>
      </c>
    </row>
    <row r="67" spans="1:5" x14ac:dyDescent="0.25">
      <c r="A67" s="1"/>
      <c r="C67" s="19">
        <f>SUM(C6:C66)</f>
        <v>1300000</v>
      </c>
      <c r="D67" s="19">
        <f>SUM(D7:D66)</f>
        <v>1300000.0000000005</v>
      </c>
      <c r="E67" s="16"/>
    </row>
    <row r="69" spans="1:5" x14ac:dyDescent="0.25">
      <c r="B69" s="20" t="s">
        <v>4</v>
      </c>
      <c r="C69" s="2" t="s">
        <v>17</v>
      </c>
    </row>
    <row r="70" spans="1:5" x14ac:dyDescent="0.25">
      <c r="B70" s="20" t="s">
        <v>3</v>
      </c>
      <c r="C70" s="2" t="s">
        <v>18</v>
      </c>
    </row>
    <row r="71" spans="1:5" x14ac:dyDescent="0.25">
      <c r="C71" s="6" t="s">
        <v>19</v>
      </c>
    </row>
    <row r="73" spans="1:5" x14ac:dyDescent="0.25">
      <c r="A73" t="s">
        <v>20</v>
      </c>
    </row>
  </sheetData>
  <mergeCells count="3">
    <mergeCell ref="A1:E1"/>
    <mergeCell ref="A2:E2"/>
    <mergeCell ref="A3:E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topLeftCell="A14" workbookViewId="0">
      <selection activeCell="C23" sqref="C23"/>
    </sheetView>
  </sheetViews>
  <sheetFormatPr defaultRowHeight="15.6" x14ac:dyDescent="0.25"/>
  <cols>
    <col min="1" max="1" width="12.44140625" customWidth="1"/>
    <col min="2" max="2" width="5.6640625" style="5" customWidth="1"/>
    <col min="3" max="3" width="16.33203125" style="2" customWidth="1"/>
    <col min="4" max="4" width="22.6640625" style="2" customWidth="1"/>
    <col min="5" max="5" width="18.88671875" customWidth="1"/>
    <col min="6" max="6" width="13.44140625" style="26" customWidth="1"/>
    <col min="7" max="7" width="16.33203125" customWidth="1"/>
    <col min="8" max="8" width="10.33203125" bestFit="1" customWidth="1"/>
  </cols>
  <sheetData>
    <row r="1" spans="1:7" ht="14.25" customHeight="1" x14ac:dyDescent="0.25">
      <c r="A1" s="56" t="s">
        <v>9</v>
      </c>
      <c r="B1" s="56"/>
      <c r="C1" s="56"/>
      <c r="D1" s="56"/>
      <c r="E1" s="56"/>
    </row>
    <row r="2" spans="1:7" ht="14.25" customHeight="1" x14ac:dyDescent="0.25">
      <c r="A2" s="56" t="s">
        <v>10</v>
      </c>
      <c r="B2" s="56"/>
      <c r="C2" s="56"/>
      <c r="D2" s="56"/>
      <c r="E2" s="56"/>
    </row>
    <row r="3" spans="1:7" ht="14.25" customHeight="1" x14ac:dyDescent="0.25">
      <c r="A3" s="56" t="s">
        <v>7</v>
      </c>
      <c r="B3" s="56"/>
      <c r="C3" s="56"/>
      <c r="D3" s="56"/>
      <c r="E3" s="56"/>
    </row>
    <row r="5" spans="1:7" x14ac:dyDescent="0.25">
      <c r="A5" s="11" t="s">
        <v>2</v>
      </c>
      <c r="B5" s="12"/>
      <c r="C5" s="13" t="s">
        <v>0</v>
      </c>
      <c r="D5" s="13" t="s">
        <v>1</v>
      </c>
      <c r="E5" s="11" t="s">
        <v>16</v>
      </c>
    </row>
    <row r="6" spans="1:7" x14ac:dyDescent="0.25">
      <c r="A6" s="10">
        <v>36312</v>
      </c>
      <c r="B6" s="5" t="s">
        <v>11</v>
      </c>
      <c r="C6" s="14">
        <f>1200000+100000</f>
        <v>1300000</v>
      </c>
      <c r="G6" s="15"/>
    </row>
    <row r="7" spans="1:7" x14ac:dyDescent="0.25">
      <c r="A7" s="10">
        <v>36342</v>
      </c>
      <c r="C7" s="14"/>
      <c r="D7" s="14">
        <v>28333.333333333336</v>
      </c>
      <c r="E7" s="16">
        <f>C6-D7</f>
        <v>1271666.6666666667</v>
      </c>
      <c r="G7" s="15"/>
    </row>
    <row r="8" spans="1:7" x14ac:dyDescent="0.25">
      <c r="A8" s="10">
        <v>36373</v>
      </c>
      <c r="C8" s="14"/>
      <c r="D8" s="14">
        <v>28333.333333333336</v>
      </c>
      <c r="E8" s="16">
        <f>E7-D8</f>
        <v>1243333.3333333335</v>
      </c>
      <c r="G8" s="15"/>
    </row>
    <row r="9" spans="1:7" x14ac:dyDescent="0.25">
      <c r="A9" s="10">
        <v>36404</v>
      </c>
      <c r="C9" s="14"/>
      <c r="D9" s="14">
        <v>28333.333333333336</v>
      </c>
      <c r="E9" s="16">
        <f t="shared" ref="E9:E66" si="0">E8-D9</f>
        <v>1215000.0000000002</v>
      </c>
      <c r="G9" s="15"/>
    </row>
    <row r="10" spans="1:7" x14ac:dyDescent="0.25">
      <c r="A10" s="10">
        <v>36434</v>
      </c>
      <c r="C10" s="14"/>
      <c r="D10" s="14">
        <v>28333.333333333336</v>
      </c>
      <c r="E10" s="16">
        <f t="shared" si="0"/>
        <v>1186666.666666667</v>
      </c>
      <c r="G10" s="15"/>
    </row>
    <row r="11" spans="1:7" x14ac:dyDescent="0.25">
      <c r="A11" s="10">
        <v>36465</v>
      </c>
      <c r="C11" s="14"/>
      <c r="D11" s="14">
        <v>28333.333333333336</v>
      </c>
      <c r="E11" s="16">
        <f t="shared" si="0"/>
        <v>1158333.3333333337</v>
      </c>
      <c r="G11" s="15"/>
    </row>
    <row r="12" spans="1:7" x14ac:dyDescent="0.25">
      <c r="A12" s="10">
        <v>36495</v>
      </c>
      <c r="C12" s="14"/>
      <c r="D12" s="14">
        <v>28333.333333333336</v>
      </c>
      <c r="E12" s="16">
        <f t="shared" si="0"/>
        <v>1130000.0000000005</v>
      </c>
      <c r="G12" s="15"/>
    </row>
    <row r="13" spans="1:7" x14ac:dyDescent="0.25">
      <c r="A13" s="10">
        <v>36526</v>
      </c>
      <c r="C13" s="14"/>
      <c r="D13" s="14">
        <v>28333.333333333336</v>
      </c>
      <c r="E13" s="16">
        <f t="shared" si="0"/>
        <v>1101666.6666666672</v>
      </c>
      <c r="G13" s="15"/>
    </row>
    <row r="14" spans="1:7" x14ac:dyDescent="0.25">
      <c r="A14" s="10">
        <v>36557</v>
      </c>
      <c r="C14" s="14"/>
      <c r="D14" s="14">
        <v>28333.333333333336</v>
      </c>
      <c r="E14" s="16">
        <f t="shared" si="0"/>
        <v>1073333.333333334</v>
      </c>
      <c r="G14" s="15"/>
    </row>
    <row r="15" spans="1:7" x14ac:dyDescent="0.25">
      <c r="A15" s="10">
        <v>36586</v>
      </c>
      <c r="C15" s="14"/>
      <c r="D15" s="14">
        <v>28333.333333333336</v>
      </c>
      <c r="E15" s="16">
        <f t="shared" si="0"/>
        <v>1045000.0000000006</v>
      </c>
      <c r="G15" s="15"/>
    </row>
    <row r="16" spans="1:7" x14ac:dyDescent="0.25">
      <c r="A16" s="10">
        <v>36617</v>
      </c>
      <c r="C16" s="14"/>
      <c r="D16" s="14">
        <v>28333.333333333336</v>
      </c>
      <c r="E16" s="16">
        <f t="shared" si="0"/>
        <v>1016666.6666666672</v>
      </c>
      <c r="G16" s="15"/>
    </row>
    <row r="17" spans="1:8" x14ac:dyDescent="0.25">
      <c r="A17" s="10">
        <v>36647</v>
      </c>
      <c r="C17" s="14"/>
      <c r="D17" s="14">
        <v>28333.333333333336</v>
      </c>
      <c r="E17" s="16">
        <f t="shared" si="0"/>
        <v>988333.33333333384</v>
      </c>
      <c r="G17" s="15"/>
    </row>
    <row r="18" spans="1:8" x14ac:dyDescent="0.25">
      <c r="A18" s="10">
        <v>36678</v>
      </c>
      <c r="B18" s="5">
        <v>2</v>
      </c>
      <c r="C18" s="14"/>
      <c r="D18" s="14">
        <v>28333.333333333336</v>
      </c>
      <c r="E18" s="16">
        <f t="shared" si="0"/>
        <v>960000.00000000047</v>
      </c>
      <c r="G18" s="15"/>
    </row>
    <row r="19" spans="1:8" x14ac:dyDescent="0.25">
      <c r="A19" s="10">
        <v>36708</v>
      </c>
      <c r="C19" s="14"/>
      <c r="D19" s="14">
        <v>20000</v>
      </c>
      <c r="E19" s="16">
        <f t="shared" si="0"/>
        <v>940000.00000000047</v>
      </c>
      <c r="G19" s="15"/>
    </row>
    <row r="20" spans="1:8" x14ac:dyDescent="0.25">
      <c r="A20" s="10">
        <v>36739</v>
      </c>
      <c r="C20" s="14"/>
      <c r="D20" s="14">
        <v>20000</v>
      </c>
      <c r="E20" s="16">
        <f t="shared" si="0"/>
        <v>920000.00000000047</v>
      </c>
      <c r="G20" s="15"/>
    </row>
    <row r="21" spans="1:8" x14ac:dyDescent="0.25">
      <c r="A21" s="10">
        <v>36770</v>
      </c>
      <c r="C21" s="14"/>
      <c r="D21" s="14">
        <v>20000</v>
      </c>
      <c r="E21" s="16">
        <f t="shared" si="0"/>
        <v>900000.00000000047</v>
      </c>
      <c r="G21" s="15"/>
    </row>
    <row r="22" spans="1:8" x14ac:dyDescent="0.25">
      <c r="A22" s="10">
        <v>36800</v>
      </c>
      <c r="C22" s="14"/>
      <c r="D22" s="14">
        <v>20000</v>
      </c>
      <c r="E22" s="16">
        <f t="shared" si="0"/>
        <v>880000.00000000047</v>
      </c>
      <c r="G22" s="15"/>
    </row>
    <row r="23" spans="1:8" x14ac:dyDescent="0.25">
      <c r="A23" s="10">
        <v>36831</v>
      </c>
      <c r="C23" s="14"/>
      <c r="D23" s="14">
        <v>20000</v>
      </c>
      <c r="E23" s="16">
        <f t="shared" si="0"/>
        <v>860000.00000000047</v>
      </c>
      <c r="G23" s="15"/>
    </row>
    <row r="24" spans="1:8" x14ac:dyDescent="0.25">
      <c r="A24" s="10">
        <v>36861</v>
      </c>
      <c r="C24" s="14"/>
      <c r="D24" s="14">
        <v>20000</v>
      </c>
      <c r="E24" s="16">
        <f t="shared" si="0"/>
        <v>840000.00000000047</v>
      </c>
      <c r="G24" s="15"/>
    </row>
    <row r="25" spans="1:8" x14ac:dyDescent="0.25">
      <c r="A25" s="10">
        <v>36892</v>
      </c>
      <c r="C25" s="14"/>
      <c r="D25" s="14">
        <v>20000</v>
      </c>
      <c r="E25" s="16">
        <f t="shared" si="0"/>
        <v>820000.00000000047</v>
      </c>
      <c r="G25" s="15"/>
    </row>
    <row r="26" spans="1:8" x14ac:dyDescent="0.25">
      <c r="A26" s="10">
        <v>36923</v>
      </c>
      <c r="C26" s="14"/>
      <c r="D26" s="14">
        <v>20000</v>
      </c>
      <c r="E26" s="16">
        <f t="shared" si="0"/>
        <v>800000.00000000047</v>
      </c>
      <c r="G26" s="15"/>
    </row>
    <row r="27" spans="1:8" x14ac:dyDescent="0.25">
      <c r="A27" s="21">
        <v>36951</v>
      </c>
      <c r="B27" s="22"/>
      <c r="C27" s="23"/>
      <c r="D27" s="23">
        <v>20000</v>
      </c>
      <c r="E27" s="16">
        <f t="shared" si="0"/>
        <v>780000.00000000047</v>
      </c>
      <c r="G27" s="15"/>
      <c r="H27" s="25"/>
    </row>
    <row r="28" spans="1:8" x14ac:dyDescent="0.25">
      <c r="A28" s="10">
        <v>36982</v>
      </c>
      <c r="C28" s="14"/>
      <c r="D28" s="14">
        <f>E27/39</f>
        <v>20000.000000000011</v>
      </c>
      <c r="E28" s="16">
        <f t="shared" si="0"/>
        <v>760000.00000000047</v>
      </c>
      <c r="G28" s="15"/>
    </row>
    <row r="29" spans="1:8" x14ac:dyDescent="0.25">
      <c r="A29" s="10">
        <v>37012</v>
      </c>
      <c r="C29" s="14"/>
      <c r="D29" s="14">
        <v>20000</v>
      </c>
      <c r="E29" s="16">
        <f t="shared" si="0"/>
        <v>740000.00000000047</v>
      </c>
      <c r="G29" s="15"/>
    </row>
    <row r="30" spans="1:8" x14ac:dyDescent="0.25">
      <c r="A30" s="21">
        <v>37043</v>
      </c>
      <c r="B30" s="22" t="s">
        <v>3</v>
      </c>
      <c r="C30" s="23"/>
      <c r="D30" s="23">
        <v>20000</v>
      </c>
      <c r="E30" s="24">
        <f t="shared" si="0"/>
        <v>720000.00000000047</v>
      </c>
      <c r="G30" s="15"/>
    </row>
    <row r="31" spans="1:8" x14ac:dyDescent="0.25">
      <c r="A31" s="10">
        <v>37073</v>
      </c>
      <c r="C31" s="14"/>
      <c r="D31" s="14">
        <v>20000</v>
      </c>
      <c r="E31" s="16">
        <f t="shared" si="0"/>
        <v>700000.00000000047</v>
      </c>
      <c r="G31" s="15"/>
    </row>
    <row r="32" spans="1:8" x14ac:dyDescent="0.25">
      <c r="A32" s="10">
        <v>37104</v>
      </c>
      <c r="C32" s="14"/>
      <c r="D32" s="14">
        <v>20000</v>
      </c>
      <c r="E32" s="16">
        <f t="shared" si="0"/>
        <v>680000.00000000047</v>
      </c>
      <c r="G32" s="15"/>
    </row>
    <row r="33" spans="1:7" x14ac:dyDescent="0.25">
      <c r="A33" s="10">
        <v>37135</v>
      </c>
      <c r="C33" s="14"/>
      <c r="D33" s="14">
        <v>20000</v>
      </c>
      <c r="E33" s="16">
        <f t="shared" si="0"/>
        <v>660000.00000000047</v>
      </c>
      <c r="G33" s="15"/>
    </row>
    <row r="34" spans="1:7" x14ac:dyDescent="0.25">
      <c r="A34" s="10">
        <v>37165</v>
      </c>
      <c r="C34" s="14"/>
      <c r="D34" s="14">
        <v>20000</v>
      </c>
      <c r="E34" s="16">
        <f t="shared" si="0"/>
        <v>640000.00000000047</v>
      </c>
      <c r="G34" s="15"/>
    </row>
    <row r="35" spans="1:7" x14ac:dyDescent="0.25">
      <c r="A35" s="10">
        <v>37196</v>
      </c>
      <c r="C35" s="14"/>
      <c r="D35" s="14">
        <v>20000</v>
      </c>
      <c r="E35" s="16">
        <f t="shared" si="0"/>
        <v>620000.00000000047</v>
      </c>
      <c r="G35" s="15"/>
    </row>
    <row r="36" spans="1:7" x14ac:dyDescent="0.25">
      <c r="A36" s="10">
        <v>37226</v>
      </c>
      <c r="C36" s="14"/>
      <c r="D36" s="14">
        <v>20000</v>
      </c>
      <c r="E36" s="16">
        <f t="shared" si="0"/>
        <v>600000.00000000047</v>
      </c>
      <c r="G36" s="15"/>
    </row>
    <row r="37" spans="1:7" x14ac:dyDescent="0.25">
      <c r="A37" s="10">
        <v>37257</v>
      </c>
      <c r="C37" s="14"/>
      <c r="D37" s="14">
        <v>20000</v>
      </c>
      <c r="E37" s="16">
        <f t="shared" si="0"/>
        <v>580000.00000000047</v>
      </c>
      <c r="G37" s="15"/>
    </row>
    <row r="38" spans="1:7" x14ac:dyDescent="0.25">
      <c r="A38" s="10">
        <v>37288</v>
      </c>
      <c r="C38" s="14"/>
      <c r="D38" s="14">
        <v>20000</v>
      </c>
      <c r="E38" s="16">
        <f t="shared" si="0"/>
        <v>560000.00000000047</v>
      </c>
      <c r="G38" s="15"/>
    </row>
    <row r="39" spans="1:7" x14ac:dyDescent="0.25">
      <c r="A39" s="10">
        <v>37316</v>
      </c>
      <c r="C39" s="14"/>
      <c r="D39" s="14">
        <v>20000</v>
      </c>
      <c r="E39" s="16">
        <f t="shared" si="0"/>
        <v>540000.00000000047</v>
      </c>
      <c r="G39" s="15"/>
    </row>
    <row r="40" spans="1:7" x14ac:dyDescent="0.25">
      <c r="A40" s="10">
        <v>37347</v>
      </c>
      <c r="C40" s="14"/>
      <c r="D40" s="14">
        <v>20000</v>
      </c>
      <c r="E40" s="16">
        <f t="shared" si="0"/>
        <v>520000.00000000047</v>
      </c>
      <c r="G40" s="15"/>
    </row>
    <row r="41" spans="1:7" x14ac:dyDescent="0.25">
      <c r="A41" s="10">
        <v>37377</v>
      </c>
      <c r="C41" s="14"/>
      <c r="D41" s="14">
        <v>20000</v>
      </c>
      <c r="E41" s="16">
        <f t="shared" si="0"/>
        <v>500000.00000000047</v>
      </c>
      <c r="G41" s="15"/>
    </row>
    <row r="42" spans="1:7" x14ac:dyDescent="0.25">
      <c r="A42" s="10">
        <v>37408</v>
      </c>
      <c r="B42" s="5" t="s">
        <v>3</v>
      </c>
      <c r="C42" s="14"/>
      <c r="D42" s="14">
        <v>20000</v>
      </c>
      <c r="E42" s="16">
        <f t="shared" si="0"/>
        <v>480000.00000000047</v>
      </c>
      <c r="G42" s="15"/>
    </row>
    <row r="43" spans="1:7" x14ac:dyDescent="0.25">
      <c r="A43" s="10">
        <v>37438</v>
      </c>
      <c r="C43" s="14"/>
      <c r="D43" s="14">
        <v>20000</v>
      </c>
      <c r="E43" s="16">
        <f t="shared" si="0"/>
        <v>460000.00000000047</v>
      </c>
      <c r="G43" s="15"/>
    </row>
    <row r="44" spans="1:7" x14ac:dyDescent="0.25">
      <c r="A44" s="10">
        <v>37469</v>
      </c>
      <c r="C44" s="14"/>
      <c r="D44" s="14">
        <v>20000</v>
      </c>
      <c r="E44" s="16">
        <f t="shared" si="0"/>
        <v>440000.00000000047</v>
      </c>
      <c r="G44" s="15"/>
    </row>
    <row r="45" spans="1:7" x14ac:dyDescent="0.25">
      <c r="A45" s="10">
        <v>37500</v>
      </c>
      <c r="C45" s="14"/>
      <c r="D45" s="14">
        <v>20000</v>
      </c>
      <c r="E45" s="16">
        <f t="shared" si="0"/>
        <v>420000.00000000047</v>
      </c>
      <c r="G45" s="15"/>
    </row>
    <row r="46" spans="1:7" x14ac:dyDescent="0.25">
      <c r="A46" s="10">
        <v>37530</v>
      </c>
      <c r="C46" s="14"/>
      <c r="D46" s="14">
        <v>20000</v>
      </c>
      <c r="E46" s="16">
        <f t="shared" si="0"/>
        <v>400000.00000000047</v>
      </c>
      <c r="G46" s="15"/>
    </row>
    <row r="47" spans="1:7" x14ac:dyDescent="0.25">
      <c r="A47" s="10">
        <v>37561</v>
      </c>
      <c r="C47" s="14"/>
      <c r="D47" s="14">
        <v>20000</v>
      </c>
      <c r="E47" s="16">
        <f t="shared" si="0"/>
        <v>380000.00000000047</v>
      </c>
      <c r="G47" s="15"/>
    </row>
    <row r="48" spans="1:7" x14ac:dyDescent="0.25">
      <c r="A48" s="10">
        <v>37591</v>
      </c>
      <c r="C48" s="14"/>
      <c r="D48" s="14">
        <v>20000</v>
      </c>
      <c r="E48" s="16">
        <f t="shared" si="0"/>
        <v>360000.00000000047</v>
      </c>
      <c r="G48" s="15"/>
    </row>
    <row r="49" spans="1:7" x14ac:dyDescent="0.25">
      <c r="A49" s="10">
        <v>37622</v>
      </c>
      <c r="C49" s="14"/>
      <c r="D49" s="14">
        <v>20000</v>
      </c>
      <c r="E49" s="16">
        <f t="shared" si="0"/>
        <v>340000.00000000047</v>
      </c>
      <c r="G49" s="15"/>
    </row>
    <row r="50" spans="1:7" x14ac:dyDescent="0.25">
      <c r="A50" s="10">
        <v>37653</v>
      </c>
      <c r="C50" s="14"/>
      <c r="D50" s="14">
        <v>20000</v>
      </c>
      <c r="E50" s="16">
        <f t="shared" si="0"/>
        <v>320000.00000000047</v>
      </c>
      <c r="G50" s="15"/>
    </row>
    <row r="51" spans="1:7" x14ac:dyDescent="0.25">
      <c r="A51" s="10">
        <v>37681</v>
      </c>
      <c r="C51" s="14"/>
      <c r="D51" s="14">
        <v>20000</v>
      </c>
      <c r="E51" s="16">
        <f t="shared" si="0"/>
        <v>300000.00000000047</v>
      </c>
      <c r="G51" s="15"/>
    </row>
    <row r="52" spans="1:7" x14ac:dyDescent="0.25">
      <c r="A52" s="10">
        <v>37712</v>
      </c>
      <c r="C52" s="14"/>
      <c r="D52" s="14">
        <v>20000</v>
      </c>
      <c r="E52" s="16">
        <f t="shared" si="0"/>
        <v>280000.00000000047</v>
      </c>
      <c r="G52" s="15"/>
    </row>
    <row r="53" spans="1:7" x14ac:dyDescent="0.25">
      <c r="A53" s="10">
        <v>37742</v>
      </c>
      <c r="C53" s="14"/>
      <c r="D53" s="14">
        <v>20000</v>
      </c>
      <c r="E53" s="16">
        <f t="shared" si="0"/>
        <v>260000.00000000047</v>
      </c>
      <c r="G53" s="15"/>
    </row>
    <row r="54" spans="1:7" x14ac:dyDescent="0.25">
      <c r="A54" s="10">
        <v>37773</v>
      </c>
      <c r="B54" s="5" t="s">
        <v>3</v>
      </c>
      <c r="C54" s="14"/>
      <c r="D54" s="14">
        <v>20000</v>
      </c>
      <c r="E54" s="16">
        <f t="shared" si="0"/>
        <v>240000.00000000047</v>
      </c>
      <c r="G54" s="15"/>
    </row>
    <row r="55" spans="1:7" x14ac:dyDescent="0.25">
      <c r="A55" s="10">
        <v>37803</v>
      </c>
      <c r="C55" s="14"/>
      <c r="D55" s="14">
        <v>20000</v>
      </c>
      <c r="E55" s="16">
        <f t="shared" si="0"/>
        <v>220000.00000000047</v>
      </c>
      <c r="G55" s="15"/>
    </row>
    <row r="56" spans="1:7" x14ac:dyDescent="0.25">
      <c r="A56" s="10">
        <v>37834</v>
      </c>
      <c r="C56" s="14"/>
      <c r="D56" s="14">
        <v>20000</v>
      </c>
      <c r="E56" s="16">
        <f t="shared" si="0"/>
        <v>200000.00000000047</v>
      </c>
      <c r="G56" s="15"/>
    </row>
    <row r="57" spans="1:7" x14ac:dyDescent="0.25">
      <c r="A57" s="10">
        <v>37865</v>
      </c>
      <c r="C57" s="14"/>
      <c r="D57" s="14">
        <v>20000</v>
      </c>
      <c r="E57" s="16">
        <f t="shared" si="0"/>
        <v>180000.00000000047</v>
      </c>
      <c r="G57" s="15"/>
    </row>
    <row r="58" spans="1:7" x14ac:dyDescent="0.25">
      <c r="A58" s="10">
        <v>37895</v>
      </c>
      <c r="C58" s="14"/>
      <c r="D58" s="14">
        <v>20000</v>
      </c>
      <c r="E58" s="16">
        <f t="shared" si="0"/>
        <v>160000.00000000047</v>
      </c>
      <c r="G58" s="15"/>
    </row>
    <row r="59" spans="1:7" x14ac:dyDescent="0.25">
      <c r="A59" s="10">
        <v>37926</v>
      </c>
      <c r="C59" s="14"/>
      <c r="D59" s="14">
        <v>20000</v>
      </c>
      <c r="E59" s="16">
        <f t="shared" si="0"/>
        <v>140000.00000000047</v>
      </c>
      <c r="G59" s="15"/>
    </row>
    <row r="60" spans="1:7" x14ac:dyDescent="0.25">
      <c r="A60" s="10">
        <v>37956</v>
      </c>
      <c r="C60" s="14"/>
      <c r="D60" s="14">
        <v>20000</v>
      </c>
      <c r="E60" s="16">
        <f t="shared" si="0"/>
        <v>120000.00000000047</v>
      </c>
      <c r="G60" s="15"/>
    </row>
    <row r="61" spans="1:7" x14ac:dyDescent="0.25">
      <c r="A61" s="10">
        <v>37987</v>
      </c>
      <c r="C61" s="14"/>
      <c r="D61" s="14">
        <v>20000</v>
      </c>
      <c r="E61" s="16">
        <f t="shared" si="0"/>
        <v>100000.00000000047</v>
      </c>
      <c r="G61" s="15"/>
    </row>
    <row r="62" spans="1:7" x14ac:dyDescent="0.25">
      <c r="A62" s="10">
        <v>38018</v>
      </c>
      <c r="C62" s="14"/>
      <c r="D62" s="14">
        <v>20000</v>
      </c>
      <c r="E62" s="16">
        <f t="shared" si="0"/>
        <v>80000.000000000466</v>
      </c>
      <c r="G62" s="15"/>
    </row>
    <row r="63" spans="1:7" x14ac:dyDescent="0.25">
      <c r="A63" s="10">
        <v>38047</v>
      </c>
      <c r="C63" s="14"/>
      <c r="D63" s="14">
        <v>20000</v>
      </c>
      <c r="E63" s="16">
        <f t="shared" si="0"/>
        <v>60000.000000000466</v>
      </c>
      <c r="G63" s="15"/>
    </row>
    <row r="64" spans="1:7" x14ac:dyDescent="0.25">
      <c r="A64" s="10">
        <v>38078</v>
      </c>
      <c r="C64" s="14"/>
      <c r="D64" s="14">
        <v>20000</v>
      </c>
      <c r="E64" s="16">
        <f t="shared" si="0"/>
        <v>40000.000000000466</v>
      </c>
      <c r="G64" s="15"/>
    </row>
    <row r="65" spans="1:7" x14ac:dyDescent="0.25">
      <c r="A65" s="10">
        <v>38108</v>
      </c>
      <c r="C65" s="14"/>
      <c r="D65" s="14">
        <v>20000</v>
      </c>
      <c r="E65" s="16">
        <f t="shared" si="0"/>
        <v>20000.000000000466</v>
      </c>
      <c r="G65" s="15"/>
    </row>
    <row r="66" spans="1:7" x14ac:dyDescent="0.25">
      <c r="A66" s="10">
        <v>38139</v>
      </c>
      <c r="C66" s="17"/>
      <c r="D66" s="17">
        <v>20000</v>
      </c>
      <c r="E66" s="16">
        <f t="shared" si="0"/>
        <v>4.6566128730773926E-10</v>
      </c>
      <c r="G66" s="15"/>
    </row>
    <row r="67" spans="1:7" x14ac:dyDescent="0.25">
      <c r="A67" s="1"/>
      <c r="C67" s="19">
        <f>SUM(C6:C66)</f>
        <v>1300000</v>
      </c>
      <c r="D67" s="19">
        <f>SUM(D7:D66)</f>
        <v>1300000</v>
      </c>
      <c r="E67" s="16"/>
    </row>
    <row r="69" spans="1:7" x14ac:dyDescent="0.25">
      <c r="B69" s="20" t="s">
        <v>4</v>
      </c>
      <c r="C69" s="2" t="s">
        <v>17</v>
      </c>
    </row>
    <row r="70" spans="1:7" x14ac:dyDescent="0.25">
      <c r="B70" s="20" t="s">
        <v>3</v>
      </c>
      <c r="C70" s="2" t="s">
        <v>18</v>
      </c>
    </row>
    <row r="71" spans="1:7" x14ac:dyDescent="0.25">
      <c r="C71" s="6" t="s">
        <v>19</v>
      </c>
    </row>
    <row r="73" spans="1:7" x14ac:dyDescent="0.25">
      <c r="A73" t="s">
        <v>20</v>
      </c>
    </row>
  </sheetData>
  <mergeCells count="3">
    <mergeCell ref="A1:E1"/>
    <mergeCell ref="A2:E2"/>
    <mergeCell ref="A3:E3"/>
  </mergeCells>
  <pageMargins left="0.25" right="0.25" top="0.25" bottom="0.25" header="0.5" footer="0.5"/>
  <pageSetup scale="76"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71"/>
  <sheetViews>
    <sheetView topLeftCell="A5" workbookViewId="0">
      <selection activeCell="C21" sqref="C21"/>
    </sheetView>
  </sheetViews>
  <sheetFormatPr defaultRowHeight="15.6" x14ac:dyDescent="0.25"/>
  <cols>
    <col min="1" max="1" width="12.44140625" customWidth="1"/>
    <col min="2" max="2" width="5.6640625" style="5" customWidth="1"/>
    <col min="3" max="3" width="16.33203125" style="2" customWidth="1"/>
    <col min="4" max="4" width="22.6640625" style="2" customWidth="1"/>
    <col min="5" max="5" width="18.88671875" customWidth="1"/>
    <col min="6" max="7" width="12.33203125" customWidth="1"/>
  </cols>
  <sheetData>
    <row r="1" spans="1:7" ht="14.25" customHeight="1" x14ac:dyDescent="0.25">
      <c r="A1" s="56" t="s">
        <v>9</v>
      </c>
      <c r="B1" s="56"/>
      <c r="C1" s="56"/>
      <c r="D1" s="56"/>
      <c r="E1" s="56"/>
    </row>
    <row r="2" spans="1:7" ht="14.25" customHeight="1" x14ac:dyDescent="0.25">
      <c r="A2" s="56" t="s">
        <v>10</v>
      </c>
      <c r="B2" s="56"/>
      <c r="C2" s="56"/>
      <c r="D2" s="56"/>
      <c r="E2" s="56"/>
    </row>
    <row r="3" spans="1:7" ht="14.25" customHeight="1" x14ac:dyDescent="0.25">
      <c r="A3" s="56" t="s">
        <v>7</v>
      </c>
      <c r="B3" s="56"/>
      <c r="C3" s="56"/>
      <c r="D3" s="56"/>
      <c r="E3" s="56"/>
    </row>
    <row r="5" spans="1:7" x14ac:dyDescent="0.25">
      <c r="A5" s="11" t="s">
        <v>2</v>
      </c>
      <c r="B5" s="12"/>
      <c r="C5" s="13" t="s">
        <v>0</v>
      </c>
      <c r="D5" s="13" t="s">
        <v>1</v>
      </c>
      <c r="E5" s="11" t="s">
        <v>16</v>
      </c>
    </row>
    <row r="6" spans="1:7" x14ac:dyDescent="0.25">
      <c r="A6" s="10">
        <v>36312</v>
      </c>
      <c r="B6" s="5" t="s">
        <v>11</v>
      </c>
      <c r="C6" s="14">
        <f>1200000+100000</f>
        <v>1300000</v>
      </c>
      <c r="F6" s="15"/>
      <c r="G6" s="15"/>
    </row>
    <row r="7" spans="1:7" x14ac:dyDescent="0.25">
      <c r="A7" s="10">
        <v>36342</v>
      </c>
      <c r="C7" s="14"/>
      <c r="D7" s="14">
        <f>1200000/60+100000/12</f>
        <v>28333.333333333336</v>
      </c>
      <c r="E7" s="16">
        <f>+C6-D7</f>
        <v>1271666.6666666667</v>
      </c>
      <c r="F7" s="15"/>
      <c r="G7" s="15"/>
    </row>
    <row r="8" spans="1:7" x14ac:dyDescent="0.25">
      <c r="A8" s="10">
        <v>36373</v>
      </c>
      <c r="C8" s="14"/>
      <c r="D8" s="14">
        <f t="shared" ref="D8:D18" si="0">1200000/60+100000/12</f>
        <v>28333.333333333336</v>
      </c>
      <c r="E8" s="16">
        <f>+E7-D8</f>
        <v>1243333.3333333335</v>
      </c>
      <c r="F8" s="15"/>
      <c r="G8" s="15"/>
    </row>
    <row r="9" spans="1:7" x14ac:dyDescent="0.25">
      <c r="A9" s="10">
        <v>36404</v>
      </c>
      <c r="C9" s="14"/>
      <c r="D9" s="14">
        <f t="shared" si="0"/>
        <v>28333.333333333336</v>
      </c>
      <c r="E9" s="16">
        <f t="shared" ref="E9:E17" si="1">+E8-D9</f>
        <v>1215000.0000000002</v>
      </c>
      <c r="F9" s="15"/>
    </row>
    <row r="10" spans="1:7" x14ac:dyDescent="0.25">
      <c r="A10" s="10">
        <v>36434</v>
      </c>
      <c r="C10" s="14"/>
      <c r="D10" s="14">
        <f t="shared" si="0"/>
        <v>28333.333333333336</v>
      </c>
      <c r="E10" s="16">
        <f t="shared" si="1"/>
        <v>1186666.666666667</v>
      </c>
      <c r="F10" s="15"/>
    </row>
    <row r="11" spans="1:7" x14ac:dyDescent="0.25">
      <c r="A11" s="10">
        <v>36465</v>
      </c>
      <c r="C11" s="14"/>
      <c r="D11" s="14">
        <f t="shared" si="0"/>
        <v>28333.333333333336</v>
      </c>
      <c r="E11" s="16">
        <f t="shared" si="1"/>
        <v>1158333.3333333337</v>
      </c>
    </row>
    <row r="12" spans="1:7" x14ac:dyDescent="0.25">
      <c r="A12" s="10">
        <v>36495</v>
      </c>
      <c r="C12" s="14"/>
      <c r="D12" s="14">
        <f t="shared" si="0"/>
        <v>28333.333333333336</v>
      </c>
      <c r="E12" s="16">
        <f t="shared" si="1"/>
        <v>1130000.0000000005</v>
      </c>
    </row>
    <row r="13" spans="1:7" x14ac:dyDescent="0.25">
      <c r="A13" s="10">
        <v>36526</v>
      </c>
      <c r="C13" s="14"/>
      <c r="D13" s="14">
        <f t="shared" si="0"/>
        <v>28333.333333333336</v>
      </c>
      <c r="E13" s="16">
        <f t="shared" si="1"/>
        <v>1101666.6666666672</v>
      </c>
    </row>
    <row r="14" spans="1:7" x14ac:dyDescent="0.25">
      <c r="A14" s="10">
        <v>36557</v>
      </c>
      <c r="C14" s="14"/>
      <c r="D14" s="14">
        <f t="shared" si="0"/>
        <v>28333.333333333336</v>
      </c>
      <c r="E14" s="16">
        <f t="shared" si="1"/>
        <v>1073333.333333334</v>
      </c>
    </row>
    <row r="15" spans="1:7" x14ac:dyDescent="0.25">
      <c r="A15" s="10">
        <v>36586</v>
      </c>
      <c r="C15" s="14"/>
      <c r="D15" s="14">
        <f t="shared" si="0"/>
        <v>28333.333333333336</v>
      </c>
      <c r="E15" s="16">
        <f t="shared" si="1"/>
        <v>1045000.0000000006</v>
      </c>
    </row>
    <row r="16" spans="1:7" x14ac:dyDescent="0.25">
      <c r="A16" s="10">
        <v>36617</v>
      </c>
      <c r="C16" s="14"/>
      <c r="D16" s="14">
        <f t="shared" si="0"/>
        <v>28333.333333333336</v>
      </c>
      <c r="E16" s="16">
        <f t="shared" si="1"/>
        <v>1016666.6666666672</v>
      </c>
    </row>
    <row r="17" spans="1:6" x14ac:dyDescent="0.25">
      <c r="A17" s="10">
        <v>36647</v>
      </c>
      <c r="C17" s="14"/>
      <c r="D17" s="14">
        <f t="shared" si="0"/>
        <v>28333.333333333336</v>
      </c>
      <c r="E17" s="16">
        <f t="shared" si="1"/>
        <v>988333.33333333384</v>
      </c>
    </row>
    <row r="18" spans="1:6" x14ac:dyDescent="0.25">
      <c r="A18" s="10">
        <v>36678</v>
      </c>
      <c r="B18" s="5">
        <v>2</v>
      </c>
      <c r="C18" s="14"/>
      <c r="D18" s="14">
        <f t="shared" si="0"/>
        <v>28333.333333333336</v>
      </c>
      <c r="E18" s="16">
        <f>+E17-D18+C18</f>
        <v>960000.00000000047</v>
      </c>
    </row>
    <row r="19" spans="1:6" x14ac:dyDescent="0.25">
      <c r="A19" s="10">
        <v>36708</v>
      </c>
      <c r="C19" s="14"/>
      <c r="D19" s="16">
        <f t="shared" ref="D19:D30" si="2">1200000/60+$C$18/12</f>
        <v>20000</v>
      </c>
      <c r="E19" s="16">
        <f t="shared" ref="E19:E66" si="3">+E18-D19+C19</f>
        <v>940000.00000000047</v>
      </c>
    </row>
    <row r="20" spans="1:6" x14ac:dyDescent="0.25">
      <c r="A20" s="10">
        <v>36739</v>
      </c>
      <c r="C20" s="14"/>
      <c r="D20" s="16">
        <f t="shared" si="2"/>
        <v>20000</v>
      </c>
      <c r="E20" s="16">
        <f t="shared" si="3"/>
        <v>920000.00000000047</v>
      </c>
    </row>
    <row r="21" spans="1:6" x14ac:dyDescent="0.25">
      <c r="A21" s="10">
        <v>36770</v>
      </c>
      <c r="C21" s="14"/>
      <c r="D21" s="16">
        <f t="shared" si="2"/>
        <v>20000</v>
      </c>
      <c r="E21" s="16">
        <f t="shared" si="3"/>
        <v>900000.00000000047</v>
      </c>
    </row>
    <row r="22" spans="1:6" x14ac:dyDescent="0.25">
      <c r="A22" s="10">
        <v>36800</v>
      </c>
      <c r="C22" s="14"/>
      <c r="D22" s="16">
        <f t="shared" si="2"/>
        <v>20000</v>
      </c>
      <c r="E22" s="16">
        <f t="shared" si="3"/>
        <v>880000.00000000047</v>
      </c>
    </row>
    <row r="23" spans="1:6" x14ac:dyDescent="0.25">
      <c r="A23" s="10">
        <v>36831</v>
      </c>
      <c r="C23" s="14"/>
      <c r="D23" s="16">
        <f t="shared" si="2"/>
        <v>20000</v>
      </c>
      <c r="E23" s="16">
        <f t="shared" si="3"/>
        <v>860000.00000000047</v>
      </c>
    </row>
    <row r="24" spans="1:6" x14ac:dyDescent="0.25">
      <c r="A24" s="10">
        <v>36861</v>
      </c>
      <c r="C24" s="14"/>
      <c r="D24" s="16">
        <f t="shared" si="2"/>
        <v>20000</v>
      </c>
      <c r="E24" s="16">
        <f t="shared" si="3"/>
        <v>840000.00000000047</v>
      </c>
    </row>
    <row r="25" spans="1:6" x14ac:dyDescent="0.25">
      <c r="A25" s="10">
        <v>36892</v>
      </c>
      <c r="C25" s="14"/>
      <c r="D25" s="16">
        <f t="shared" si="2"/>
        <v>20000</v>
      </c>
      <c r="E25" s="16">
        <f t="shared" si="3"/>
        <v>820000.00000000047</v>
      </c>
    </row>
    <row r="26" spans="1:6" x14ac:dyDescent="0.25">
      <c r="A26" s="10">
        <v>36923</v>
      </c>
      <c r="C26" s="14"/>
      <c r="D26" s="16">
        <f t="shared" si="2"/>
        <v>20000</v>
      </c>
      <c r="E26" s="16">
        <f t="shared" si="3"/>
        <v>800000.00000000047</v>
      </c>
    </row>
    <row r="27" spans="1:6" x14ac:dyDescent="0.25">
      <c r="A27" s="21">
        <v>36951</v>
      </c>
      <c r="B27" s="22"/>
      <c r="C27" s="23"/>
      <c r="D27" s="24">
        <f t="shared" si="2"/>
        <v>20000</v>
      </c>
      <c r="E27" s="24">
        <f t="shared" si="3"/>
        <v>780000.00000000047</v>
      </c>
      <c r="F27" s="16">
        <f>SUM(D7:D27)</f>
        <v>520000</v>
      </c>
    </row>
    <row r="28" spans="1:6" x14ac:dyDescent="0.25">
      <c r="A28" s="10">
        <v>36982</v>
      </c>
      <c r="C28" s="14"/>
      <c r="D28" s="16">
        <f t="shared" si="2"/>
        <v>20000</v>
      </c>
      <c r="E28" s="16">
        <f t="shared" si="3"/>
        <v>760000.00000000047</v>
      </c>
    </row>
    <row r="29" spans="1:6" x14ac:dyDescent="0.25">
      <c r="A29" s="10">
        <v>37012</v>
      </c>
      <c r="C29" s="14"/>
      <c r="D29" s="16">
        <f t="shared" si="2"/>
        <v>20000</v>
      </c>
      <c r="E29" s="16">
        <f t="shared" si="3"/>
        <v>740000.00000000047</v>
      </c>
    </row>
    <row r="30" spans="1:6" x14ac:dyDescent="0.25">
      <c r="A30" s="10">
        <v>37043</v>
      </c>
      <c r="B30" s="5" t="s">
        <v>3</v>
      </c>
      <c r="C30" s="14"/>
      <c r="D30" s="16">
        <f t="shared" si="2"/>
        <v>20000</v>
      </c>
      <c r="E30" s="16">
        <f t="shared" si="3"/>
        <v>720000.00000000047</v>
      </c>
    </row>
    <row r="31" spans="1:6" x14ac:dyDescent="0.25">
      <c r="A31" s="10">
        <v>37073</v>
      </c>
      <c r="C31" s="14"/>
      <c r="D31" s="16">
        <f t="shared" ref="D31:D42" si="4">1200000/60+$C$30/12</f>
        <v>20000</v>
      </c>
      <c r="E31" s="16">
        <f t="shared" si="3"/>
        <v>700000.00000000047</v>
      </c>
    </row>
    <row r="32" spans="1:6" x14ac:dyDescent="0.25">
      <c r="A32" s="10">
        <v>37104</v>
      </c>
      <c r="C32" s="14"/>
      <c r="D32" s="16">
        <f t="shared" si="4"/>
        <v>20000</v>
      </c>
      <c r="E32" s="16">
        <f t="shared" si="3"/>
        <v>680000.00000000047</v>
      </c>
    </row>
    <row r="33" spans="1:6" x14ac:dyDescent="0.25">
      <c r="A33" s="10">
        <v>37135</v>
      </c>
      <c r="C33" s="14"/>
      <c r="D33" s="16">
        <f t="shared" si="4"/>
        <v>20000</v>
      </c>
      <c r="E33" s="16">
        <f t="shared" si="3"/>
        <v>660000.00000000047</v>
      </c>
    </row>
    <row r="34" spans="1:6" x14ac:dyDescent="0.25">
      <c r="A34" s="10">
        <v>37165</v>
      </c>
      <c r="C34" s="14"/>
      <c r="D34" s="16">
        <f t="shared" si="4"/>
        <v>20000</v>
      </c>
      <c r="E34" s="16">
        <f t="shared" si="3"/>
        <v>640000.00000000047</v>
      </c>
    </row>
    <row r="35" spans="1:6" x14ac:dyDescent="0.25">
      <c r="A35" s="10">
        <v>37196</v>
      </c>
      <c r="C35" s="14"/>
      <c r="D35" s="16">
        <f t="shared" si="4"/>
        <v>20000</v>
      </c>
      <c r="E35" s="16">
        <f t="shared" si="3"/>
        <v>620000.00000000047</v>
      </c>
    </row>
    <row r="36" spans="1:6" x14ac:dyDescent="0.25">
      <c r="A36" s="10">
        <v>37226</v>
      </c>
      <c r="C36" s="14"/>
      <c r="D36" s="16">
        <f t="shared" si="4"/>
        <v>20000</v>
      </c>
      <c r="E36" s="16">
        <f t="shared" si="3"/>
        <v>600000.00000000047</v>
      </c>
    </row>
    <row r="37" spans="1:6" x14ac:dyDescent="0.25">
      <c r="A37" s="10">
        <v>37257</v>
      </c>
      <c r="C37" s="14"/>
      <c r="D37" s="16">
        <f t="shared" si="4"/>
        <v>20000</v>
      </c>
      <c r="E37" s="16">
        <f t="shared" si="3"/>
        <v>580000.00000000047</v>
      </c>
    </row>
    <row r="38" spans="1:6" x14ac:dyDescent="0.25">
      <c r="A38" s="10">
        <v>37288</v>
      </c>
      <c r="C38" s="14"/>
      <c r="D38" s="16">
        <f t="shared" si="4"/>
        <v>20000</v>
      </c>
      <c r="E38" s="16">
        <f t="shared" si="3"/>
        <v>560000.00000000047</v>
      </c>
    </row>
    <row r="39" spans="1:6" x14ac:dyDescent="0.25">
      <c r="A39" s="10">
        <v>37316</v>
      </c>
      <c r="C39" s="14"/>
      <c r="D39" s="16">
        <f t="shared" si="4"/>
        <v>20000</v>
      </c>
      <c r="E39" s="16">
        <f t="shared" si="3"/>
        <v>540000.00000000047</v>
      </c>
    </row>
    <row r="40" spans="1:6" x14ac:dyDescent="0.25">
      <c r="A40" s="10">
        <v>37347</v>
      </c>
      <c r="C40" s="14"/>
      <c r="D40" s="16">
        <f t="shared" si="4"/>
        <v>20000</v>
      </c>
      <c r="E40" s="16">
        <f t="shared" si="3"/>
        <v>520000.00000000047</v>
      </c>
    </row>
    <row r="41" spans="1:6" x14ac:dyDescent="0.25">
      <c r="A41" s="10">
        <v>37377</v>
      </c>
      <c r="C41" s="14"/>
      <c r="D41" s="16">
        <f t="shared" si="4"/>
        <v>20000</v>
      </c>
      <c r="E41" s="16">
        <f t="shared" si="3"/>
        <v>500000.00000000047</v>
      </c>
    </row>
    <row r="42" spans="1:6" x14ac:dyDescent="0.25">
      <c r="A42" s="10">
        <v>37408</v>
      </c>
      <c r="B42" s="5" t="s">
        <v>3</v>
      </c>
      <c r="C42" s="14"/>
      <c r="D42" s="16">
        <f t="shared" si="4"/>
        <v>20000</v>
      </c>
      <c r="E42" s="16">
        <f t="shared" si="3"/>
        <v>480000.00000000047</v>
      </c>
      <c r="F42" s="4"/>
    </row>
    <row r="43" spans="1:6" x14ac:dyDescent="0.25">
      <c r="A43" s="10">
        <v>37438</v>
      </c>
      <c r="C43" s="14"/>
      <c r="D43" s="16">
        <f>1200000/60+$C$42/12</f>
        <v>20000</v>
      </c>
      <c r="E43" s="16">
        <f t="shared" si="3"/>
        <v>460000.00000000047</v>
      </c>
    </row>
    <row r="44" spans="1:6" x14ac:dyDescent="0.25">
      <c r="A44" s="10">
        <v>37469</v>
      </c>
      <c r="C44" s="14"/>
      <c r="D44" s="16">
        <f t="shared" ref="D44:D66" si="5">1200000/60+$C$42/12</f>
        <v>20000</v>
      </c>
      <c r="E44" s="16">
        <f t="shared" si="3"/>
        <v>440000.00000000047</v>
      </c>
    </row>
    <row r="45" spans="1:6" x14ac:dyDescent="0.25">
      <c r="A45" s="10">
        <v>37500</v>
      </c>
      <c r="C45" s="14"/>
      <c r="D45" s="16">
        <f t="shared" si="5"/>
        <v>20000</v>
      </c>
      <c r="E45" s="16">
        <f t="shared" si="3"/>
        <v>420000.00000000047</v>
      </c>
    </row>
    <row r="46" spans="1:6" x14ac:dyDescent="0.25">
      <c r="A46" s="10">
        <v>37530</v>
      </c>
      <c r="C46" s="14"/>
      <c r="D46" s="16">
        <f t="shared" si="5"/>
        <v>20000</v>
      </c>
      <c r="E46" s="16">
        <f t="shared" si="3"/>
        <v>400000.00000000047</v>
      </c>
    </row>
    <row r="47" spans="1:6" x14ac:dyDescent="0.25">
      <c r="A47" s="10">
        <v>37561</v>
      </c>
      <c r="C47" s="14"/>
      <c r="D47" s="16">
        <f t="shared" si="5"/>
        <v>20000</v>
      </c>
      <c r="E47" s="16">
        <f t="shared" si="3"/>
        <v>380000.00000000047</v>
      </c>
    </row>
    <row r="48" spans="1:6" x14ac:dyDescent="0.25">
      <c r="A48" s="10">
        <v>37591</v>
      </c>
      <c r="C48" s="14"/>
      <c r="D48" s="16">
        <f t="shared" si="5"/>
        <v>20000</v>
      </c>
      <c r="E48" s="16">
        <f t="shared" si="3"/>
        <v>360000.00000000047</v>
      </c>
    </row>
    <row r="49" spans="1:5" x14ac:dyDescent="0.25">
      <c r="A49" s="10">
        <v>37622</v>
      </c>
      <c r="C49" s="14"/>
      <c r="D49" s="16">
        <f t="shared" si="5"/>
        <v>20000</v>
      </c>
      <c r="E49" s="16">
        <f t="shared" si="3"/>
        <v>340000.00000000047</v>
      </c>
    </row>
    <row r="50" spans="1:5" x14ac:dyDescent="0.25">
      <c r="A50" s="10">
        <v>37653</v>
      </c>
      <c r="C50" s="14"/>
      <c r="D50" s="16">
        <f t="shared" si="5"/>
        <v>20000</v>
      </c>
      <c r="E50" s="16">
        <f t="shared" si="3"/>
        <v>320000.00000000047</v>
      </c>
    </row>
    <row r="51" spans="1:5" x14ac:dyDescent="0.25">
      <c r="A51" s="10">
        <v>37681</v>
      </c>
      <c r="C51" s="14"/>
      <c r="D51" s="16">
        <f t="shared" si="5"/>
        <v>20000</v>
      </c>
      <c r="E51" s="16">
        <f t="shared" si="3"/>
        <v>300000.00000000047</v>
      </c>
    </row>
    <row r="52" spans="1:5" x14ac:dyDescent="0.25">
      <c r="A52" s="10">
        <v>37712</v>
      </c>
      <c r="C52" s="14"/>
      <c r="D52" s="16">
        <f t="shared" si="5"/>
        <v>20000</v>
      </c>
      <c r="E52" s="16">
        <f t="shared" si="3"/>
        <v>280000.00000000047</v>
      </c>
    </row>
    <row r="53" spans="1:5" x14ac:dyDescent="0.25">
      <c r="A53" s="10">
        <v>37742</v>
      </c>
      <c r="C53" s="14"/>
      <c r="D53" s="16">
        <f t="shared" si="5"/>
        <v>20000</v>
      </c>
      <c r="E53" s="16">
        <f t="shared" si="3"/>
        <v>260000.00000000047</v>
      </c>
    </row>
    <row r="54" spans="1:5" x14ac:dyDescent="0.25">
      <c r="A54" s="10">
        <v>37773</v>
      </c>
      <c r="B54" s="5" t="s">
        <v>3</v>
      </c>
      <c r="C54" s="14"/>
      <c r="D54" s="16">
        <f t="shared" si="5"/>
        <v>20000</v>
      </c>
      <c r="E54" s="16">
        <f t="shared" si="3"/>
        <v>240000.00000000047</v>
      </c>
    </row>
    <row r="55" spans="1:5" x14ac:dyDescent="0.25">
      <c r="A55" s="10">
        <v>37803</v>
      </c>
      <c r="C55" s="14"/>
      <c r="D55" s="16">
        <f t="shared" si="5"/>
        <v>20000</v>
      </c>
      <c r="E55" s="16">
        <f t="shared" si="3"/>
        <v>220000.00000000047</v>
      </c>
    </row>
    <row r="56" spans="1:5" x14ac:dyDescent="0.25">
      <c r="A56" s="10">
        <v>37834</v>
      </c>
      <c r="C56" s="14"/>
      <c r="D56" s="16">
        <f t="shared" si="5"/>
        <v>20000</v>
      </c>
      <c r="E56" s="16">
        <f t="shared" si="3"/>
        <v>200000.00000000047</v>
      </c>
    </row>
    <row r="57" spans="1:5" x14ac:dyDescent="0.25">
      <c r="A57" s="10">
        <v>37865</v>
      </c>
      <c r="C57" s="14"/>
      <c r="D57" s="16">
        <f t="shared" si="5"/>
        <v>20000</v>
      </c>
      <c r="E57" s="16">
        <f t="shared" si="3"/>
        <v>180000.00000000047</v>
      </c>
    </row>
    <row r="58" spans="1:5" x14ac:dyDescent="0.25">
      <c r="A58" s="10">
        <v>37895</v>
      </c>
      <c r="C58" s="14"/>
      <c r="D58" s="16">
        <f t="shared" si="5"/>
        <v>20000</v>
      </c>
      <c r="E58" s="16">
        <f t="shared" si="3"/>
        <v>160000.00000000047</v>
      </c>
    </row>
    <row r="59" spans="1:5" x14ac:dyDescent="0.25">
      <c r="A59" s="10">
        <v>37926</v>
      </c>
      <c r="C59" s="14"/>
      <c r="D59" s="16">
        <f t="shared" si="5"/>
        <v>20000</v>
      </c>
      <c r="E59" s="16">
        <f t="shared" si="3"/>
        <v>140000.00000000047</v>
      </c>
    </row>
    <row r="60" spans="1:5" x14ac:dyDescent="0.25">
      <c r="A60" s="10">
        <v>37956</v>
      </c>
      <c r="C60" s="14"/>
      <c r="D60" s="16">
        <f t="shared" si="5"/>
        <v>20000</v>
      </c>
      <c r="E60" s="16">
        <f t="shared" si="3"/>
        <v>120000.00000000047</v>
      </c>
    </row>
    <row r="61" spans="1:5" x14ac:dyDescent="0.25">
      <c r="A61" s="10">
        <v>37987</v>
      </c>
      <c r="C61" s="14"/>
      <c r="D61" s="16">
        <f t="shared" si="5"/>
        <v>20000</v>
      </c>
      <c r="E61" s="16">
        <f t="shared" si="3"/>
        <v>100000.00000000047</v>
      </c>
    </row>
    <row r="62" spans="1:5" x14ac:dyDescent="0.25">
      <c r="A62" s="10">
        <v>38018</v>
      </c>
      <c r="C62" s="14"/>
      <c r="D62" s="16">
        <f t="shared" si="5"/>
        <v>20000</v>
      </c>
      <c r="E62" s="16">
        <f t="shared" si="3"/>
        <v>80000.000000000466</v>
      </c>
    </row>
    <row r="63" spans="1:5" x14ac:dyDescent="0.25">
      <c r="A63" s="10">
        <v>38047</v>
      </c>
      <c r="C63" s="14"/>
      <c r="D63" s="16">
        <f t="shared" si="5"/>
        <v>20000</v>
      </c>
      <c r="E63" s="16">
        <f t="shared" si="3"/>
        <v>60000.000000000466</v>
      </c>
    </row>
    <row r="64" spans="1:5" x14ac:dyDescent="0.25">
      <c r="A64" s="10">
        <v>38078</v>
      </c>
      <c r="C64" s="14"/>
      <c r="D64" s="16">
        <f t="shared" si="5"/>
        <v>20000</v>
      </c>
      <c r="E64" s="16">
        <f t="shared" si="3"/>
        <v>40000.000000000466</v>
      </c>
    </row>
    <row r="65" spans="1:5" x14ac:dyDescent="0.25">
      <c r="A65" s="10">
        <v>38108</v>
      </c>
      <c r="C65" s="14"/>
      <c r="D65" s="16">
        <f t="shared" si="5"/>
        <v>20000</v>
      </c>
      <c r="E65" s="16">
        <f t="shared" si="3"/>
        <v>20000.000000000466</v>
      </c>
    </row>
    <row r="66" spans="1:5" x14ac:dyDescent="0.25">
      <c r="A66" s="10">
        <v>38139</v>
      </c>
      <c r="C66" s="17"/>
      <c r="D66" s="18">
        <f t="shared" si="5"/>
        <v>20000</v>
      </c>
      <c r="E66" s="18">
        <f t="shared" si="3"/>
        <v>4.6566128730773926E-10</v>
      </c>
    </row>
    <row r="67" spans="1:5" x14ac:dyDescent="0.25">
      <c r="A67" s="1"/>
      <c r="C67" s="19">
        <f>SUM(C6:C66)</f>
        <v>1300000</v>
      </c>
      <c r="D67" s="19">
        <f>SUM(D7:D66)</f>
        <v>1300000</v>
      </c>
      <c r="E67" s="16"/>
    </row>
    <row r="69" spans="1:5" x14ac:dyDescent="0.25">
      <c r="B69" s="20" t="s">
        <v>4</v>
      </c>
      <c r="C69" s="2" t="s">
        <v>17</v>
      </c>
    </row>
    <row r="70" spans="1:5" x14ac:dyDescent="0.25">
      <c r="B70" s="20" t="s">
        <v>3</v>
      </c>
      <c r="C70" s="2" t="s">
        <v>18</v>
      </c>
    </row>
    <row r="71" spans="1:5" x14ac:dyDescent="0.25">
      <c r="C71" s="6" t="s">
        <v>19</v>
      </c>
    </row>
  </sheetData>
  <mergeCells count="3">
    <mergeCell ref="A1:E1"/>
    <mergeCell ref="A2:E2"/>
    <mergeCell ref="A3:E3"/>
  </mergeCells>
  <printOptions horizontalCentered="1"/>
  <pageMargins left="0" right="0" top="0" bottom="0" header="0" footer="0"/>
  <pageSetup scale="72" orientation="portrait" verticalDpi="0" r:id="rId1"/>
  <headerFooter alignWithMargins="0">
    <oddFooter>&amp;L&amp;8j/consumer..../deal reporting/settlements/&amp;F 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D22" sqref="D22"/>
    </sheetView>
  </sheetViews>
  <sheetFormatPr defaultRowHeight="13.2" x14ac:dyDescent="0.25"/>
  <cols>
    <col min="1" max="1" width="11.33203125" customWidth="1"/>
    <col min="2" max="2" width="4.33203125" customWidth="1"/>
    <col min="3" max="3" width="0" hidden="1" customWidth="1"/>
    <col min="4" max="4" width="17.33203125" customWidth="1"/>
    <col min="5" max="5" width="18.6640625" customWidth="1"/>
    <col min="6" max="6" width="20.88671875" customWidth="1"/>
  </cols>
  <sheetData>
    <row r="1" spans="1:6" x14ac:dyDescent="0.25">
      <c r="A1" s="56" t="s">
        <v>29</v>
      </c>
      <c r="B1" s="56"/>
      <c r="C1" s="56"/>
      <c r="D1" s="56"/>
      <c r="E1" s="56"/>
      <c r="F1" s="56"/>
    </row>
    <row r="2" spans="1:6" x14ac:dyDescent="0.25">
      <c r="A2" s="56" t="s">
        <v>30</v>
      </c>
      <c r="B2" s="56"/>
      <c r="C2" s="56"/>
      <c r="D2" s="56"/>
      <c r="E2" s="56"/>
      <c r="F2" s="56"/>
    </row>
    <row r="3" spans="1:6" x14ac:dyDescent="0.25">
      <c r="A3" s="57" t="s">
        <v>31</v>
      </c>
      <c r="B3" s="57"/>
      <c r="C3" s="57"/>
      <c r="D3" s="57"/>
      <c r="E3" s="57"/>
      <c r="F3" s="57"/>
    </row>
    <row r="4" spans="1:6" ht="15.6" x14ac:dyDescent="0.25">
      <c r="B4" s="8"/>
      <c r="C4" s="8"/>
      <c r="D4" s="2"/>
      <c r="E4" s="2"/>
    </row>
    <row r="5" spans="1:6" ht="19.2" x14ac:dyDescent="0.55000000000000004">
      <c r="A5" s="9" t="s">
        <v>2</v>
      </c>
      <c r="B5" s="8"/>
      <c r="C5" s="8"/>
      <c r="D5" s="9" t="s">
        <v>0</v>
      </c>
      <c r="E5" s="9" t="s">
        <v>32</v>
      </c>
      <c r="F5" s="9" t="s">
        <v>33</v>
      </c>
    </row>
    <row r="6" spans="1:6" x14ac:dyDescent="0.25">
      <c r="A6" s="10">
        <v>36585</v>
      </c>
      <c r="B6">
        <v>1</v>
      </c>
      <c r="C6" s="49">
        <v>2</v>
      </c>
      <c r="D6" s="50">
        <v>280000</v>
      </c>
      <c r="E6" s="14"/>
      <c r="F6" s="16"/>
    </row>
    <row r="7" spans="1:6" x14ac:dyDescent="0.25">
      <c r="A7" s="10">
        <v>36616</v>
      </c>
      <c r="C7" s="49">
        <v>3</v>
      </c>
      <c r="D7" s="50">
        <v>800000</v>
      </c>
      <c r="E7" s="14">
        <f>$D$6/118</f>
        <v>2372.8813559322034</v>
      </c>
      <c r="F7" s="16">
        <f>+D6+D7-E7</f>
        <v>1077627.1186440678</v>
      </c>
    </row>
    <row r="8" spans="1:6" x14ac:dyDescent="0.25">
      <c r="A8" s="10">
        <v>36646</v>
      </c>
      <c r="C8" s="49">
        <v>4</v>
      </c>
      <c r="D8" s="50">
        <v>66608.53</v>
      </c>
      <c r="E8" s="14">
        <f>$D$6/118+$D$7/117</f>
        <v>9210.4881935390404</v>
      </c>
      <c r="F8" s="16">
        <f t="shared" ref="F8:F71" si="0">+F7+D8-E8</f>
        <v>1135025.1604505288</v>
      </c>
    </row>
    <row r="9" spans="1:6" x14ac:dyDescent="0.25">
      <c r="A9" s="10">
        <v>36677</v>
      </c>
      <c r="C9" s="49">
        <v>5</v>
      </c>
      <c r="D9" s="50">
        <f>-161798.16+92680.86</f>
        <v>-69117.3</v>
      </c>
      <c r="E9" s="14">
        <f>$D$6/118+$D$7/117+$D$8/116</f>
        <v>9784.6996590562812</v>
      </c>
      <c r="F9" s="16">
        <f t="shared" si="0"/>
        <v>1056123.1607914725</v>
      </c>
    </row>
    <row r="10" spans="1:6" x14ac:dyDescent="0.25">
      <c r="A10" s="10">
        <v>36707</v>
      </c>
      <c r="C10" s="49">
        <v>6</v>
      </c>
      <c r="D10" s="50">
        <v>116819.75</v>
      </c>
      <c r="E10" s="14">
        <f>$D$6/118+$D$7/117+$D$8/116+$D$9/115</f>
        <v>9183.6796590562808</v>
      </c>
      <c r="F10" s="16">
        <f t="shared" si="0"/>
        <v>1163759.2311324163</v>
      </c>
    </row>
    <row r="11" spans="1:6" x14ac:dyDescent="0.25">
      <c r="A11" s="10">
        <v>36738</v>
      </c>
      <c r="C11" s="49">
        <v>7</v>
      </c>
      <c r="D11" s="50">
        <v>385899</v>
      </c>
      <c r="E11" s="14">
        <f>$D$6/118+$D$7/117+$D$8/116+$D$9/115+$D$10/114</f>
        <v>10208.414308179088</v>
      </c>
      <c r="F11" s="16">
        <f t="shared" si="0"/>
        <v>1539449.8168242371</v>
      </c>
    </row>
    <row r="12" spans="1:6" x14ac:dyDescent="0.25">
      <c r="A12" s="10">
        <v>36769</v>
      </c>
      <c r="C12" s="49">
        <v>8</v>
      </c>
      <c r="D12" s="50">
        <v>44512.71</v>
      </c>
      <c r="E12" s="14">
        <f>$D$6/118+$D$7/117+$D$8/116+$D$9/115+$D$10/114+$D$11/113+$D$12/112</f>
        <v>14020.884617123464</v>
      </c>
      <c r="F12" s="16">
        <f t="shared" si="0"/>
        <v>1569941.6422071136</v>
      </c>
    </row>
    <row r="13" spans="1:6" x14ac:dyDescent="0.25">
      <c r="A13" s="10">
        <v>36799</v>
      </c>
      <c r="C13" s="49">
        <v>9</v>
      </c>
      <c r="D13" s="50">
        <v>9726.51</v>
      </c>
      <c r="E13" s="14">
        <f>$D$6/118+$D$7/117+$D$8/116+$D$9/115+$D$10/114+$D$11/113+$D$12/112+$D$13/111</f>
        <v>14108.51083333968</v>
      </c>
      <c r="F13" s="16">
        <f t="shared" si="0"/>
        <v>1565559.6413737738</v>
      </c>
    </row>
    <row r="14" spans="1:6" x14ac:dyDescent="0.25">
      <c r="A14" s="10">
        <v>36830</v>
      </c>
      <c r="C14" s="49">
        <v>10</v>
      </c>
      <c r="D14" s="50">
        <v>11683.65</v>
      </c>
      <c r="E14" s="14">
        <f>$D$6/118+$D$7/117+$D$8/116+$D$9/115+$D$10/114+$D$11/113+$D$12/112+$D$13/111</f>
        <v>14108.51083333968</v>
      </c>
      <c r="F14" s="16">
        <f t="shared" si="0"/>
        <v>1563134.7805404339</v>
      </c>
    </row>
    <row r="15" spans="1:6" x14ac:dyDescent="0.25">
      <c r="A15" s="10">
        <v>36860</v>
      </c>
      <c r="C15" s="49">
        <v>11</v>
      </c>
      <c r="D15" s="50"/>
      <c r="E15" s="14">
        <f>(SUM($D$6:D15)-SUM($E$6:E14))/(120-C14)</f>
        <v>14210.316186731219</v>
      </c>
      <c r="F15" s="16">
        <f t="shared" si="0"/>
        <v>1548924.4643537027</v>
      </c>
    </row>
    <row r="16" spans="1:6" x14ac:dyDescent="0.25">
      <c r="A16" s="10">
        <v>36891</v>
      </c>
      <c r="C16" s="49">
        <v>12</v>
      </c>
      <c r="D16" s="50"/>
      <c r="E16" s="14">
        <f>(SUM($D$6:D16)-SUM($E$6:E15))/(120-C15)</f>
        <v>14210.316186731219</v>
      </c>
      <c r="F16" s="16">
        <f t="shared" si="0"/>
        <v>1534714.1481669715</v>
      </c>
    </row>
    <row r="17" spans="1:6" x14ac:dyDescent="0.25">
      <c r="A17" s="10">
        <v>36922</v>
      </c>
      <c r="C17" s="49">
        <v>13</v>
      </c>
      <c r="D17" s="50"/>
      <c r="E17" s="14">
        <f>(SUM($D$6:D17)-SUM($E$6:E16))/(120-C16)</f>
        <v>14210.316186731219</v>
      </c>
      <c r="F17" s="16">
        <f t="shared" si="0"/>
        <v>1520503.8319802403</v>
      </c>
    </row>
    <row r="18" spans="1:6" x14ac:dyDescent="0.25">
      <c r="A18" s="10">
        <v>36950</v>
      </c>
      <c r="C18" s="49">
        <v>14</v>
      </c>
      <c r="D18" s="50"/>
      <c r="E18" s="14">
        <f>(SUM($D$6:D18)-SUM($E$6:E17))/(120-C17)</f>
        <v>14210.316186731219</v>
      </c>
      <c r="F18" s="16">
        <f t="shared" si="0"/>
        <v>1506293.5157935091</v>
      </c>
    </row>
    <row r="19" spans="1:6" x14ac:dyDescent="0.25">
      <c r="A19" s="10">
        <v>36981</v>
      </c>
      <c r="C19" s="49">
        <v>15</v>
      </c>
      <c r="D19" s="50"/>
      <c r="E19" s="14">
        <f>(SUM($D$6:D19)-SUM($E$6:E18))/(120-C18)</f>
        <v>14210.316186731219</v>
      </c>
      <c r="F19" s="16">
        <f t="shared" si="0"/>
        <v>1492083.1996067779</v>
      </c>
    </row>
    <row r="20" spans="1:6" x14ac:dyDescent="0.25">
      <c r="A20" s="10">
        <v>37011</v>
      </c>
      <c r="C20" s="49">
        <v>16</v>
      </c>
      <c r="D20" s="50">
        <v>24632.06</v>
      </c>
      <c r="E20" s="14">
        <f>(SUM($D$6:D20)-SUM($E$6:E19))/(120-C19)</f>
        <v>14444.907234350268</v>
      </c>
      <c r="F20" s="16">
        <f t="shared" si="0"/>
        <v>1502270.3523724277</v>
      </c>
    </row>
    <row r="21" spans="1:6" x14ac:dyDescent="0.25">
      <c r="A21" s="10">
        <v>37042</v>
      </c>
      <c r="C21" s="49">
        <v>17</v>
      </c>
      <c r="D21" s="50"/>
      <c r="E21" s="14">
        <f>(SUM($D$6:D21)-SUM($E$6:E20))/(120-C20)</f>
        <v>14444.907234350268</v>
      </c>
      <c r="F21" s="16">
        <f t="shared" si="0"/>
        <v>1487825.4451380775</v>
      </c>
    </row>
    <row r="22" spans="1:6" x14ac:dyDescent="0.25">
      <c r="A22" s="51">
        <v>37072</v>
      </c>
      <c r="B22" s="48"/>
      <c r="C22" s="52">
        <v>18</v>
      </c>
      <c r="D22" s="53"/>
      <c r="E22" s="46">
        <f>(SUM($D$6:D22)-SUM($E$6:E21))/(120-C21)</f>
        <v>14444.907234350267</v>
      </c>
      <c r="F22" s="47">
        <f t="shared" si="0"/>
        <v>1473380.5379037273</v>
      </c>
    </row>
    <row r="23" spans="1:6" x14ac:dyDescent="0.25">
      <c r="A23" s="10">
        <v>37103</v>
      </c>
      <c r="C23" s="49">
        <v>19</v>
      </c>
      <c r="D23" s="50"/>
      <c r="E23" s="14">
        <f>(SUM($D$6:D23)-SUM($E$6:E22))/(120-C22)</f>
        <v>14444.907234350267</v>
      </c>
      <c r="F23" s="16">
        <f t="shared" si="0"/>
        <v>1458935.630669377</v>
      </c>
    </row>
    <row r="24" spans="1:6" x14ac:dyDescent="0.25">
      <c r="A24" s="10">
        <v>37134</v>
      </c>
      <c r="C24" s="49">
        <v>20</v>
      </c>
      <c r="D24" s="50"/>
      <c r="E24" s="14">
        <f>(SUM($D$6:D24)-SUM($E$6:E23))/(120-C23)</f>
        <v>14444.907234350268</v>
      </c>
      <c r="F24" s="16">
        <f t="shared" si="0"/>
        <v>1444490.7234350268</v>
      </c>
    </row>
    <row r="25" spans="1:6" x14ac:dyDescent="0.25">
      <c r="A25" s="10">
        <v>37164</v>
      </c>
      <c r="C25" s="49">
        <v>21</v>
      </c>
      <c r="D25" s="50"/>
      <c r="E25" s="14">
        <f>(SUM($D$6:D25)-SUM($E$6:E24))/(120-C24)</f>
        <v>14444.907234350268</v>
      </c>
      <c r="F25" s="16">
        <f t="shared" si="0"/>
        <v>1430045.8162006766</v>
      </c>
    </row>
    <row r="26" spans="1:6" x14ac:dyDescent="0.25">
      <c r="A26" s="10">
        <v>37195</v>
      </c>
      <c r="C26" s="49">
        <v>22</v>
      </c>
      <c r="D26" s="50"/>
      <c r="E26" s="14">
        <f>(SUM($D$6:D26)-SUM($E$6:E25))/(120-C25)</f>
        <v>14444.907234350267</v>
      </c>
      <c r="F26" s="16">
        <f t="shared" si="0"/>
        <v>1415600.9089663264</v>
      </c>
    </row>
    <row r="27" spans="1:6" x14ac:dyDescent="0.25">
      <c r="A27" s="10">
        <v>37225</v>
      </c>
      <c r="C27" s="49">
        <v>23</v>
      </c>
      <c r="D27" s="50"/>
      <c r="E27" s="14">
        <f>(SUM($D$6:D27)-SUM($E$6:E26))/(120-C26)</f>
        <v>14444.907234350267</v>
      </c>
      <c r="F27" s="16">
        <f t="shared" si="0"/>
        <v>1401156.0017319762</v>
      </c>
    </row>
    <row r="28" spans="1:6" x14ac:dyDescent="0.25">
      <c r="A28" s="10">
        <v>37256</v>
      </c>
      <c r="C28" s="49">
        <v>24</v>
      </c>
      <c r="D28" s="50"/>
      <c r="E28" s="14">
        <f>(SUM($D$6:D28)-SUM($E$6:E27))/(120-C27)</f>
        <v>14444.907234350267</v>
      </c>
      <c r="F28" s="16">
        <f t="shared" si="0"/>
        <v>1386711.0944976259</v>
      </c>
    </row>
    <row r="29" spans="1:6" x14ac:dyDescent="0.25">
      <c r="A29" s="10">
        <v>37287</v>
      </c>
      <c r="C29" s="49">
        <v>25</v>
      </c>
      <c r="D29" s="50"/>
      <c r="E29" s="14">
        <f>(SUM($D$6:D29)-SUM($E$6:E28))/(120-C28)</f>
        <v>14444.907234350268</v>
      </c>
      <c r="F29" s="16">
        <f t="shared" si="0"/>
        <v>1372266.1872632757</v>
      </c>
    </row>
    <row r="30" spans="1:6" x14ac:dyDescent="0.25">
      <c r="A30" s="10">
        <v>37315</v>
      </c>
      <c r="C30" s="49">
        <v>26</v>
      </c>
      <c r="D30" s="50"/>
      <c r="E30" s="14">
        <f>(SUM($D$6:D30)-SUM($E$6:E29))/(120-C29)</f>
        <v>14444.907234350268</v>
      </c>
      <c r="F30" s="16">
        <f t="shared" si="0"/>
        <v>1357821.2800289255</v>
      </c>
    </row>
    <row r="31" spans="1:6" x14ac:dyDescent="0.25">
      <c r="A31" s="10">
        <v>37346</v>
      </c>
      <c r="C31" s="49">
        <v>27</v>
      </c>
      <c r="D31" s="50"/>
      <c r="E31" s="14">
        <f>(SUM($D$6:D31)-SUM($E$6:E30))/(120-C30)</f>
        <v>14444.907234350267</v>
      </c>
      <c r="F31" s="16">
        <f t="shared" si="0"/>
        <v>1343376.3727945753</v>
      </c>
    </row>
    <row r="32" spans="1:6" x14ac:dyDescent="0.25">
      <c r="A32" s="10">
        <v>37376</v>
      </c>
      <c r="C32" s="49">
        <v>28</v>
      </c>
      <c r="D32" s="50"/>
      <c r="E32" s="14">
        <f>(SUM($D$6:D32)-SUM($E$6:E31))/(120-C31)</f>
        <v>14444.907234350267</v>
      </c>
      <c r="F32" s="16">
        <f t="shared" si="0"/>
        <v>1328931.4655602251</v>
      </c>
    </row>
    <row r="33" spans="1:6" x14ac:dyDescent="0.25">
      <c r="A33" s="10">
        <v>37407</v>
      </c>
      <c r="C33" s="49">
        <v>29</v>
      </c>
      <c r="D33" s="50"/>
      <c r="E33" s="14">
        <f>(SUM($D$6:D33)-SUM($E$6:E32))/(120-C32)</f>
        <v>14444.907234350267</v>
      </c>
      <c r="F33" s="16">
        <f t="shared" si="0"/>
        <v>1314486.5583258749</v>
      </c>
    </row>
    <row r="34" spans="1:6" x14ac:dyDescent="0.25">
      <c r="A34" s="10">
        <v>37437</v>
      </c>
      <c r="C34" s="49">
        <v>30</v>
      </c>
      <c r="D34" s="50"/>
      <c r="E34" s="14">
        <f>(SUM($D$6:D34)-SUM($E$6:E33))/(120-C33)</f>
        <v>14444.907234350265</v>
      </c>
      <c r="F34" s="16">
        <f t="shared" si="0"/>
        <v>1300041.6510915246</v>
      </c>
    </row>
    <row r="35" spans="1:6" x14ac:dyDescent="0.25">
      <c r="A35" s="10">
        <v>37468</v>
      </c>
      <c r="C35" s="49">
        <v>31</v>
      </c>
      <c r="D35" s="50"/>
      <c r="E35" s="14">
        <f>(SUM($D$6:D35)-SUM($E$6:E34))/(120-C34)</f>
        <v>14444.907234350267</v>
      </c>
      <c r="F35" s="16">
        <f t="shared" si="0"/>
        <v>1285596.7438571744</v>
      </c>
    </row>
    <row r="36" spans="1:6" x14ac:dyDescent="0.25">
      <c r="A36" s="10">
        <v>37499</v>
      </c>
      <c r="C36" s="49">
        <v>32</v>
      </c>
      <c r="D36" s="50"/>
      <c r="E36" s="14">
        <f>(SUM($D$6:D36)-SUM($E$6:E35))/(120-C35)</f>
        <v>14444.907234350267</v>
      </c>
      <c r="F36" s="16">
        <f t="shared" si="0"/>
        <v>1271151.8366228242</v>
      </c>
    </row>
    <row r="37" spans="1:6" x14ac:dyDescent="0.25">
      <c r="A37" s="10">
        <v>37529</v>
      </c>
      <c r="C37" s="49">
        <v>33</v>
      </c>
      <c r="D37" s="50"/>
      <c r="E37" s="14">
        <f>(SUM($D$6:D37)-SUM($E$6:E36))/(120-C36)</f>
        <v>14444.907234350267</v>
      </c>
      <c r="F37" s="16">
        <f t="shared" si="0"/>
        <v>1256706.929388474</v>
      </c>
    </row>
    <row r="38" spans="1:6" x14ac:dyDescent="0.25">
      <c r="A38" s="10">
        <v>37560</v>
      </c>
      <c r="C38" s="49">
        <v>34</v>
      </c>
      <c r="D38" s="50"/>
      <c r="E38" s="14">
        <f>(SUM($D$6:D38)-SUM($E$6:E37))/(120-C37)</f>
        <v>14444.907234350267</v>
      </c>
      <c r="F38" s="16">
        <f t="shared" si="0"/>
        <v>1242262.0221541238</v>
      </c>
    </row>
    <row r="39" spans="1:6" x14ac:dyDescent="0.25">
      <c r="A39" s="10">
        <v>37590</v>
      </c>
      <c r="C39" s="49">
        <v>35</v>
      </c>
      <c r="D39" s="50"/>
      <c r="E39" s="14">
        <f>(SUM($D$6:D39)-SUM($E$6:E38))/(120-C38)</f>
        <v>14444.907234350265</v>
      </c>
      <c r="F39" s="16">
        <f t="shared" si="0"/>
        <v>1227817.1149197735</v>
      </c>
    </row>
    <row r="40" spans="1:6" x14ac:dyDescent="0.25">
      <c r="A40" s="10">
        <v>37621</v>
      </c>
      <c r="C40" s="49">
        <v>36</v>
      </c>
      <c r="D40" s="50"/>
      <c r="E40" s="14">
        <f>(SUM($D$6:D40)-SUM($E$6:E39))/(120-C39)</f>
        <v>14444.907234350267</v>
      </c>
      <c r="F40" s="16">
        <f t="shared" si="0"/>
        <v>1213372.2076854233</v>
      </c>
    </row>
    <row r="41" spans="1:6" x14ac:dyDescent="0.25">
      <c r="A41" s="10">
        <v>37652</v>
      </c>
      <c r="C41" s="49">
        <v>37</v>
      </c>
      <c r="D41" s="50"/>
      <c r="E41" s="14">
        <f>(SUM($D$6:D41)-SUM($E$6:E40))/(120-C40)</f>
        <v>14444.907234350267</v>
      </c>
      <c r="F41" s="16">
        <f t="shared" si="0"/>
        <v>1198927.3004510731</v>
      </c>
    </row>
    <row r="42" spans="1:6" x14ac:dyDescent="0.25">
      <c r="A42" s="10">
        <v>37680</v>
      </c>
      <c r="C42" s="49">
        <v>38</v>
      </c>
      <c r="D42" s="50"/>
      <c r="E42" s="14">
        <f>(SUM($D$6:D42)-SUM($E$6:E41))/(120-C41)</f>
        <v>14444.907234350265</v>
      </c>
      <c r="F42" s="16">
        <f t="shared" si="0"/>
        <v>1184482.3932167229</v>
      </c>
    </row>
    <row r="43" spans="1:6" x14ac:dyDescent="0.25">
      <c r="A43" s="10">
        <v>37711</v>
      </c>
      <c r="C43" s="49">
        <v>39</v>
      </c>
      <c r="D43" s="50"/>
      <c r="E43" s="14">
        <f>(SUM($D$6:D43)-SUM($E$6:E42))/(120-C42)</f>
        <v>14444.907234350265</v>
      </c>
      <c r="F43" s="16">
        <f t="shared" si="0"/>
        <v>1170037.4859823727</v>
      </c>
    </row>
    <row r="44" spans="1:6" x14ac:dyDescent="0.25">
      <c r="A44" s="10">
        <v>37741</v>
      </c>
      <c r="C44" s="49">
        <v>40</v>
      </c>
      <c r="D44" s="50"/>
      <c r="E44" s="14">
        <f>(SUM($D$6:D44)-SUM($E$6:E43))/(120-C43)</f>
        <v>14444.907234350265</v>
      </c>
      <c r="F44" s="16">
        <f t="shared" si="0"/>
        <v>1155592.5787480224</v>
      </c>
    </row>
    <row r="45" spans="1:6" x14ac:dyDescent="0.25">
      <c r="A45" s="10">
        <v>37772</v>
      </c>
      <c r="C45" s="49">
        <v>41</v>
      </c>
      <c r="D45" s="50"/>
      <c r="E45" s="14">
        <f>(SUM($D$6:D45)-SUM($E$6:E44))/(120-C44)</f>
        <v>14444.907234350267</v>
      </c>
      <c r="F45" s="16">
        <f t="shared" si="0"/>
        <v>1141147.6715136722</v>
      </c>
    </row>
    <row r="46" spans="1:6" x14ac:dyDescent="0.25">
      <c r="A46" s="10">
        <v>37802</v>
      </c>
      <c r="C46" s="49">
        <v>42</v>
      </c>
      <c r="D46" s="50"/>
      <c r="E46" s="14">
        <f>(SUM($D$6:D46)-SUM($E$6:E45))/(120-C45)</f>
        <v>14444.907234350267</v>
      </c>
      <c r="F46" s="16">
        <f t="shared" si="0"/>
        <v>1126702.764279322</v>
      </c>
    </row>
    <row r="47" spans="1:6" x14ac:dyDescent="0.25">
      <c r="A47" s="10">
        <v>37833</v>
      </c>
      <c r="C47" s="49">
        <v>43</v>
      </c>
      <c r="D47" s="50"/>
      <c r="E47" s="14">
        <f>(SUM($D$6:D47)-SUM($E$6:E46))/(120-C46)</f>
        <v>14444.907234350267</v>
      </c>
      <c r="F47" s="16">
        <f t="shared" si="0"/>
        <v>1112257.8570449718</v>
      </c>
    </row>
    <row r="48" spans="1:6" x14ac:dyDescent="0.25">
      <c r="A48" s="10">
        <v>37864</v>
      </c>
      <c r="C48" s="49">
        <v>44</v>
      </c>
      <c r="D48" s="50"/>
      <c r="E48" s="14">
        <f>(SUM($D$6:D48)-SUM($E$6:E47))/(120-C47)</f>
        <v>14444.907234350268</v>
      </c>
      <c r="F48" s="16">
        <f t="shared" si="0"/>
        <v>1097812.9498106216</v>
      </c>
    </row>
    <row r="49" spans="1:6" x14ac:dyDescent="0.25">
      <c r="A49" s="10">
        <v>37894</v>
      </c>
      <c r="C49" s="49">
        <v>45</v>
      </c>
      <c r="D49" s="50"/>
      <c r="E49" s="14">
        <f>(SUM($D$6:D49)-SUM($E$6:E48))/(120-C48)</f>
        <v>14444.907234350268</v>
      </c>
      <c r="F49" s="16">
        <f t="shared" si="0"/>
        <v>1083368.0425762713</v>
      </c>
    </row>
    <row r="50" spans="1:6" x14ac:dyDescent="0.25">
      <c r="A50" s="10">
        <v>37925</v>
      </c>
      <c r="C50" s="49">
        <v>46</v>
      </c>
      <c r="D50" s="50"/>
      <c r="E50" s="14">
        <f>(SUM($D$6:D50)-SUM($E$6:E49))/(120-C49)</f>
        <v>14444.907234350268</v>
      </c>
      <c r="F50" s="16">
        <f t="shared" si="0"/>
        <v>1068923.1353419211</v>
      </c>
    </row>
    <row r="51" spans="1:6" x14ac:dyDescent="0.25">
      <c r="A51" s="10">
        <v>37955</v>
      </c>
      <c r="C51" s="49">
        <v>47</v>
      </c>
      <c r="D51" s="50"/>
      <c r="E51" s="14">
        <f>(SUM($D$6:D51)-SUM($E$6:E50))/(120-C50)</f>
        <v>14444.90723435027</v>
      </c>
      <c r="F51" s="16">
        <f t="shared" si="0"/>
        <v>1054478.2281075709</v>
      </c>
    </row>
    <row r="52" spans="1:6" x14ac:dyDescent="0.25">
      <c r="A52" s="10">
        <v>37986</v>
      </c>
      <c r="C52" s="49">
        <v>48</v>
      </c>
      <c r="D52" s="50"/>
      <c r="E52" s="14">
        <f>(SUM($D$6:D52)-SUM($E$6:E51))/(120-C51)</f>
        <v>14444.90723435027</v>
      </c>
      <c r="F52" s="16">
        <f t="shared" si="0"/>
        <v>1040033.3208732207</v>
      </c>
    </row>
    <row r="53" spans="1:6" x14ac:dyDescent="0.25">
      <c r="A53" s="10">
        <v>38017</v>
      </c>
      <c r="C53" s="49">
        <v>49</v>
      </c>
      <c r="D53" s="50"/>
      <c r="E53" s="14">
        <f>(SUM($D$6:D53)-SUM($E$6:E52))/(120-C52)</f>
        <v>14444.90723435027</v>
      </c>
      <c r="F53" s="16">
        <f t="shared" si="0"/>
        <v>1025588.4136388705</v>
      </c>
    </row>
    <row r="54" spans="1:6" x14ac:dyDescent="0.25">
      <c r="A54" s="10">
        <v>38046</v>
      </c>
      <c r="C54" s="49">
        <v>50</v>
      </c>
      <c r="D54" s="50"/>
      <c r="E54" s="14">
        <f>(SUM($D$6:D54)-SUM($E$6:E53))/(120-C53)</f>
        <v>14444.90723435027</v>
      </c>
      <c r="F54" s="16">
        <f t="shared" si="0"/>
        <v>1011143.5064045202</v>
      </c>
    </row>
    <row r="55" spans="1:6" x14ac:dyDescent="0.25">
      <c r="A55" s="10">
        <v>38077</v>
      </c>
      <c r="C55" s="49">
        <v>51</v>
      </c>
      <c r="D55" s="50"/>
      <c r="E55" s="14">
        <f>(SUM($D$6:D55)-SUM($E$6:E54))/(120-C54)</f>
        <v>14444.90723435027</v>
      </c>
      <c r="F55" s="16">
        <f t="shared" si="0"/>
        <v>996698.59917017003</v>
      </c>
    </row>
    <row r="56" spans="1:6" x14ac:dyDescent="0.25">
      <c r="A56" s="10">
        <v>38107</v>
      </c>
      <c r="C56" s="49">
        <v>52</v>
      </c>
      <c r="D56" s="50"/>
      <c r="E56" s="14">
        <f>(SUM($D$6:D56)-SUM($E$6:E55))/(120-C55)</f>
        <v>14444.907234350272</v>
      </c>
      <c r="F56" s="16">
        <f t="shared" si="0"/>
        <v>982253.69193581981</v>
      </c>
    </row>
    <row r="57" spans="1:6" x14ac:dyDescent="0.25">
      <c r="A57" s="10">
        <v>38138</v>
      </c>
      <c r="C57" s="49">
        <v>53</v>
      </c>
      <c r="D57" s="50"/>
      <c r="E57" s="14">
        <f>(SUM($D$6:D57)-SUM($E$6:E56))/(120-C56)</f>
        <v>14444.907234350272</v>
      </c>
      <c r="F57" s="16">
        <f t="shared" si="0"/>
        <v>967808.78470146959</v>
      </c>
    </row>
    <row r="58" spans="1:6" x14ac:dyDescent="0.25">
      <c r="A58" s="10">
        <v>38168</v>
      </c>
      <c r="C58" s="49">
        <v>54</v>
      </c>
      <c r="D58" s="50"/>
      <c r="E58" s="14">
        <f>(SUM($D$6:D58)-SUM($E$6:E57))/(120-C57)</f>
        <v>14444.907234350274</v>
      </c>
      <c r="F58" s="16">
        <f t="shared" si="0"/>
        <v>953363.87746711937</v>
      </c>
    </row>
    <row r="59" spans="1:6" x14ac:dyDescent="0.25">
      <c r="A59" s="10">
        <v>38199</v>
      </c>
      <c r="C59" s="49">
        <v>55</v>
      </c>
      <c r="D59" s="50"/>
      <c r="E59" s="14">
        <f>(SUM($D$6:D59)-SUM($E$6:E58))/(120-C58)</f>
        <v>14444.907234350274</v>
      </c>
      <c r="F59" s="16">
        <f t="shared" si="0"/>
        <v>938918.97023276915</v>
      </c>
    </row>
    <row r="60" spans="1:6" x14ac:dyDescent="0.25">
      <c r="A60" s="10">
        <v>38230</v>
      </c>
      <c r="C60" s="49">
        <v>56</v>
      </c>
      <c r="D60" s="50"/>
      <c r="E60" s="14">
        <f>(SUM($D$6:D60)-SUM($E$6:E59))/(120-C59)</f>
        <v>14444.907234350276</v>
      </c>
      <c r="F60" s="16">
        <f t="shared" si="0"/>
        <v>924474.06299841893</v>
      </c>
    </row>
    <row r="61" spans="1:6" x14ac:dyDescent="0.25">
      <c r="A61" s="10">
        <v>38260</v>
      </c>
      <c r="C61" s="49">
        <v>57</v>
      </c>
      <c r="D61" s="50"/>
      <c r="E61" s="14">
        <f>(SUM($D$6:D61)-SUM($E$6:E60))/(120-C60)</f>
        <v>14444.907234350276</v>
      </c>
      <c r="F61" s="16">
        <f t="shared" si="0"/>
        <v>910029.15576406871</v>
      </c>
    </row>
    <row r="62" spans="1:6" x14ac:dyDescent="0.25">
      <c r="A62" s="10">
        <v>38291</v>
      </c>
      <c r="C62" s="49">
        <v>58</v>
      </c>
      <c r="D62" s="50"/>
      <c r="E62" s="14">
        <f>(SUM($D$6:D62)-SUM($E$6:E61))/(120-C61)</f>
        <v>14444.907234350276</v>
      </c>
      <c r="F62" s="16">
        <f t="shared" si="0"/>
        <v>895584.24852971849</v>
      </c>
    </row>
    <row r="63" spans="1:6" x14ac:dyDescent="0.25">
      <c r="A63" s="10">
        <v>38321</v>
      </c>
      <c r="C63" s="49">
        <v>59</v>
      </c>
      <c r="D63" s="50"/>
      <c r="E63" s="14">
        <f>(SUM($D$6:D63)-SUM($E$6:E62))/(120-C62)</f>
        <v>14444.907234350278</v>
      </c>
      <c r="F63" s="16">
        <f t="shared" si="0"/>
        <v>881139.34129536827</v>
      </c>
    </row>
    <row r="64" spans="1:6" x14ac:dyDescent="0.25">
      <c r="A64" s="10">
        <v>38352</v>
      </c>
      <c r="C64" s="49">
        <v>60</v>
      </c>
      <c r="D64" s="50"/>
      <c r="E64" s="14">
        <f>(SUM($D$6:D64)-SUM($E$6:E63))/(120-C63)</f>
        <v>14444.907234350276</v>
      </c>
      <c r="F64" s="16">
        <f t="shared" si="0"/>
        <v>866694.43406101805</v>
      </c>
    </row>
    <row r="65" spans="1:6" x14ac:dyDescent="0.25">
      <c r="A65" s="10">
        <v>38383</v>
      </c>
      <c r="C65" s="49">
        <v>61</v>
      </c>
      <c r="D65" s="50"/>
      <c r="E65" s="14">
        <f>(SUM($D$6:D65)-SUM($E$6:E64))/(120-C64)</f>
        <v>14444.907234350278</v>
      </c>
      <c r="F65" s="16">
        <f t="shared" si="0"/>
        <v>852249.52682666783</v>
      </c>
    </row>
    <row r="66" spans="1:6" x14ac:dyDescent="0.25">
      <c r="A66" s="10">
        <v>38411</v>
      </c>
      <c r="C66" s="49">
        <v>62</v>
      </c>
      <c r="D66" s="50"/>
      <c r="E66" s="14">
        <f>(SUM($D$6:D66)-SUM($E$6:E65))/(120-C65)</f>
        <v>14444.907234350279</v>
      </c>
      <c r="F66" s="16">
        <f t="shared" si="0"/>
        <v>837804.6195923175</v>
      </c>
    </row>
    <row r="67" spans="1:6" x14ac:dyDescent="0.25">
      <c r="A67" s="10">
        <v>38442</v>
      </c>
      <c r="C67" s="49">
        <v>63</v>
      </c>
      <c r="D67" s="50"/>
      <c r="E67" s="14">
        <f>(SUM($D$6:D67)-SUM($E$6:E66))/(120-C66)</f>
        <v>14444.907234350278</v>
      </c>
      <c r="F67" s="16">
        <f t="shared" si="0"/>
        <v>823359.71235796716</v>
      </c>
    </row>
    <row r="68" spans="1:6" x14ac:dyDescent="0.25">
      <c r="A68" s="10">
        <v>38472</v>
      </c>
      <c r="C68" s="49">
        <v>64</v>
      </c>
      <c r="D68" s="50"/>
      <c r="E68" s="14">
        <f>(SUM($D$6:D68)-SUM($E$6:E67))/(120-C67)</f>
        <v>14444.907234350276</v>
      </c>
      <c r="F68" s="16">
        <f t="shared" si="0"/>
        <v>808914.80512361694</v>
      </c>
    </row>
    <row r="69" spans="1:6" x14ac:dyDescent="0.25">
      <c r="A69" s="10">
        <v>38503</v>
      </c>
      <c r="C69" s="49">
        <v>65</v>
      </c>
      <c r="D69" s="50"/>
      <c r="E69" s="14">
        <f>(SUM($D$6:D69)-SUM($E$6:E68))/(120-C68)</f>
        <v>14444.907234350278</v>
      </c>
      <c r="F69" s="16">
        <f t="shared" si="0"/>
        <v>794469.89788926672</v>
      </c>
    </row>
    <row r="70" spans="1:6" x14ac:dyDescent="0.25">
      <c r="A70" s="10">
        <v>38533</v>
      </c>
      <c r="C70" s="49">
        <v>66</v>
      </c>
      <c r="D70" s="50"/>
      <c r="E70" s="14">
        <f>(SUM($D$6:D70)-SUM($E$6:E69))/(120-C69)</f>
        <v>14444.907234350279</v>
      </c>
      <c r="F70" s="16">
        <f t="shared" si="0"/>
        <v>780024.99065491639</v>
      </c>
    </row>
    <row r="71" spans="1:6" x14ac:dyDescent="0.25">
      <c r="A71" s="10">
        <v>38564</v>
      </c>
      <c r="C71" s="49">
        <v>67</v>
      </c>
      <c r="D71" s="50"/>
      <c r="E71" s="14">
        <f>(SUM($D$6:D71)-SUM($E$6:E70))/(120-C70)</f>
        <v>14444.907234350278</v>
      </c>
      <c r="F71" s="16">
        <f t="shared" si="0"/>
        <v>765580.08342056605</v>
      </c>
    </row>
    <row r="72" spans="1:6" x14ac:dyDescent="0.25">
      <c r="A72" s="10">
        <v>38595</v>
      </c>
      <c r="C72" s="49">
        <v>68</v>
      </c>
      <c r="D72" s="50"/>
      <c r="E72" s="14">
        <f>(SUM($D$6:D72)-SUM($E$6:E71))/(120-C71)</f>
        <v>14444.907234350276</v>
      </c>
      <c r="F72" s="16">
        <f t="shared" ref="F72:F124" si="1">+F71+D72-E72</f>
        <v>751135.17618621583</v>
      </c>
    </row>
    <row r="73" spans="1:6" x14ac:dyDescent="0.25">
      <c r="A73" s="10">
        <v>38625</v>
      </c>
      <c r="C73" s="49">
        <v>69</v>
      </c>
      <c r="D73" s="50"/>
      <c r="E73" s="14">
        <f>(SUM($D$6:D73)-SUM($E$6:E72))/(120-C72)</f>
        <v>14444.907234350278</v>
      </c>
      <c r="F73" s="16">
        <f t="shared" si="1"/>
        <v>736690.26895186561</v>
      </c>
    </row>
    <row r="74" spans="1:6" x14ac:dyDescent="0.25">
      <c r="A74" s="10">
        <v>38656</v>
      </c>
      <c r="C74" s="49">
        <v>70</v>
      </c>
      <c r="D74" s="50"/>
      <c r="E74" s="14">
        <f>(SUM($D$6:D74)-SUM($E$6:E73))/(120-C73)</f>
        <v>14444.907234350279</v>
      </c>
      <c r="F74" s="16">
        <f t="shared" si="1"/>
        <v>722245.36171751528</v>
      </c>
    </row>
    <row r="75" spans="1:6" x14ac:dyDescent="0.25">
      <c r="A75" s="10">
        <v>38686</v>
      </c>
      <c r="C75" s="49">
        <v>71</v>
      </c>
      <c r="D75" s="50"/>
      <c r="E75" s="14">
        <f>(SUM($D$6:D75)-SUM($E$6:E74))/(120-C74)</f>
        <v>14444.907234350278</v>
      </c>
      <c r="F75" s="16">
        <f t="shared" si="1"/>
        <v>707800.45448316494</v>
      </c>
    </row>
    <row r="76" spans="1:6" x14ac:dyDescent="0.25">
      <c r="A76" s="10">
        <v>38717</v>
      </c>
      <c r="C76" s="49">
        <v>72</v>
      </c>
      <c r="D76" s="50"/>
      <c r="E76" s="14">
        <f>(SUM($D$6:D76)-SUM($E$6:E75))/(120-C75)</f>
        <v>14444.907234350276</v>
      </c>
      <c r="F76" s="16">
        <f t="shared" si="1"/>
        <v>693355.54724881472</v>
      </c>
    </row>
    <row r="77" spans="1:6" x14ac:dyDescent="0.25">
      <c r="A77" s="10">
        <v>38748</v>
      </c>
      <c r="C77" s="49">
        <v>73</v>
      </c>
      <c r="D77" s="50"/>
      <c r="E77" s="14">
        <f>(SUM($D$6:D77)-SUM($E$6:E76))/(120-C76)</f>
        <v>14444.907234350278</v>
      </c>
      <c r="F77" s="16">
        <f t="shared" si="1"/>
        <v>678910.6400144645</v>
      </c>
    </row>
    <row r="78" spans="1:6" x14ac:dyDescent="0.25">
      <c r="A78" s="10">
        <v>38776</v>
      </c>
      <c r="C78" s="49">
        <v>74</v>
      </c>
      <c r="D78" s="50"/>
      <c r="E78" s="14">
        <f>(SUM($D$6:D78)-SUM($E$6:E77))/(120-C77)</f>
        <v>14444.907234350279</v>
      </c>
      <c r="F78" s="16">
        <f t="shared" si="1"/>
        <v>664465.73278011417</v>
      </c>
    </row>
    <row r="79" spans="1:6" x14ac:dyDescent="0.25">
      <c r="A79" s="10">
        <v>38807</v>
      </c>
      <c r="C79" s="49">
        <v>75</v>
      </c>
      <c r="D79" s="50"/>
      <c r="E79" s="14">
        <f>(SUM($D$6:D79)-SUM($E$6:E78))/(120-C78)</f>
        <v>14444.907234350278</v>
      </c>
      <c r="F79" s="16">
        <f t="shared" si="1"/>
        <v>650020.82554576383</v>
      </c>
    </row>
    <row r="80" spans="1:6" x14ac:dyDescent="0.25">
      <c r="A80" s="10">
        <v>38837</v>
      </c>
      <c r="C80" s="49">
        <v>76</v>
      </c>
      <c r="D80" s="50"/>
      <c r="E80" s="14">
        <f>(SUM($D$6:D80)-SUM($E$6:E79))/(120-C79)</f>
        <v>14444.907234350276</v>
      </c>
      <c r="F80" s="16">
        <f t="shared" si="1"/>
        <v>635575.91831141361</v>
      </c>
    </row>
    <row r="81" spans="1:6" x14ac:dyDescent="0.25">
      <c r="A81" s="10">
        <v>38868</v>
      </c>
      <c r="C81" s="49">
        <v>77</v>
      </c>
      <c r="D81" s="50"/>
      <c r="E81" s="14">
        <f>(SUM($D$6:D81)-SUM($E$6:E80))/(120-C80)</f>
        <v>14444.907234350278</v>
      </c>
      <c r="F81" s="16">
        <f t="shared" si="1"/>
        <v>621131.01107706339</v>
      </c>
    </row>
    <row r="82" spans="1:6" x14ac:dyDescent="0.25">
      <c r="A82" s="10">
        <v>38898</v>
      </c>
      <c r="C82" s="49">
        <v>78</v>
      </c>
      <c r="D82" s="50"/>
      <c r="E82" s="14">
        <f>(SUM($D$6:D82)-SUM($E$6:E81))/(120-C81)</f>
        <v>14444.907234350279</v>
      </c>
      <c r="F82" s="16">
        <f t="shared" si="1"/>
        <v>606686.10384271306</v>
      </c>
    </row>
    <row r="83" spans="1:6" x14ac:dyDescent="0.25">
      <c r="A83" s="10">
        <v>38929</v>
      </c>
      <c r="C83" s="49">
        <v>79</v>
      </c>
      <c r="D83" s="50"/>
      <c r="E83" s="14">
        <f>(SUM($D$6:D83)-SUM($E$6:E82))/(120-C82)</f>
        <v>14444.907234350281</v>
      </c>
      <c r="F83" s="16">
        <f t="shared" si="1"/>
        <v>592241.19660836272</v>
      </c>
    </row>
    <row r="84" spans="1:6" x14ac:dyDescent="0.25">
      <c r="A84" s="10">
        <v>38960</v>
      </c>
      <c r="C84" s="49">
        <v>80</v>
      </c>
      <c r="D84" s="50"/>
      <c r="E84" s="14">
        <f>(SUM($D$6:D84)-SUM($E$6:E83))/(120-C83)</f>
        <v>14444.907234350281</v>
      </c>
      <c r="F84" s="16">
        <f t="shared" si="1"/>
        <v>577796.28937401238</v>
      </c>
    </row>
    <row r="85" spans="1:6" x14ac:dyDescent="0.25">
      <c r="A85" s="10">
        <v>38990</v>
      </c>
      <c r="C85" s="49">
        <v>81</v>
      </c>
      <c r="D85" s="50"/>
      <c r="E85" s="14">
        <f>(SUM($D$6:D85)-SUM($E$6:E84))/(120-C84)</f>
        <v>14444.907234350283</v>
      </c>
      <c r="F85" s="16">
        <f t="shared" si="1"/>
        <v>563351.38213966205</v>
      </c>
    </row>
    <row r="86" spans="1:6" x14ac:dyDescent="0.25">
      <c r="A86" s="10">
        <v>39021</v>
      </c>
      <c r="C86" s="49">
        <v>82</v>
      </c>
      <c r="D86" s="50"/>
      <c r="E86" s="14">
        <f>(SUM($D$6:D86)-SUM($E$6:E85))/(120-C85)</f>
        <v>14444.907234350285</v>
      </c>
      <c r="F86" s="16">
        <f t="shared" si="1"/>
        <v>548906.47490531171</v>
      </c>
    </row>
    <row r="87" spans="1:6" x14ac:dyDescent="0.25">
      <c r="A87" s="10">
        <v>39051</v>
      </c>
      <c r="C87" s="49">
        <v>83</v>
      </c>
      <c r="D87" s="50"/>
      <c r="E87" s="14">
        <f>(SUM($D$6:D87)-SUM($E$6:E86))/(120-C86)</f>
        <v>14444.907234350287</v>
      </c>
      <c r="F87" s="16">
        <f t="shared" si="1"/>
        <v>534461.56767096138</v>
      </c>
    </row>
    <row r="88" spans="1:6" x14ac:dyDescent="0.25">
      <c r="A88" s="10">
        <v>39082</v>
      </c>
      <c r="C88" s="49">
        <v>84</v>
      </c>
      <c r="D88" s="50"/>
      <c r="E88" s="14">
        <f>(SUM($D$6:D88)-SUM($E$6:E87))/(120-C87)</f>
        <v>14444.907234350288</v>
      </c>
      <c r="F88" s="16">
        <f t="shared" si="1"/>
        <v>520016.6604366111</v>
      </c>
    </row>
    <row r="89" spans="1:6" x14ac:dyDescent="0.25">
      <c r="A89" s="10">
        <v>39113</v>
      </c>
      <c r="C89" s="49">
        <v>85</v>
      </c>
      <c r="D89" s="50"/>
      <c r="E89" s="14">
        <f>(SUM($D$6:D89)-SUM($E$6:E88))/(120-C88)</f>
        <v>14444.90723435029</v>
      </c>
      <c r="F89" s="16">
        <f t="shared" si="1"/>
        <v>505571.75320226082</v>
      </c>
    </row>
    <row r="90" spans="1:6" x14ac:dyDescent="0.25">
      <c r="A90" s="10">
        <v>39141</v>
      </c>
      <c r="C90" s="49">
        <v>86</v>
      </c>
      <c r="D90" s="50"/>
      <c r="E90" s="14">
        <f>(SUM($D$6:D90)-SUM($E$6:E89))/(120-C89)</f>
        <v>14444.907234350292</v>
      </c>
      <c r="F90" s="16">
        <f t="shared" si="1"/>
        <v>491126.84596791054</v>
      </c>
    </row>
    <row r="91" spans="1:6" x14ac:dyDescent="0.25">
      <c r="A91" s="10">
        <v>39172</v>
      </c>
      <c r="C91" s="49">
        <v>87</v>
      </c>
      <c r="D91" s="50"/>
      <c r="E91" s="14">
        <f>(SUM($D$6:D91)-SUM($E$6:E90))/(120-C90)</f>
        <v>14444.907234350294</v>
      </c>
      <c r="F91" s="16">
        <f t="shared" si="1"/>
        <v>476681.93873356027</v>
      </c>
    </row>
    <row r="92" spans="1:6" x14ac:dyDescent="0.25">
      <c r="A92" s="10">
        <v>39202</v>
      </c>
      <c r="C92" s="49">
        <v>88</v>
      </c>
      <c r="D92" s="50"/>
      <c r="E92" s="14">
        <f>(SUM($D$6:D92)-SUM($E$6:E91))/(120-C91)</f>
        <v>14444.907234350298</v>
      </c>
      <c r="F92" s="16">
        <f t="shared" si="1"/>
        <v>462237.03149920999</v>
      </c>
    </row>
    <row r="93" spans="1:6" x14ac:dyDescent="0.25">
      <c r="A93" s="10">
        <v>39233</v>
      </c>
      <c r="C93" s="49">
        <v>89</v>
      </c>
      <c r="D93" s="50"/>
      <c r="E93" s="14">
        <f>(SUM($D$6:D93)-SUM($E$6:E92))/(120-C92)</f>
        <v>14444.907234350299</v>
      </c>
      <c r="F93" s="16">
        <f t="shared" si="1"/>
        <v>447792.12426485971</v>
      </c>
    </row>
    <row r="94" spans="1:6" x14ac:dyDescent="0.25">
      <c r="A94" s="10">
        <v>39263</v>
      </c>
      <c r="C94" s="49">
        <v>90</v>
      </c>
      <c r="D94" s="50"/>
      <c r="E94" s="14">
        <f>(SUM($D$6:D94)-SUM($E$6:E93))/(120-C93)</f>
        <v>14444.907234350301</v>
      </c>
      <c r="F94" s="16">
        <f t="shared" si="1"/>
        <v>433347.21703050943</v>
      </c>
    </row>
    <row r="95" spans="1:6" x14ac:dyDescent="0.25">
      <c r="A95" s="10">
        <v>39294</v>
      </c>
      <c r="C95" s="49">
        <v>91</v>
      </c>
      <c r="D95" s="50"/>
      <c r="E95" s="14">
        <f>(SUM($D$6:D95)-SUM($E$6:E94))/(120-C94)</f>
        <v>14444.907234350305</v>
      </c>
      <c r="F95" s="16">
        <f t="shared" si="1"/>
        <v>418902.30979615916</v>
      </c>
    </row>
    <row r="96" spans="1:6" x14ac:dyDescent="0.25">
      <c r="A96" s="10">
        <v>39325</v>
      </c>
      <c r="C96" s="49">
        <v>92</v>
      </c>
      <c r="D96" s="50"/>
      <c r="E96" s="14">
        <f>(SUM($D$6:D96)-SUM($E$6:E95))/(120-C95)</f>
        <v>14444.907234350308</v>
      </c>
      <c r="F96" s="16">
        <f t="shared" si="1"/>
        <v>404457.40256180882</v>
      </c>
    </row>
    <row r="97" spans="1:6" x14ac:dyDescent="0.25">
      <c r="A97" s="10">
        <v>39355</v>
      </c>
      <c r="C97" s="49">
        <v>93</v>
      </c>
      <c r="D97" s="50"/>
      <c r="E97" s="14">
        <f>(SUM($D$6:D97)-SUM($E$6:E96))/(120-C96)</f>
        <v>14444.90723435031</v>
      </c>
      <c r="F97" s="16">
        <f t="shared" si="1"/>
        <v>390012.49532745848</v>
      </c>
    </row>
    <row r="98" spans="1:6" x14ac:dyDescent="0.25">
      <c r="A98" s="10">
        <v>39386</v>
      </c>
      <c r="C98" s="49">
        <v>94</v>
      </c>
      <c r="D98" s="50"/>
      <c r="E98" s="14">
        <f>(SUM($D$6:D98)-SUM($E$6:E97))/(120-C97)</f>
        <v>14444.907234350314</v>
      </c>
      <c r="F98" s="16">
        <f t="shared" si="1"/>
        <v>375567.58809310815</v>
      </c>
    </row>
    <row r="99" spans="1:6" x14ac:dyDescent="0.25">
      <c r="A99" s="10">
        <v>39416</v>
      </c>
      <c r="C99" s="49">
        <v>95</v>
      </c>
      <c r="D99" s="50"/>
      <c r="E99" s="14">
        <f>(SUM($D$6:D99)-SUM($E$6:E98))/(120-C98)</f>
        <v>14444.907234350318</v>
      </c>
      <c r="F99" s="16">
        <f t="shared" si="1"/>
        <v>361122.68085875781</v>
      </c>
    </row>
    <row r="100" spans="1:6" x14ac:dyDescent="0.25">
      <c r="A100" s="10">
        <v>39447</v>
      </c>
      <c r="C100" s="49">
        <v>96</v>
      </c>
      <c r="D100" s="50"/>
      <c r="E100" s="14">
        <f>(SUM($D$6:D100)-SUM($E$6:E99))/(120-C99)</f>
        <v>14444.907234350321</v>
      </c>
      <c r="F100" s="16">
        <f t="shared" si="1"/>
        <v>346677.77362440748</v>
      </c>
    </row>
    <row r="101" spans="1:6" x14ac:dyDescent="0.25">
      <c r="A101" s="10">
        <v>39478</v>
      </c>
      <c r="C101" s="49">
        <v>97</v>
      </c>
      <c r="D101" s="50"/>
      <c r="E101" s="14">
        <f>(SUM($D$6:D101)-SUM($E$6:E100))/(120-C100)</f>
        <v>14444.907234350327</v>
      </c>
      <c r="F101" s="16">
        <f t="shared" si="1"/>
        <v>332232.86639005714</v>
      </c>
    </row>
    <row r="102" spans="1:6" x14ac:dyDescent="0.25">
      <c r="A102" s="10">
        <v>39507</v>
      </c>
      <c r="C102" s="49">
        <v>98</v>
      </c>
      <c r="D102" s="50"/>
      <c r="E102" s="14">
        <f>(SUM($D$6:D102)-SUM($E$6:E101))/(120-C101)</f>
        <v>14444.90723435033</v>
      </c>
      <c r="F102" s="16">
        <f t="shared" si="1"/>
        <v>317787.95915570681</v>
      </c>
    </row>
    <row r="103" spans="1:6" x14ac:dyDescent="0.25">
      <c r="A103" s="10">
        <v>39538</v>
      </c>
      <c r="C103" s="49">
        <v>99</v>
      </c>
      <c r="D103" s="50"/>
      <c r="E103" s="14">
        <f>(SUM($D$6:D103)-SUM($E$6:E102))/(120-C102)</f>
        <v>14444.907234350336</v>
      </c>
      <c r="F103" s="16">
        <f t="shared" si="1"/>
        <v>303343.05192135647</v>
      </c>
    </row>
    <row r="104" spans="1:6" x14ac:dyDescent="0.25">
      <c r="A104" s="10">
        <v>39568</v>
      </c>
      <c r="C104" s="49">
        <v>100</v>
      </c>
      <c r="D104" s="50"/>
      <c r="E104" s="14">
        <f>(SUM($D$6:D104)-SUM($E$6:E103))/(120-C103)</f>
        <v>14444.907234350341</v>
      </c>
      <c r="F104" s="16">
        <f t="shared" si="1"/>
        <v>288898.14468700613</v>
      </c>
    </row>
    <row r="105" spans="1:6" x14ac:dyDescent="0.25">
      <c r="A105" s="10">
        <v>39599</v>
      </c>
      <c r="C105" s="49">
        <v>101</v>
      </c>
      <c r="D105" s="50"/>
      <c r="E105" s="14">
        <f>(SUM($D$6:D105)-SUM($E$6:E104))/(120-C104)</f>
        <v>14444.907234350336</v>
      </c>
      <c r="F105" s="16">
        <f t="shared" si="1"/>
        <v>274453.2374526558</v>
      </c>
    </row>
    <row r="106" spans="1:6" x14ac:dyDescent="0.25">
      <c r="A106" s="10">
        <v>39629</v>
      </c>
      <c r="C106" s="49">
        <v>102</v>
      </c>
      <c r="D106" s="50"/>
      <c r="E106" s="14">
        <f>(SUM($D$6:D106)-SUM($E$6:E105))/(120-C105)</f>
        <v>14444.90723435033</v>
      </c>
      <c r="F106" s="16">
        <f t="shared" si="1"/>
        <v>260008.33021830546</v>
      </c>
    </row>
    <row r="107" spans="1:6" x14ac:dyDescent="0.25">
      <c r="A107" s="10">
        <v>39660</v>
      </c>
      <c r="C107" s="49">
        <v>103</v>
      </c>
      <c r="D107" s="50"/>
      <c r="E107" s="14">
        <f>(SUM($D$6:D107)-SUM($E$6:E106))/(120-C106)</f>
        <v>14444.907234350336</v>
      </c>
      <c r="F107" s="16">
        <f t="shared" si="1"/>
        <v>245563.42298395513</v>
      </c>
    </row>
    <row r="108" spans="1:6" x14ac:dyDescent="0.25">
      <c r="A108" s="10">
        <v>39691</v>
      </c>
      <c r="C108" s="49">
        <v>104</v>
      </c>
      <c r="D108" s="50"/>
      <c r="E108" s="14">
        <f>(SUM($D$6:D108)-SUM($E$6:E107))/(120-C107)</f>
        <v>14444.907234350343</v>
      </c>
      <c r="F108" s="16">
        <f t="shared" si="1"/>
        <v>231118.51574960479</v>
      </c>
    </row>
    <row r="109" spans="1:6" x14ac:dyDescent="0.25">
      <c r="A109" s="10">
        <v>39721</v>
      </c>
      <c r="C109" s="49">
        <v>105</v>
      </c>
      <c r="D109" s="50"/>
      <c r="E109" s="14">
        <f>(SUM($D$6:D109)-SUM($E$6:E108))/(120-C108)</f>
        <v>14444.907234350336</v>
      </c>
      <c r="F109" s="16">
        <f t="shared" si="1"/>
        <v>216673.60851525445</v>
      </c>
    </row>
    <row r="110" spans="1:6" x14ac:dyDescent="0.25">
      <c r="A110" s="10">
        <v>39752</v>
      </c>
      <c r="C110" s="49">
        <v>106</v>
      </c>
      <c r="D110" s="50"/>
      <c r="E110" s="14">
        <f>(SUM($D$6:D110)-SUM($E$6:E109))/(120-C109)</f>
        <v>14444.907234350329</v>
      </c>
      <c r="F110" s="16">
        <f t="shared" si="1"/>
        <v>202228.70128090412</v>
      </c>
    </row>
    <row r="111" spans="1:6" x14ac:dyDescent="0.25">
      <c r="A111" s="10">
        <v>39782</v>
      </c>
      <c r="C111" s="49">
        <v>107</v>
      </c>
      <c r="D111" s="50"/>
      <c r="E111" s="14">
        <f>(SUM($D$6:D111)-SUM($E$6:E110))/(120-C110)</f>
        <v>14444.907234350336</v>
      </c>
      <c r="F111" s="16">
        <f t="shared" si="1"/>
        <v>187783.79404655378</v>
      </c>
    </row>
    <row r="112" spans="1:6" x14ac:dyDescent="0.25">
      <c r="A112" s="10">
        <v>39813</v>
      </c>
      <c r="C112" s="49">
        <v>108</v>
      </c>
      <c r="D112" s="50"/>
      <c r="E112" s="14">
        <f>(SUM($D$6:D112)-SUM($E$6:E111))/(120-C111)</f>
        <v>14444.907234350345</v>
      </c>
      <c r="F112" s="16">
        <f t="shared" si="1"/>
        <v>173338.88681220345</v>
      </c>
    </row>
    <row r="113" spans="1:6" x14ac:dyDescent="0.25">
      <c r="A113" s="10">
        <v>39844</v>
      </c>
      <c r="C113" s="49">
        <v>109</v>
      </c>
      <c r="D113" s="50"/>
      <c r="E113" s="14">
        <f>(SUM($D$6:D113)-SUM($E$6:E112))/(120-C112)</f>
        <v>14444.907234350336</v>
      </c>
      <c r="F113" s="16">
        <f t="shared" si="1"/>
        <v>158893.97957785311</v>
      </c>
    </row>
    <row r="114" spans="1:6" x14ac:dyDescent="0.25">
      <c r="A114" s="10">
        <v>39872</v>
      </c>
      <c r="C114" s="49">
        <v>110</v>
      </c>
      <c r="D114" s="50"/>
      <c r="E114" s="14">
        <f>(SUM($D$6:D114)-SUM($E$6:E113))/(120-C113)</f>
        <v>14444.907234350325</v>
      </c>
      <c r="F114" s="16">
        <f t="shared" si="1"/>
        <v>144449.07234350278</v>
      </c>
    </row>
    <row r="115" spans="1:6" x14ac:dyDescent="0.25">
      <c r="A115" s="10">
        <v>39903</v>
      </c>
      <c r="C115" s="49">
        <v>111</v>
      </c>
      <c r="D115" s="50"/>
      <c r="E115" s="14">
        <f>(SUM($D$6:D115)-SUM($E$6:E114))/(120-C114)</f>
        <v>14444.907234350336</v>
      </c>
      <c r="F115" s="16">
        <f t="shared" si="1"/>
        <v>130004.16510915244</v>
      </c>
    </row>
    <row r="116" spans="1:6" x14ac:dyDescent="0.25">
      <c r="A116" s="10">
        <v>39933</v>
      </c>
      <c r="C116" s="49">
        <v>112</v>
      </c>
      <c r="D116" s="50"/>
      <c r="E116" s="14">
        <f>(SUM($D$6:D116)-SUM($E$6:E115))/(120-C115)</f>
        <v>14444.907234350349</v>
      </c>
      <c r="F116" s="16">
        <f t="shared" si="1"/>
        <v>115559.25787480209</v>
      </c>
    </row>
    <row r="117" spans="1:6" x14ac:dyDescent="0.25">
      <c r="A117" s="10">
        <v>39964</v>
      </c>
      <c r="C117" s="49">
        <v>113</v>
      </c>
      <c r="D117" s="50"/>
      <c r="E117" s="14">
        <f>(SUM($D$6:D117)-SUM($E$6:E116))/(120-C116)</f>
        <v>14444.907234350336</v>
      </c>
      <c r="F117" s="16">
        <f t="shared" si="1"/>
        <v>101114.35064045175</v>
      </c>
    </row>
    <row r="118" spans="1:6" x14ac:dyDescent="0.25">
      <c r="A118" s="10">
        <v>39994</v>
      </c>
      <c r="C118" s="49">
        <v>114</v>
      </c>
      <c r="D118" s="50"/>
      <c r="E118" s="14">
        <f>(SUM($D$6:D118)-SUM($E$6:E117))/(120-C117)</f>
        <v>14444.907234350319</v>
      </c>
      <c r="F118" s="16">
        <f t="shared" si="1"/>
        <v>86669.443406101433</v>
      </c>
    </row>
    <row r="119" spans="1:6" x14ac:dyDescent="0.25">
      <c r="A119" s="10">
        <v>40025</v>
      </c>
      <c r="C119" s="49">
        <v>115</v>
      </c>
      <c r="D119" s="50"/>
      <c r="E119" s="14">
        <f>(SUM($D$6:D119)-SUM($E$6:E118))/(120-C118)</f>
        <v>14444.907234350336</v>
      </c>
      <c r="F119" s="16">
        <f t="shared" si="1"/>
        <v>72224.536171751097</v>
      </c>
    </row>
    <row r="120" spans="1:6" x14ac:dyDescent="0.25">
      <c r="A120" s="10">
        <v>40056</v>
      </c>
      <c r="C120" s="49">
        <v>116</v>
      </c>
      <c r="D120" s="50"/>
      <c r="E120" s="14">
        <f>(SUM($D$6:D120)-SUM($E$6:E119))/(120-C119)</f>
        <v>14444.907234350359</v>
      </c>
      <c r="F120" s="16">
        <f t="shared" si="1"/>
        <v>57779.628937400739</v>
      </c>
    </row>
    <row r="121" spans="1:6" x14ac:dyDescent="0.25">
      <c r="A121" s="10">
        <v>40086</v>
      </c>
      <c r="C121" s="49">
        <v>117</v>
      </c>
      <c r="D121" s="50"/>
      <c r="E121" s="14">
        <f>(SUM($D$6:D121)-SUM($E$6:E120))/(120-C120)</f>
        <v>14444.907234350336</v>
      </c>
      <c r="F121" s="16">
        <f t="shared" si="1"/>
        <v>43334.721703050403</v>
      </c>
    </row>
    <row r="122" spans="1:6" x14ac:dyDescent="0.25">
      <c r="A122" s="10">
        <v>40117</v>
      </c>
      <c r="C122" s="49">
        <v>118</v>
      </c>
      <c r="D122" s="50"/>
      <c r="E122" s="14">
        <f>(SUM($D$6:D122)-SUM($E$6:E121))/(120-C121)</f>
        <v>14444.907234350298</v>
      </c>
      <c r="F122" s="16">
        <f t="shared" si="1"/>
        <v>28889.814468700104</v>
      </c>
    </row>
    <row r="123" spans="1:6" x14ac:dyDescent="0.25">
      <c r="A123" s="10">
        <v>40147</v>
      </c>
      <c r="C123" s="49">
        <v>119</v>
      </c>
      <c r="D123" s="50"/>
      <c r="E123" s="14">
        <f>(SUM($D$6:D123)-SUM($E$6:E122))/(120-C122)</f>
        <v>14444.907234350336</v>
      </c>
      <c r="F123" s="16">
        <f t="shared" si="1"/>
        <v>14444.907234349768</v>
      </c>
    </row>
    <row r="124" spans="1:6" x14ac:dyDescent="0.25">
      <c r="A124" s="10">
        <v>40178</v>
      </c>
      <c r="C124" s="49">
        <v>120</v>
      </c>
      <c r="D124" s="54"/>
      <c r="E124" s="17">
        <f>(SUM($D$6:D124)-SUM($E$6:E123))/(120-C123)</f>
        <v>14444.907234350452</v>
      </c>
      <c r="F124" s="18">
        <f t="shared" si="1"/>
        <v>-6.8394001573324203E-10</v>
      </c>
    </row>
    <row r="125" spans="1:6" x14ac:dyDescent="0.25">
      <c r="C125" s="16"/>
      <c r="D125" s="19">
        <f>SUM(D6:D124)</f>
        <v>1670764.91</v>
      </c>
      <c r="E125" s="19">
        <f>SUM(E7:E124)</f>
        <v>1670764.91</v>
      </c>
      <c r="F125" s="16"/>
    </row>
    <row r="127" spans="1:6" ht="15.6" x14ac:dyDescent="0.25">
      <c r="A127" s="8">
        <v>1</v>
      </c>
      <c r="B127" s="2" t="s">
        <v>34</v>
      </c>
    </row>
    <row r="128" spans="1:6" x14ac:dyDescent="0.25">
      <c r="B128" s="2" t="s">
        <v>35</v>
      </c>
    </row>
    <row r="129" spans="1:2" x14ac:dyDescent="0.25">
      <c r="B129" s="2" t="s">
        <v>36</v>
      </c>
    </row>
    <row r="130" spans="1:2" x14ac:dyDescent="0.25">
      <c r="B130" s="2" t="s">
        <v>37</v>
      </c>
    </row>
    <row r="131" spans="1:2" x14ac:dyDescent="0.25">
      <c r="B131" s="2" t="s">
        <v>38</v>
      </c>
    </row>
    <row r="132" spans="1:2" x14ac:dyDescent="0.25">
      <c r="B132" s="2" t="s">
        <v>39</v>
      </c>
    </row>
    <row r="134" spans="1:2" x14ac:dyDescent="0.25">
      <c r="A134" t="s">
        <v>40</v>
      </c>
    </row>
    <row r="135" spans="1:2" x14ac:dyDescent="0.25">
      <c r="A135" s="55" t="s">
        <v>41</v>
      </c>
    </row>
  </sheetData>
  <mergeCells count="3">
    <mergeCell ref="A1:F1"/>
    <mergeCell ref="A2:F2"/>
    <mergeCell ref="A3:F3"/>
  </mergeCell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E24" sqref="E24"/>
    </sheetView>
  </sheetViews>
  <sheetFormatPr defaultRowHeight="13.2" x14ac:dyDescent="0.25"/>
  <cols>
    <col min="1" max="1" width="12.5546875" style="28" customWidth="1"/>
    <col min="2" max="2" width="2" style="28" customWidth="1"/>
    <col min="3" max="3" width="17.5546875" style="29" customWidth="1"/>
    <col min="4" max="4" width="23.109375" style="29" customWidth="1"/>
    <col min="5" max="5" width="14.44140625" style="28" customWidth="1"/>
  </cols>
  <sheetData>
    <row r="1" spans="1:6" x14ac:dyDescent="0.25">
      <c r="A1" s="58" t="s">
        <v>6</v>
      </c>
      <c r="B1" s="58"/>
      <c r="C1" s="58"/>
      <c r="D1" s="58"/>
      <c r="E1" s="58"/>
    </row>
    <row r="2" spans="1:6" x14ac:dyDescent="0.25">
      <c r="A2" s="58" t="s">
        <v>5</v>
      </c>
      <c r="B2" s="58"/>
      <c r="C2" s="58"/>
      <c r="D2" s="58"/>
      <c r="E2" s="58"/>
    </row>
    <row r="3" spans="1:6" x14ac:dyDescent="0.25">
      <c r="A3" s="59" t="s">
        <v>8</v>
      </c>
      <c r="B3" s="59"/>
      <c r="C3" s="59"/>
      <c r="D3" s="59"/>
      <c r="E3" s="59"/>
    </row>
    <row r="4" spans="1:6" x14ac:dyDescent="0.25">
      <c r="A4" s="27"/>
    </row>
    <row r="5" spans="1:6" ht="19.2" x14ac:dyDescent="0.55000000000000004">
      <c r="A5" s="30" t="s">
        <v>2</v>
      </c>
      <c r="B5" s="31"/>
      <c r="C5" s="30" t="s">
        <v>0</v>
      </c>
      <c r="D5" s="30" t="s">
        <v>1</v>
      </c>
      <c r="E5" s="32" t="s">
        <v>16</v>
      </c>
    </row>
    <row r="6" spans="1:6" ht="15.6" x14ac:dyDescent="0.25">
      <c r="A6" s="33">
        <v>36525</v>
      </c>
      <c r="B6" s="34">
        <v>1</v>
      </c>
      <c r="C6" s="35">
        <v>125000</v>
      </c>
      <c r="D6" s="35"/>
      <c r="E6" s="36"/>
    </row>
    <row r="7" spans="1:6" x14ac:dyDescent="0.25">
      <c r="A7" s="33">
        <v>36556</v>
      </c>
      <c r="B7" s="37"/>
      <c r="C7" s="35"/>
      <c r="D7" s="35">
        <f>$C$6/12</f>
        <v>10416.666666666666</v>
      </c>
      <c r="E7" s="36">
        <f>+C6-D7</f>
        <v>114583.33333333333</v>
      </c>
      <c r="F7">
        <v>60</v>
      </c>
    </row>
    <row r="8" spans="1:6" x14ac:dyDescent="0.25">
      <c r="A8" s="33">
        <v>36585</v>
      </c>
      <c r="B8" s="37"/>
      <c r="C8" s="35"/>
      <c r="D8" s="35">
        <f>$C$6/12</f>
        <v>10416.666666666666</v>
      </c>
      <c r="E8" s="36">
        <f>+E7-D8+C8</f>
        <v>104166.66666666666</v>
      </c>
      <c r="F8">
        <v>59</v>
      </c>
    </row>
    <row r="9" spans="1:6" ht="15.6" x14ac:dyDescent="0.25">
      <c r="A9" s="33">
        <v>36616</v>
      </c>
      <c r="B9" s="34" t="s">
        <v>3</v>
      </c>
      <c r="C9" s="35">
        <v>1000000</v>
      </c>
      <c r="D9" s="35">
        <f>$C$6/12</f>
        <v>10416.666666666666</v>
      </c>
      <c r="E9" s="36">
        <f>+E8-D9+C9</f>
        <v>1093750</v>
      </c>
      <c r="F9">
        <v>58</v>
      </c>
    </row>
    <row r="10" spans="1:6" x14ac:dyDescent="0.25">
      <c r="A10" s="33">
        <v>36646</v>
      </c>
      <c r="B10" s="37"/>
      <c r="C10" s="35"/>
      <c r="D10" s="35">
        <f>$C$6/12+$C$9/12</f>
        <v>93750</v>
      </c>
      <c r="E10" s="36">
        <f t="shared" ref="E10:E66" si="0">+E9-D10+C10</f>
        <v>1000000</v>
      </c>
      <c r="F10">
        <v>57</v>
      </c>
    </row>
    <row r="11" spans="1:6" x14ac:dyDescent="0.25">
      <c r="A11" s="33">
        <v>36677</v>
      </c>
      <c r="B11" s="37"/>
      <c r="C11" s="35"/>
      <c r="D11" s="35">
        <f t="shared" ref="D11:D20" si="1">$C$6/12+$C$9/12</f>
        <v>93750</v>
      </c>
      <c r="E11" s="36">
        <f t="shared" si="0"/>
        <v>906250</v>
      </c>
      <c r="F11">
        <v>56</v>
      </c>
    </row>
    <row r="12" spans="1:6" x14ac:dyDescent="0.25">
      <c r="A12" s="33">
        <v>36707</v>
      </c>
      <c r="B12" s="37"/>
      <c r="C12" s="35"/>
      <c r="D12" s="35">
        <f t="shared" si="1"/>
        <v>93750</v>
      </c>
      <c r="E12" s="36">
        <f t="shared" si="0"/>
        <v>812500</v>
      </c>
      <c r="F12">
        <v>55</v>
      </c>
    </row>
    <row r="13" spans="1:6" x14ac:dyDescent="0.25">
      <c r="A13" s="33">
        <v>36738</v>
      </c>
      <c r="B13" s="37"/>
      <c r="C13" s="35"/>
      <c r="D13" s="35">
        <f t="shared" si="1"/>
        <v>93750</v>
      </c>
      <c r="E13" s="36">
        <f t="shared" si="0"/>
        <v>718750</v>
      </c>
      <c r="F13">
        <v>54</v>
      </c>
    </row>
    <row r="14" spans="1:6" x14ac:dyDescent="0.25">
      <c r="A14" s="33">
        <v>36769</v>
      </c>
      <c r="B14" s="37"/>
      <c r="C14" s="35"/>
      <c r="D14" s="35">
        <f t="shared" si="1"/>
        <v>93750</v>
      </c>
      <c r="E14" s="36">
        <f t="shared" si="0"/>
        <v>625000</v>
      </c>
      <c r="F14">
        <v>53</v>
      </c>
    </row>
    <row r="15" spans="1:6" x14ac:dyDescent="0.25">
      <c r="A15" s="33">
        <v>36799</v>
      </c>
      <c r="B15" s="37"/>
      <c r="C15" s="35"/>
      <c r="D15" s="35">
        <f t="shared" si="1"/>
        <v>93750</v>
      </c>
      <c r="E15" s="36">
        <f t="shared" si="0"/>
        <v>531250</v>
      </c>
      <c r="F15">
        <v>52</v>
      </c>
    </row>
    <row r="16" spans="1:6" x14ac:dyDescent="0.25">
      <c r="A16" s="33">
        <v>36830</v>
      </c>
      <c r="B16" s="37"/>
      <c r="C16" s="35"/>
      <c r="D16" s="35">
        <f t="shared" si="1"/>
        <v>93750</v>
      </c>
      <c r="E16" s="36">
        <f t="shared" si="0"/>
        <v>437500</v>
      </c>
      <c r="F16">
        <v>51</v>
      </c>
    </row>
    <row r="17" spans="1:14" x14ac:dyDescent="0.25">
      <c r="A17" s="33">
        <v>36860</v>
      </c>
      <c r="B17" s="37"/>
      <c r="C17" s="35"/>
      <c r="D17" s="35">
        <f t="shared" si="1"/>
        <v>93750</v>
      </c>
      <c r="E17" s="36">
        <f t="shared" si="0"/>
        <v>343750</v>
      </c>
      <c r="F17">
        <v>50</v>
      </c>
    </row>
    <row r="18" spans="1:14" ht="15.6" x14ac:dyDescent="0.25">
      <c r="A18" s="33">
        <v>36891</v>
      </c>
      <c r="B18" s="34">
        <v>1</v>
      </c>
      <c r="C18" s="35">
        <v>150000</v>
      </c>
      <c r="D18" s="35">
        <f t="shared" si="1"/>
        <v>93750</v>
      </c>
      <c r="E18" s="36">
        <f t="shared" si="0"/>
        <v>400000</v>
      </c>
      <c r="F18">
        <v>49</v>
      </c>
    </row>
    <row r="19" spans="1:14" x14ac:dyDescent="0.25">
      <c r="A19" s="33">
        <v>36922</v>
      </c>
      <c r="B19" s="37"/>
      <c r="C19" s="35"/>
      <c r="D19" s="35">
        <f t="shared" si="1"/>
        <v>93750</v>
      </c>
      <c r="E19" s="36">
        <f t="shared" si="0"/>
        <v>306250</v>
      </c>
      <c r="F19">
        <v>48</v>
      </c>
    </row>
    <row r="20" spans="1:14" x14ac:dyDescent="0.25">
      <c r="A20" s="33">
        <v>36950</v>
      </c>
      <c r="B20" s="37"/>
      <c r="C20" s="35"/>
      <c r="D20" s="35">
        <f t="shared" si="1"/>
        <v>93750</v>
      </c>
      <c r="E20" s="36">
        <f t="shared" si="0"/>
        <v>212500</v>
      </c>
      <c r="F20">
        <v>47</v>
      </c>
    </row>
    <row r="21" spans="1:14" ht="15.6" x14ac:dyDescent="0.25">
      <c r="A21" s="33">
        <v>36981</v>
      </c>
      <c r="B21" s="34" t="s">
        <v>3</v>
      </c>
      <c r="C21" s="35"/>
      <c r="D21" s="35">
        <f>$C$18/12+$C$9/12</f>
        <v>95833.333333333328</v>
      </c>
      <c r="E21" s="36">
        <f t="shared" si="0"/>
        <v>116666.66666666667</v>
      </c>
      <c r="F21">
        <v>46</v>
      </c>
    </row>
    <row r="22" spans="1:14" x14ac:dyDescent="0.25">
      <c r="A22" s="33">
        <v>37011</v>
      </c>
      <c r="B22" s="37"/>
      <c r="C22" s="35" t="s">
        <v>21</v>
      </c>
      <c r="D22" s="35">
        <f>E21/F22</f>
        <v>2592.5925925925926</v>
      </c>
      <c r="E22" s="36">
        <f>E21-D22</f>
        <v>114074.07407407407</v>
      </c>
      <c r="F22">
        <v>45</v>
      </c>
    </row>
    <row r="23" spans="1:14" x14ac:dyDescent="0.25">
      <c r="A23" s="33">
        <v>37042</v>
      </c>
      <c r="B23" s="37"/>
      <c r="C23" s="35"/>
      <c r="D23" s="35">
        <v>2592.5925925925926</v>
      </c>
      <c r="E23" s="36">
        <f t="shared" si="0"/>
        <v>111481.48148148147</v>
      </c>
      <c r="F23">
        <v>44</v>
      </c>
    </row>
    <row r="24" spans="1:14" x14ac:dyDescent="0.25">
      <c r="A24" s="44">
        <v>37072</v>
      </c>
      <c r="B24" s="45"/>
      <c r="C24" s="46"/>
      <c r="D24" s="46">
        <v>2592.5925925925926</v>
      </c>
      <c r="E24" s="47">
        <f t="shared" si="0"/>
        <v>108888.88888888888</v>
      </c>
      <c r="F24" s="48">
        <v>43</v>
      </c>
    </row>
    <row r="25" spans="1:14" x14ac:dyDescent="0.25">
      <c r="A25" s="33">
        <v>37103</v>
      </c>
      <c r="B25" s="37"/>
      <c r="C25" s="35"/>
      <c r="D25" s="35">
        <v>2592.5925925925926</v>
      </c>
      <c r="E25" s="36">
        <f t="shared" si="0"/>
        <v>106296.29629629628</v>
      </c>
      <c r="F25">
        <v>42</v>
      </c>
      <c r="H25" s="40" t="s">
        <v>23</v>
      </c>
      <c r="I25" s="40"/>
      <c r="J25" s="40"/>
      <c r="K25" s="40"/>
      <c r="L25" s="40"/>
      <c r="M25" s="40"/>
      <c r="N25" s="40"/>
    </row>
    <row r="26" spans="1:14" x14ac:dyDescent="0.25">
      <c r="A26" s="33">
        <v>37134</v>
      </c>
      <c r="B26" s="37"/>
      <c r="C26" s="35"/>
      <c r="D26" s="35">
        <v>2592.5925925925926</v>
      </c>
      <c r="E26" s="36">
        <f t="shared" si="0"/>
        <v>103703.70370370368</v>
      </c>
      <c r="F26">
        <v>41</v>
      </c>
    </row>
    <row r="27" spans="1:14" x14ac:dyDescent="0.25">
      <c r="A27" s="33">
        <v>37164</v>
      </c>
      <c r="B27" s="37"/>
      <c r="C27" s="35"/>
      <c r="D27" s="35">
        <v>2592.5925925925926</v>
      </c>
      <c r="E27" s="36">
        <f t="shared" si="0"/>
        <v>101111.11111111108</v>
      </c>
      <c r="F27">
        <v>40</v>
      </c>
    </row>
    <row r="28" spans="1:14" x14ac:dyDescent="0.25">
      <c r="A28" s="33">
        <v>37195</v>
      </c>
      <c r="B28" s="37"/>
      <c r="C28" s="35"/>
      <c r="D28" s="35">
        <v>2592.5925925925926</v>
      </c>
      <c r="E28" s="36">
        <f t="shared" si="0"/>
        <v>98518.518518518482</v>
      </c>
      <c r="F28">
        <v>39</v>
      </c>
    </row>
    <row r="29" spans="1:14" x14ac:dyDescent="0.25">
      <c r="A29" s="33">
        <v>37225</v>
      </c>
      <c r="B29" s="37"/>
      <c r="C29" s="35"/>
      <c r="D29" s="35">
        <v>2592.5925925925926</v>
      </c>
      <c r="E29" s="36">
        <f t="shared" si="0"/>
        <v>95925.925925925883</v>
      </c>
      <c r="F29">
        <v>38</v>
      </c>
    </row>
    <row r="30" spans="1:14" ht="15.6" x14ac:dyDescent="0.25">
      <c r="A30" s="33">
        <v>37256</v>
      </c>
      <c r="B30" s="34">
        <v>1</v>
      </c>
      <c r="C30" s="35"/>
      <c r="D30" s="35">
        <v>2592.5925925925926</v>
      </c>
      <c r="E30" s="36">
        <f t="shared" si="0"/>
        <v>93333.333333333285</v>
      </c>
      <c r="F30">
        <v>37</v>
      </c>
    </row>
    <row r="31" spans="1:14" x14ac:dyDescent="0.25">
      <c r="A31" s="33">
        <v>37287</v>
      </c>
      <c r="B31" s="37"/>
      <c r="C31" s="35"/>
      <c r="D31" s="35">
        <v>2592.5925925925926</v>
      </c>
      <c r="E31" s="36">
        <f t="shared" si="0"/>
        <v>90740.740740740686</v>
      </c>
      <c r="F31">
        <v>36</v>
      </c>
    </row>
    <row r="32" spans="1:14" x14ac:dyDescent="0.25">
      <c r="A32" s="33">
        <v>37315</v>
      </c>
      <c r="B32" s="37"/>
      <c r="C32" s="35"/>
      <c r="D32" s="35">
        <v>2592.5925925925926</v>
      </c>
      <c r="E32" s="36">
        <f t="shared" si="0"/>
        <v>88148.148148148088</v>
      </c>
      <c r="F32">
        <v>35</v>
      </c>
    </row>
    <row r="33" spans="1:6" ht="15.6" x14ac:dyDescent="0.25">
      <c r="A33" s="33">
        <v>37346</v>
      </c>
      <c r="B33" s="34" t="s">
        <v>3</v>
      </c>
      <c r="C33" s="35"/>
      <c r="D33" s="35">
        <v>2592.5925925925926</v>
      </c>
      <c r="E33" s="36">
        <f t="shared" si="0"/>
        <v>85555.555555555489</v>
      </c>
      <c r="F33">
        <v>34</v>
      </c>
    </row>
    <row r="34" spans="1:6" x14ac:dyDescent="0.25">
      <c r="A34" s="33">
        <v>37376</v>
      </c>
      <c r="B34" s="37"/>
      <c r="C34" s="35"/>
      <c r="D34" s="35">
        <v>2592.5925925925926</v>
      </c>
      <c r="E34" s="36">
        <f t="shared" si="0"/>
        <v>82962.962962962891</v>
      </c>
      <c r="F34">
        <v>33</v>
      </c>
    </row>
    <row r="35" spans="1:6" x14ac:dyDescent="0.25">
      <c r="A35" s="33">
        <v>37407</v>
      </c>
      <c r="B35" s="37"/>
      <c r="C35" s="35"/>
      <c r="D35" s="35">
        <v>2592.5925925925926</v>
      </c>
      <c r="E35" s="36">
        <f t="shared" si="0"/>
        <v>80370.370370370292</v>
      </c>
      <c r="F35">
        <v>32</v>
      </c>
    </row>
    <row r="36" spans="1:6" x14ac:dyDescent="0.25">
      <c r="A36" s="33">
        <v>37437</v>
      </c>
      <c r="B36" s="37"/>
      <c r="C36" s="35"/>
      <c r="D36" s="35">
        <v>2592.5925925925926</v>
      </c>
      <c r="E36" s="36">
        <f t="shared" si="0"/>
        <v>77777.777777777694</v>
      </c>
      <c r="F36">
        <v>31</v>
      </c>
    </row>
    <row r="37" spans="1:6" x14ac:dyDescent="0.25">
      <c r="A37" s="33">
        <v>37468</v>
      </c>
      <c r="B37" s="37"/>
      <c r="C37" s="35"/>
      <c r="D37" s="35">
        <v>2592.5925925925926</v>
      </c>
      <c r="E37" s="36">
        <f t="shared" si="0"/>
        <v>75185.185185185095</v>
      </c>
      <c r="F37">
        <v>30</v>
      </c>
    </row>
    <row r="38" spans="1:6" x14ac:dyDescent="0.25">
      <c r="A38" s="33">
        <v>37499</v>
      </c>
      <c r="B38" s="37"/>
      <c r="C38" s="35"/>
      <c r="D38" s="35">
        <v>2592.5925925925926</v>
      </c>
      <c r="E38" s="36">
        <f t="shared" si="0"/>
        <v>72592.592592592497</v>
      </c>
      <c r="F38">
        <v>29</v>
      </c>
    </row>
    <row r="39" spans="1:6" x14ac:dyDescent="0.25">
      <c r="A39" s="33">
        <v>37529</v>
      </c>
      <c r="B39" s="37"/>
      <c r="C39" s="35"/>
      <c r="D39" s="35">
        <v>2592.5925925925926</v>
      </c>
      <c r="E39" s="36">
        <f t="shared" si="0"/>
        <v>69999.999999999898</v>
      </c>
      <c r="F39">
        <v>28</v>
      </c>
    </row>
    <row r="40" spans="1:6" x14ac:dyDescent="0.25">
      <c r="A40" s="33">
        <v>37560</v>
      </c>
      <c r="B40" s="37"/>
      <c r="C40" s="35"/>
      <c r="D40" s="35">
        <v>2592.5925925925926</v>
      </c>
      <c r="E40" s="36">
        <f t="shared" si="0"/>
        <v>67407.4074074073</v>
      </c>
      <c r="F40">
        <v>27</v>
      </c>
    </row>
    <row r="41" spans="1:6" x14ac:dyDescent="0.25">
      <c r="A41" s="33">
        <v>37590</v>
      </c>
      <c r="B41" s="37"/>
      <c r="C41" s="35"/>
      <c r="D41" s="35">
        <v>2592.5925925925926</v>
      </c>
      <c r="E41" s="36">
        <f t="shared" si="0"/>
        <v>64814.814814814708</v>
      </c>
      <c r="F41">
        <v>26</v>
      </c>
    </row>
    <row r="42" spans="1:6" ht="15.6" x14ac:dyDescent="0.25">
      <c r="A42" s="33">
        <v>37621</v>
      </c>
      <c r="B42" s="34">
        <v>1</v>
      </c>
      <c r="C42" s="35"/>
      <c r="D42" s="35">
        <v>2592.5925925925926</v>
      </c>
      <c r="E42" s="36">
        <f t="shared" si="0"/>
        <v>62222.222222222117</v>
      </c>
      <c r="F42">
        <v>25</v>
      </c>
    </row>
    <row r="43" spans="1:6" x14ac:dyDescent="0.25">
      <c r="A43" s="33">
        <v>37652</v>
      </c>
      <c r="B43" s="37"/>
      <c r="C43" s="35"/>
      <c r="D43" s="35">
        <v>2592.5925925925926</v>
      </c>
      <c r="E43" s="36">
        <f t="shared" si="0"/>
        <v>59629.629629629526</v>
      </c>
      <c r="F43">
        <v>24</v>
      </c>
    </row>
    <row r="44" spans="1:6" x14ac:dyDescent="0.25">
      <c r="A44" s="33">
        <v>37680</v>
      </c>
      <c r="B44" s="37"/>
      <c r="C44" s="35"/>
      <c r="D44" s="35">
        <v>2592.5925925925926</v>
      </c>
      <c r="E44" s="36">
        <f t="shared" si="0"/>
        <v>57037.037037036935</v>
      </c>
      <c r="F44">
        <v>23</v>
      </c>
    </row>
    <row r="45" spans="1:6" ht="15.6" x14ac:dyDescent="0.25">
      <c r="A45" s="33">
        <v>37711</v>
      </c>
      <c r="B45" s="34" t="s">
        <v>3</v>
      </c>
      <c r="C45" s="35"/>
      <c r="D45" s="35">
        <v>2592.5925925925926</v>
      </c>
      <c r="E45" s="36">
        <f t="shared" si="0"/>
        <v>54444.444444444343</v>
      </c>
      <c r="F45">
        <v>22</v>
      </c>
    </row>
    <row r="46" spans="1:6" x14ac:dyDescent="0.25">
      <c r="A46" s="33">
        <v>37741</v>
      </c>
      <c r="B46" s="37"/>
      <c r="C46" s="35"/>
      <c r="D46" s="35">
        <v>2592.5925925925926</v>
      </c>
      <c r="E46" s="36">
        <f t="shared" si="0"/>
        <v>51851.851851851752</v>
      </c>
      <c r="F46">
        <v>21</v>
      </c>
    </row>
    <row r="47" spans="1:6" x14ac:dyDescent="0.25">
      <c r="A47" s="33">
        <v>37772</v>
      </c>
      <c r="B47" s="37"/>
      <c r="C47" s="35"/>
      <c r="D47" s="35">
        <v>2592.5925925925926</v>
      </c>
      <c r="E47" s="36">
        <f t="shared" si="0"/>
        <v>49259.259259259161</v>
      </c>
      <c r="F47">
        <v>20</v>
      </c>
    </row>
    <row r="48" spans="1:6" x14ac:dyDescent="0.25">
      <c r="A48" s="33">
        <v>37802</v>
      </c>
      <c r="B48" s="37"/>
      <c r="C48" s="35"/>
      <c r="D48" s="35">
        <v>2592.5925925925926</v>
      </c>
      <c r="E48" s="36">
        <f t="shared" si="0"/>
        <v>46666.66666666657</v>
      </c>
      <c r="F48">
        <v>19</v>
      </c>
    </row>
    <row r="49" spans="1:6" x14ac:dyDescent="0.25">
      <c r="A49" s="33">
        <v>37833</v>
      </c>
      <c r="B49" s="37"/>
      <c r="C49" s="35"/>
      <c r="D49" s="35">
        <v>2592.5925925925926</v>
      </c>
      <c r="E49" s="36">
        <f t="shared" si="0"/>
        <v>44074.074074073978</v>
      </c>
      <c r="F49">
        <v>18</v>
      </c>
    </row>
    <row r="50" spans="1:6" x14ac:dyDescent="0.25">
      <c r="A50" s="33">
        <v>37864</v>
      </c>
      <c r="B50" s="37"/>
      <c r="C50" s="35"/>
      <c r="D50" s="35">
        <v>2592.5925925925926</v>
      </c>
      <c r="E50" s="36">
        <f t="shared" si="0"/>
        <v>41481.481481481387</v>
      </c>
      <c r="F50">
        <v>17</v>
      </c>
    </row>
    <row r="51" spans="1:6" x14ac:dyDescent="0.25">
      <c r="A51" s="33">
        <v>37894</v>
      </c>
      <c r="B51" s="37"/>
      <c r="C51" s="35"/>
      <c r="D51" s="35">
        <v>2592.5925925925926</v>
      </c>
      <c r="E51" s="36">
        <f t="shared" si="0"/>
        <v>38888.888888888796</v>
      </c>
      <c r="F51">
        <v>16</v>
      </c>
    </row>
    <row r="52" spans="1:6" x14ac:dyDescent="0.25">
      <c r="A52" s="33">
        <v>37925</v>
      </c>
      <c r="B52" s="37"/>
      <c r="C52" s="35"/>
      <c r="D52" s="35">
        <v>2592.5925925925926</v>
      </c>
      <c r="E52" s="36">
        <f t="shared" si="0"/>
        <v>36296.296296296205</v>
      </c>
      <c r="F52">
        <v>15</v>
      </c>
    </row>
    <row r="53" spans="1:6" x14ac:dyDescent="0.25">
      <c r="A53" s="33">
        <v>37955</v>
      </c>
      <c r="B53" s="37"/>
      <c r="C53" s="35"/>
      <c r="D53" s="35">
        <v>2592.5925925925926</v>
      </c>
      <c r="E53" s="36">
        <f t="shared" si="0"/>
        <v>33703.703703703613</v>
      </c>
      <c r="F53">
        <v>14</v>
      </c>
    </row>
    <row r="54" spans="1:6" ht="15.6" x14ac:dyDescent="0.25">
      <c r="A54" s="33">
        <v>37986</v>
      </c>
      <c r="B54" s="34">
        <v>1</v>
      </c>
      <c r="C54" s="35"/>
      <c r="D54" s="35">
        <v>2592.5925925925926</v>
      </c>
      <c r="E54" s="36">
        <f t="shared" si="0"/>
        <v>31111.111111111022</v>
      </c>
      <c r="F54">
        <v>13</v>
      </c>
    </row>
    <row r="55" spans="1:6" x14ac:dyDescent="0.25">
      <c r="A55" s="33">
        <v>38017</v>
      </c>
      <c r="B55" s="37"/>
      <c r="C55" s="35"/>
      <c r="D55" s="35">
        <v>2592.5925925925926</v>
      </c>
      <c r="E55" s="36">
        <f t="shared" si="0"/>
        <v>28518.518518518431</v>
      </c>
      <c r="F55">
        <v>12</v>
      </c>
    </row>
    <row r="56" spans="1:6" x14ac:dyDescent="0.25">
      <c r="A56" s="33">
        <v>38046</v>
      </c>
      <c r="B56" s="37"/>
      <c r="C56" s="35"/>
      <c r="D56" s="35">
        <v>2592.5925925925926</v>
      </c>
      <c r="E56" s="36">
        <f t="shared" si="0"/>
        <v>25925.92592592584</v>
      </c>
      <c r="F56">
        <v>11</v>
      </c>
    </row>
    <row r="57" spans="1:6" ht="15.6" x14ac:dyDescent="0.25">
      <c r="A57" s="33">
        <v>38077</v>
      </c>
      <c r="B57" s="34" t="s">
        <v>3</v>
      </c>
      <c r="C57" s="35"/>
      <c r="D57" s="35">
        <v>2592.5925925925926</v>
      </c>
      <c r="E57" s="36">
        <f t="shared" si="0"/>
        <v>23333.333333333248</v>
      </c>
      <c r="F57">
        <v>10</v>
      </c>
    </row>
    <row r="58" spans="1:6" x14ac:dyDescent="0.25">
      <c r="A58" s="33">
        <v>38107</v>
      </c>
      <c r="B58" s="37"/>
      <c r="C58" s="35"/>
      <c r="D58" s="35">
        <v>2592.5925925925926</v>
      </c>
      <c r="E58" s="36">
        <f t="shared" si="0"/>
        <v>20740.740740740657</v>
      </c>
      <c r="F58">
        <v>9</v>
      </c>
    </row>
    <row r="59" spans="1:6" x14ac:dyDescent="0.25">
      <c r="A59" s="33">
        <v>38138</v>
      </c>
      <c r="B59" s="37"/>
      <c r="C59" s="35"/>
      <c r="D59" s="35">
        <v>2592.5925925925926</v>
      </c>
      <c r="E59" s="36">
        <f t="shared" si="0"/>
        <v>18148.148148148066</v>
      </c>
      <c r="F59">
        <v>8</v>
      </c>
    </row>
    <row r="60" spans="1:6" x14ac:dyDescent="0.25">
      <c r="A60" s="33">
        <v>38168</v>
      </c>
      <c r="B60" s="37"/>
      <c r="C60" s="35"/>
      <c r="D60" s="35">
        <v>2592.5925925925926</v>
      </c>
      <c r="E60" s="36">
        <f t="shared" si="0"/>
        <v>15555.555555555473</v>
      </c>
      <c r="F60">
        <v>7</v>
      </c>
    </row>
    <row r="61" spans="1:6" x14ac:dyDescent="0.25">
      <c r="A61" s="33">
        <v>38199</v>
      </c>
      <c r="B61" s="37"/>
      <c r="C61" s="35"/>
      <c r="D61" s="35">
        <v>2592.5925925925926</v>
      </c>
      <c r="E61" s="36">
        <f t="shared" si="0"/>
        <v>12962.96296296288</v>
      </c>
      <c r="F61">
        <v>6</v>
      </c>
    </row>
    <row r="62" spans="1:6" x14ac:dyDescent="0.25">
      <c r="A62" s="33">
        <v>38230</v>
      </c>
      <c r="B62" s="37"/>
      <c r="C62" s="35"/>
      <c r="D62" s="35">
        <v>2592.5925925925926</v>
      </c>
      <c r="E62" s="36">
        <f t="shared" si="0"/>
        <v>10370.370370370287</v>
      </c>
      <c r="F62">
        <v>5</v>
      </c>
    </row>
    <row r="63" spans="1:6" x14ac:dyDescent="0.25">
      <c r="A63" s="33">
        <v>38260</v>
      </c>
      <c r="B63" s="37"/>
      <c r="C63" s="35"/>
      <c r="D63" s="35">
        <v>2592.5925925925926</v>
      </c>
      <c r="E63" s="36">
        <f t="shared" si="0"/>
        <v>7777.7777777776937</v>
      </c>
      <c r="F63">
        <v>4</v>
      </c>
    </row>
    <row r="64" spans="1:6" x14ac:dyDescent="0.25">
      <c r="A64" s="33">
        <v>38291</v>
      </c>
      <c r="B64" s="37"/>
      <c r="C64" s="35"/>
      <c r="D64" s="35">
        <v>2592.5925925925926</v>
      </c>
      <c r="E64" s="36">
        <f t="shared" si="0"/>
        <v>5185.1851851851006</v>
      </c>
      <c r="F64">
        <v>3</v>
      </c>
    </row>
    <row r="65" spans="1:6" x14ac:dyDescent="0.25">
      <c r="A65" s="33">
        <v>38321</v>
      </c>
      <c r="B65" s="37"/>
      <c r="C65" s="35"/>
      <c r="D65" s="35">
        <v>2592.5925925925926</v>
      </c>
      <c r="E65" s="36">
        <f t="shared" si="0"/>
        <v>2592.592592592508</v>
      </c>
      <c r="F65">
        <v>2</v>
      </c>
    </row>
    <row r="66" spans="1:6" x14ac:dyDescent="0.25">
      <c r="A66" s="33">
        <v>38352</v>
      </c>
      <c r="B66" s="37"/>
      <c r="C66" s="35"/>
      <c r="D66" s="38">
        <v>2592.5925925925926</v>
      </c>
      <c r="E66" s="36">
        <f t="shared" si="0"/>
        <v>-8.4583007264882326E-11</v>
      </c>
      <c r="F66">
        <v>1</v>
      </c>
    </row>
    <row r="67" spans="1:6" x14ac:dyDescent="0.25">
      <c r="A67" s="37"/>
      <c r="B67" s="37"/>
      <c r="C67" s="35"/>
      <c r="D67" s="39">
        <f>SUM(D7:D66)</f>
        <v>1274999.9999999995</v>
      </c>
      <c r="E67" s="36"/>
    </row>
    <row r="68" spans="1:6" x14ac:dyDescent="0.25">
      <c r="A68" s="37"/>
      <c r="B68" s="37"/>
      <c r="C68" s="35"/>
    </row>
    <row r="69" spans="1:6" ht="15.6" x14ac:dyDescent="0.25">
      <c r="A69" s="37"/>
      <c r="B69" s="34">
        <v>1</v>
      </c>
      <c r="C69" s="29" t="s">
        <v>14</v>
      </c>
    </row>
    <row r="70" spans="1:6" x14ac:dyDescent="0.25">
      <c r="C70" s="29" t="s">
        <v>15</v>
      </c>
    </row>
    <row r="71" spans="1:6" ht="15.6" x14ac:dyDescent="0.25">
      <c r="B71" s="34" t="s">
        <v>3</v>
      </c>
      <c r="C71" s="29" t="s">
        <v>12</v>
      </c>
    </row>
    <row r="72" spans="1:6" x14ac:dyDescent="0.25">
      <c r="C72" s="29" t="s">
        <v>13</v>
      </c>
    </row>
    <row r="73" spans="1:6" x14ac:dyDescent="0.25">
      <c r="A73" s="28" t="s">
        <v>22</v>
      </c>
    </row>
  </sheetData>
  <mergeCells count="3">
    <mergeCell ref="A1:E1"/>
    <mergeCell ref="A2:E2"/>
    <mergeCell ref="A3:E3"/>
  </mergeCells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75"/>
  <sheetViews>
    <sheetView topLeftCell="A4" workbookViewId="0">
      <selection activeCell="D31" sqref="D31"/>
    </sheetView>
  </sheetViews>
  <sheetFormatPr defaultRowHeight="13.2" x14ac:dyDescent="0.25"/>
  <cols>
    <col min="1" max="1" width="12.5546875" customWidth="1"/>
    <col min="2" max="2" width="2" customWidth="1"/>
    <col min="3" max="3" width="17.5546875" style="2" customWidth="1"/>
    <col min="4" max="4" width="23.109375" style="2" customWidth="1"/>
    <col min="5" max="5" width="14.44140625" customWidth="1"/>
  </cols>
  <sheetData>
    <row r="1" spans="1:5" x14ac:dyDescent="0.25">
      <c r="A1" s="56" t="s">
        <v>6</v>
      </c>
      <c r="B1" s="56"/>
      <c r="C1" s="56"/>
      <c r="D1" s="56"/>
      <c r="E1" s="56"/>
    </row>
    <row r="2" spans="1:5" x14ac:dyDescent="0.25">
      <c r="A2" s="56" t="s">
        <v>5</v>
      </c>
      <c r="B2" s="56"/>
      <c r="C2" s="56"/>
      <c r="D2" s="56"/>
      <c r="E2" s="56"/>
    </row>
    <row r="3" spans="1:5" x14ac:dyDescent="0.25">
      <c r="A3" s="57" t="s">
        <v>8</v>
      </c>
      <c r="B3" s="57"/>
      <c r="C3" s="57"/>
      <c r="D3" s="57"/>
      <c r="E3" s="57"/>
    </row>
    <row r="4" spans="1:5" x14ac:dyDescent="0.25">
      <c r="A4" s="7"/>
    </row>
    <row r="5" spans="1:5" ht="19.2" x14ac:dyDescent="0.55000000000000004">
      <c r="A5" s="9" t="s">
        <v>2</v>
      </c>
      <c r="B5" s="8"/>
      <c r="C5" s="9" t="s">
        <v>0</v>
      </c>
      <c r="D5" s="9" t="s">
        <v>1</v>
      </c>
      <c r="E5" s="11" t="s">
        <v>16</v>
      </c>
    </row>
    <row r="6" spans="1:5" ht="15.6" x14ac:dyDescent="0.25">
      <c r="A6" s="3">
        <v>36525</v>
      </c>
      <c r="B6" s="5">
        <v>1</v>
      </c>
      <c r="C6" s="14">
        <v>125000</v>
      </c>
      <c r="D6" s="14"/>
      <c r="E6" s="16"/>
    </row>
    <row r="7" spans="1:5" x14ac:dyDescent="0.25">
      <c r="A7" s="3">
        <v>36556</v>
      </c>
      <c r="B7" s="1"/>
      <c r="C7" s="14"/>
      <c r="D7" s="14">
        <f>$C$6/12</f>
        <v>10416.666666666666</v>
      </c>
      <c r="E7" s="16">
        <f>+C6-D7</f>
        <v>114583.33333333333</v>
      </c>
    </row>
    <row r="8" spans="1:5" x14ac:dyDescent="0.25">
      <c r="A8" s="3">
        <v>36585</v>
      </c>
      <c r="B8" s="1"/>
      <c r="C8" s="14"/>
      <c r="D8" s="14">
        <f>$C$6/12</f>
        <v>10416.666666666666</v>
      </c>
      <c r="E8" s="16">
        <f>+E7-D8+C8</f>
        <v>104166.66666666666</v>
      </c>
    </row>
    <row r="9" spans="1:5" ht="15.6" x14ac:dyDescent="0.25">
      <c r="A9" s="3">
        <v>36616</v>
      </c>
      <c r="B9" s="5" t="s">
        <v>3</v>
      </c>
      <c r="C9" s="14">
        <v>1000000</v>
      </c>
      <c r="D9" s="14">
        <f>$C$6/12</f>
        <v>10416.666666666666</v>
      </c>
      <c r="E9" s="16">
        <f>+E8-D9+C9</f>
        <v>1093750</v>
      </c>
    </row>
    <row r="10" spans="1:5" x14ac:dyDescent="0.25">
      <c r="A10" s="3">
        <v>36646</v>
      </c>
      <c r="B10" s="1"/>
      <c r="C10" s="14"/>
      <c r="D10" s="14">
        <f>$C$6/12+$C$9/12</f>
        <v>93750</v>
      </c>
      <c r="E10" s="16">
        <f t="shared" ref="E10:E69" si="0">+E9-D10+C10</f>
        <v>1000000</v>
      </c>
    </row>
    <row r="11" spans="1:5" x14ac:dyDescent="0.25">
      <c r="A11" s="3">
        <v>36677</v>
      </c>
      <c r="B11" s="1"/>
      <c r="C11" s="14"/>
      <c r="D11" s="14">
        <f t="shared" ref="D11:D20" si="1">$C$6/12+$C$9/12</f>
        <v>93750</v>
      </c>
      <c r="E11" s="16">
        <f t="shared" si="0"/>
        <v>906250</v>
      </c>
    </row>
    <row r="12" spans="1:5" x14ac:dyDescent="0.25">
      <c r="A12" s="3">
        <v>36707</v>
      </c>
      <c r="B12" s="1"/>
      <c r="C12" s="14"/>
      <c r="D12" s="14">
        <f t="shared" si="1"/>
        <v>93750</v>
      </c>
      <c r="E12" s="16">
        <f t="shared" si="0"/>
        <v>812500</v>
      </c>
    </row>
    <row r="13" spans="1:5" x14ac:dyDescent="0.25">
      <c r="A13" s="3">
        <v>36738</v>
      </c>
      <c r="B13" s="1"/>
      <c r="C13" s="14"/>
      <c r="D13" s="14">
        <f t="shared" si="1"/>
        <v>93750</v>
      </c>
      <c r="E13" s="16">
        <f t="shared" si="0"/>
        <v>718750</v>
      </c>
    </row>
    <row r="14" spans="1:5" x14ac:dyDescent="0.25">
      <c r="A14" s="3">
        <v>36769</v>
      </c>
      <c r="B14" s="1"/>
      <c r="C14" s="14"/>
      <c r="D14" s="14">
        <f t="shared" si="1"/>
        <v>93750</v>
      </c>
      <c r="E14" s="16">
        <f t="shared" si="0"/>
        <v>625000</v>
      </c>
    </row>
    <row r="15" spans="1:5" x14ac:dyDescent="0.25">
      <c r="A15" s="3">
        <v>36799</v>
      </c>
      <c r="B15" s="1"/>
      <c r="C15" s="14"/>
      <c r="D15" s="14">
        <f t="shared" si="1"/>
        <v>93750</v>
      </c>
      <c r="E15" s="16">
        <f t="shared" si="0"/>
        <v>531250</v>
      </c>
    </row>
    <row r="16" spans="1:5" x14ac:dyDescent="0.25">
      <c r="A16" s="3">
        <v>36830</v>
      </c>
      <c r="B16" s="1"/>
      <c r="C16" s="14"/>
      <c r="D16" s="14">
        <f t="shared" si="1"/>
        <v>93750</v>
      </c>
      <c r="E16" s="16">
        <f t="shared" si="0"/>
        <v>437500</v>
      </c>
    </row>
    <row r="17" spans="1:5" x14ac:dyDescent="0.25">
      <c r="A17" s="3">
        <v>36860</v>
      </c>
      <c r="B17" s="1"/>
      <c r="C17" s="14"/>
      <c r="D17" s="14">
        <f t="shared" si="1"/>
        <v>93750</v>
      </c>
      <c r="E17" s="16">
        <f t="shared" si="0"/>
        <v>343750</v>
      </c>
    </row>
    <row r="18" spans="1:5" ht="15.6" x14ac:dyDescent="0.25">
      <c r="A18" s="3">
        <v>36891</v>
      </c>
      <c r="B18" s="5">
        <v>1</v>
      </c>
      <c r="C18" s="14">
        <v>150000</v>
      </c>
      <c r="D18" s="14">
        <f t="shared" si="1"/>
        <v>93750</v>
      </c>
      <c r="E18" s="16">
        <f t="shared" si="0"/>
        <v>400000</v>
      </c>
    </row>
    <row r="19" spans="1:5" x14ac:dyDescent="0.25">
      <c r="A19" s="3">
        <v>36922</v>
      </c>
      <c r="B19" s="1"/>
      <c r="C19" s="14"/>
      <c r="D19" s="14">
        <f t="shared" si="1"/>
        <v>93750</v>
      </c>
      <c r="E19" s="16">
        <f t="shared" si="0"/>
        <v>306250</v>
      </c>
    </row>
    <row r="20" spans="1:5" x14ac:dyDescent="0.25">
      <c r="A20" s="3">
        <v>36950</v>
      </c>
      <c r="B20" s="1"/>
      <c r="C20" s="14"/>
      <c r="D20" s="14">
        <f t="shared" si="1"/>
        <v>93750</v>
      </c>
      <c r="E20" s="16">
        <f t="shared" si="0"/>
        <v>212500</v>
      </c>
    </row>
    <row r="21" spans="1:5" ht="15.6" x14ac:dyDescent="0.25">
      <c r="A21" s="3">
        <v>36981</v>
      </c>
      <c r="B21" s="5" t="s">
        <v>3</v>
      </c>
      <c r="C21" s="14">
        <v>1000000</v>
      </c>
      <c r="D21" s="14">
        <f>$C$18/12+$C$9/12</f>
        <v>95833.333333333328</v>
      </c>
      <c r="E21" s="16">
        <f t="shared" si="0"/>
        <v>1116666.6666666667</v>
      </c>
    </row>
    <row r="22" spans="1:5" x14ac:dyDescent="0.25">
      <c r="A22" s="3">
        <v>37011</v>
      </c>
      <c r="B22" s="1"/>
      <c r="C22" s="14"/>
      <c r="D22" s="14">
        <f>$C$18/12+$C$21/12</f>
        <v>95833.333333333328</v>
      </c>
      <c r="E22" s="16">
        <f t="shared" si="0"/>
        <v>1020833.3333333334</v>
      </c>
    </row>
    <row r="23" spans="1:5" x14ac:dyDescent="0.25">
      <c r="A23" s="3">
        <v>37042</v>
      </c>
      <c r="B23" s="1"/>
      <c r="C23" s="14"/>
      <c r="D23" s="14">
        <f t="shared" ref="D23:D30" si="2">$C$18/12+$C$21/12</f>
        <v>95833.333333333328</v>
      </c>
      <c r="E23" s="16">
        <f t="shared" si="0"/>
        <v>925000</v>
      </c>
    </row>
    <row r="24" spans="1:5" x14ac:dyDescent="0.25">
      <c r="A24" s="3">
        <v>37072</v>
      </c>
      <c r="B24" s="1"/>
      <c r="C24" s="14"/>
      <c r="D24" s="14">
        <f t="shared" si="2"/>
        <v>95833.333333333328</v>
      </c>
      <c r="E24" s="16">
        <f t="shared" si="0"/>
        <v>829166.66666666663</v>
      </c>
    </row>
    <row r="25" spans="1:5" x14ac:dyDescent="0.25">
      <c r="A25" s="3">
        <v>37103</v>
      </c>
      <c r="B25" s="1"/>
      <c r="C25" s="14"/>
      <c r="D25" s="14">
        <f t="shared" si="2"/>
        <v>95833.333333333328</v>
      </c>
      <c r="E25" s="16">
        <f t="shared" si="0"/>
        <v>733333.33333333326</v>
      </c>
    </row>
    <row r="26" spans="1:5" x14ac:dyDescent="0.25">
      <c r="A26" s="3">
        <v>37134</v>
      </c>
      <c r="B26" s="1"/>
      <c r="C26" s="14"/>
      <c r="D26" s="14">
        <f t="shared" si="2"/>
        <v>95833.333333333328</v>
      </c>
      <c r="E26" s="16">
        <f t="shared" si="0"/>
        <v>637499.99999999988</v>
      </c>
    </row>
    <row r="27" spans="1:5" x14ac:dyDescent="0.25">
      <c r="A27" s="3">
        <v>37164</v>
      </c>
      <c r="B27" s="1"/>
      <c r="C27" s="14"/>
      <c r="D27" s="14">
        <f t="shared" si="2"/>
        <v>95833.333333333328</v>
      </c>
      <c r="E27" s="16">
        <f t="shared" si="0"/>
        <v>541666.66666666651</v>
      </c>
    </row>
    <row r="28" spans="1:5" x14ac:dyDescent="0.25">
      <c r="A28" s="3">
        <v>37195</v>
      </c>
      <c r="B28" s="1"/>
      <c r="C28" s="14"/>
      <c r="D28" s="14">
        <f t="shared" si="2"/>
        <v>95833.333333333328</v>
      </c>
      <c r="E28" s="16">
        <f t="shared" si="0"/>
        <v>445833.3333333332</v>
      </c>
    </row>
    <row r="29" spans="1:5" x14ac:dyDescent="0.25">
      <c r="A29" s="3">
        <v>37225</v>
      </c>
      <c r="B29" s="1"/>
      <c r="C29" s="14"/>
      <c r="D29" s="14">
        <f t="shared" si="2"/>
        <v>95833.333333333328</v>
      </c>
      <c r="E29" s="16">
        <f t="shared" si="0"/>
        <v>349999.99999999988</v>
      </c>
    </row>
    <row r="30" spans="1:5" ht="15.6" x14ac:dyDescent="0.25">
      <c r="A30" s="3">
        <v>37256</v>
      </c>
      <c r="B30" s="5">
        <v>1</v>
      </c>
      <c r="C30" s="14">
        <v>175000</v>
      </c>
      <c r="D30" s="14">
        <f t="shared" si="2"/>
        <v>95833.333333333328</v>
      </c>
      <c r="E30" s="16">
        <f t="shared" si="0"/>
        <v>429166.66666666657</v>
      </c>
    </row>
    <row r="31" spans="1:5" x14ac:dyDescent="0.25">
      <c r="A31" s="3">
        <v>37287</v>
      </c>
      <c r="B31" s="1"/>
      <c r="C31" s="14"/>
      <c r="D31" s="14">
        <f>$C$30/12+$C$21/12</f>
        <v>97916.666666666657</v>
      </c>
      <c r="E31" s="16">
        <f t="shared" si="0"/>
        <v>331249.99999999988</v>
      </c>
    </row>
    <row r="32" spans="1:5" x14ac:dyDescent="0.25">
      <c r="A32" s="3">
        <v>37315</v>
      </c>
      <c r="B32" s="1"/>
      <c r="C32" s="14"/>
      <c r="D32" s="14">
        <f>$C$30/12+$C$21/12</f>
        <v>97916.666666666657</v>
      </c>
      <c r="E32" s="16">
        <f t="shared" si="0"/>
        <v>233333.33333333323</v>
      </c>
    </row>
    <row r="33" spans="1:5" ht="15.6" x14ac:dyDescent="0.25">
      <c r="A33" s="3">
        <v>37346</v>
      </c>
      <c r="B33" s="5" t="s">
        <v>3</v>
      </c>
      <c r="C33" s="14">
        <v>1000000</v>
      </c>
      <c r="D33" s="14">
        <f>$C$30/12+$C$21/12</f>
        <v>97916.666666666657</v>
      </c>
      <c r="E33" s="16">
        <f t="shared" si="0"/>
        <v>1135416.6666666665</v>
      </c>
    </row>
    <row r="34" spans="1:5" x14ac:dyDescent="0.25">
      <c r="A34" s="3">
        <v>37376</v>
      </c>
      <c r="B34" s="1"/>
      <c r="C34" s="14"/>
      <c r="D34" s="14">
        <f>$C$30/12+$C$33/12</f>
        <v>97916.666666666657</v>
      </c>
      <c r="E34" s="16">
        <f t="shared" si="0"/>
        <v>1037499.9999999999</v>
      </c>
    </row>
    <row r="35" spans="1:5" x14ac:dyDescent="0.25">
      <c r="A35" s="3">
        <v>37407</v>
      </c>
      <c r="B35" s="1"/>
      <c r="C35" s="14"/>
      <c r="D35" s="14">
        <f t="shared" ref="D35:D42" si="3">$C$30/12+$C$33/12</f>
        <v>97916.666666666657</v>
      </c>
      <c r="E35" s="16">
        <f t="shared" si="0"/>
        <v>939583.33333333326</v>
      </c>
    </row>
    <row r="36" spans="1:5" x14ac:dyDescent="0.25">
      <c r="A36" s="3">
        <v>37437</v>
      </c>
      <c r="B36" s="1"/>
      <c r="C36" s="14"/>
      <c r="D36" s="14">
        <f t="shared" si="3"/>
        <v>97916.666666666657</v>
      </c>
      <c r="E36" s="16">
        <f t="shared" si="0"/>
        <v>841666.66666666663</v>
      </c>
    </row>
    <row r="37" spans="1:5" x14ac:dyDescent="0.25">
      <c r="A37" s="3">
        <v>37468</v>
      </c>
      <c r="B37" s="1"/>
      <c r="C37" s="14"/>
      <c r="D37" s="14">
        <f t="shared" si="3"/>
        <v>97916.666666666657</v>
      </c>
      <c r="E37" s="16">
        <f t="shared" si="0"/>
        <v>743750</v>
      </c>
    </row>
    <row r="38" spans="1:5" x14ac:dyDescent="0.25">
      <c r="A38" s="3">
        <v>37499</v>
      </c>
      <c r="B38" s="1"/>
      <c r="C38" s="14"/>
      <c r="D38" s="14">
        <f t="shared" si="3"/>
        <v>97916.666666666657</v>
      </c>
      <c r="E38" s="16">
        <f t="shared" si="0"/>
        <v>645833.33333333337</v>
      </c>
    </row>
    <row r="39" spans="1:5" x14ac:dyDescent="0.25">
      <c r="A39" s="3">
        <v>37529</v>
      </c>
      <c r="B39" s="1"/>
      <c r="C39" s="14"/>
      <c r="D39" s="14">
        <f t="shared" si="3"/>
        <v>97916.666666666657</v>
      </c>
      <c r="E39" s="16">
        <f t="shared" si="0"/>
        <v>547916.66666666674</v>
      </c>
    </row>
    <row r="40" spans="1:5" x14ac:dyDescent="0.25">
      <c r="A40" s="3">
        <v>37560</v>
      </c>
      <c r="B40" s="1"/>
      <c r="C40" s="14"/>
      <c r="D40" s="14">
        <f t="shared" si="3"/>
        <v>97916.666666666657</v>
      </c>
      <c r="E40" s="16">
        <f t="shared" si="0"/>
        <v>450000.00000000012</v>
      </c>
    </row>
    <row r="41" spans="1:5" x14ac:dyDescent="0.25">
      <c r="A41" s="3">
        <v>37590</v>
      </c>
      <c r="B41" s="1"/>
      <c r="C41" s="14"/>
      <c r="D41" s="14">
        <f t="shared" si="3"/>
        <v>97916.666666666657</v>
      </c>
      <c r="E41" s="16">
        <f t="shared" si="0"/>
        <v>352083.33333333349</v>
      </c>
    </row>
    <row r="42" spans="1:5" ht="15.6" x14ac:dyDescent="0.25">
      <c r="A42" s="3">
        <v>37621</v>
      </c>
      <c r="B42" s="5">
        <v>1</v>
      </c>
      <c r="C42" s="14">
        <v>200000</v>
      </c>
      <c r="D42" s="14">
        <f t="shared" si="3"/>
        <v>97916.666666666657</v>
      </c>
      <c r="E42" s="16">
        <f t="shared" si="0"/>
        <v>454166.66666666686</v>
      </c>
    </row>
    <row r="43" spans="1:5" x14ac:dyDescent="0.25">
      <c r="A43" s="3">
        <v>37652</v>
      </c>
      <c r="B43" s="1"/>
      <c r="C43" s="14"/>
      <c r="D43" s="14">
        <f>$C$42/12+$C$33/12</f>
        <v>100000</v>
      </c>
      <c r="E43" s="16">
        <f t="shared" si="0"/>
        <v>354166.66666666686</v>
      </c>
    </row>
    <row r="44" spans="1:5" x14ac:dyDescent="0.25">
      <c r="A44" s="3">
        <v>37680</v>
      </c>
      <c r="B44" s="1"/>
      <c r="C44" s="14"/>
      <c r="D44" s="14">
        <f>$C$42/12+$C$33/12</f>
        <v>100000</v>
      </c>
      <c r="E44" s="16">
        <f t="shared" si="0"/>
        <v>254166.66666666686</v>
      </c>
    </row>
    <row r="45" spans="1:5" ht="15.6" x14ac:dyDescent="0.25">
      <c r="A45" s="3">
        <v>37711</v>
      </c>
      <c r="B45" s="5" t="s">
        <v>3</v>
      </c>
      <c r="C45" s="14">
        <v>1000000</v>
      </c>
      <c r="D45" s="14">
        <f>$C$42/12+$C$45/12</f>
        <v>100000</v>
      </c>
      <c r="E45" s="16">
        <f t="shared" si="0"/>
        <v>1154166.666666667</v>
      </c>
    </row>
    <row r="46" spans="1:5" x14ac:dyDescent="0.25">
      <c r="A46" s="3">
        <v>37741</v>
      </c>
      <c r="B46" s="1"/>
      <c r="C46" s="14"/>
      <c r="D46" s="14">
        <f t="shared" ref="D46:D54" si="4">$C$42/12+$C$45/12</f>
        <v>100000</v>
      </c>
      <c r="E46" s="16">
        <f t="shared" si="0"/>
        <v>1054166.666666667</v>
      </c>
    </row>
    <row r="47" spans="1:5" x14ac:dyDescent="0.25">
      <c r="A47" s="3">
        <v>37772</v>
      </c>
      <c r="B47" s="1"/>
      <c r="C47" s="14"/>
      <c r="D47" s="14">
        <f t="shared" si="4"/>
        <v>100000</v>
      </c>
      <c r="E47" s="16">
        <f t="shared" si="0"/>
        <v>954166.66666666698</v>
      </c>
    </row>
    <row r="48" spans="1:5" x14ac:dyDescent="0.25">
      <c r="A48" s="3">
        <v>37802</v>
      </c>
      <c r="B48" s="1"/>
      <c r="C48" s="14"/>
      <c r="D48" s="14">
        <f t="shared" si="4"/>
        <v>100000</v>
      </c>
      <c r="E48" s="16">
        <f t="shared" si="0"/>
        <v>854166.66666666698</v>
      </c>
    </row>
    <row r="49" spans="1:5" x14ac:dyDescent="0.25">
      <c r="A49" s="3">
        <v>37833</v>
      </c>
      <c r="B49" s="1"/>
      <c r="C49" s="14"/>
      <c r="D49" s="14">
        <f t="shared" si="4"/>
        <v>100000</v>
      </c>
      <c r="E49" s="16">
        <f t="shared" si="0"/>
        <v>754166.66666666698</v>
      </c>
    </row>
    <row r="50" spans="1:5" x14ac:dyDescent="0.25">
      <c r="A50" s="3">
        <v>37864</v>
      </c>
      <c r="B50" s="1"/>
      <c r="C50" s="14"/>
      <c r="D50" s="14">
        <f t="shared" si="4"/>
        <v>100000</v>
      </c>
      <c r="E50" s="16">
        <f t="shared" si="0"/>
        <v>654166.66666666698</v>
      </c>
    </row>
    <row r="51" spans="1:5" x14ac:dyDescent="0.25">
      <c r="A51" s="3">
        <v>37894</v>
      </c>
      <c r="B51" s="1"/>
      <c r="C51" s="14"/>
      <c r="D51" s="14">
        <f t="shared" si="4"/>
        <v>100000</v>
      </c>
      <c r="E51" s="16">
        <f t="shared" si="0"/>
        <v>554166.66666666698</v>
      </c>
    </row>
    <row r="52" spans="1:5" x14ac:dyDescent="0.25">
      <c r="A52" s="3">
        <v>37925</v>
      </c>
      <c r="B52" s="1"/>
      <c r="C52" s="14"/>
      <c r="D52" s="14">
        <f t="shared" si="4"/>
        <v>100000</v>
      </c>
      <c r="E52" s="16">
        <f t="shared" si="0"/>
        <v>454166.66666666698</v>
      </c>
    </row>
    <row r="53" spans="1:5" x14ac:dyDescent="0.25">
      <c r="A53" s="3">
        <v>37955</v>
      </c>
      <c r="B53" s="1"/>
      <c r="C53" s="14"/>
      <c r="D53" s="14">
        <f t="shared" si="4"/>
        <v>100000</v>
      </c>
      <c r="E53" s="16">
        <f t="shared" si="0"/>
        <v>354166.66666666698</v>
      </c>
    </row>
    <row r="54" spans="1:5" ht="15.6" x14ac:dyDescent="0.25">
      <c r="A54" s="3">
        <v>37986</v>
      </c>
      <c r="B54" s="5">
        <v>1</v>
      </c>
      <c r="C54" s="14">
        <v>350000</v>
      </c>
      <c r="D54" s="14">
        <f t="shared" si="4"/>
        <v>100000</v>
      </c>
      <c r="E54" s="16">
        <f t="shared" si="0"/>
        <v>604166.66666666698</v>
      </c>
    </row>
    <row r="55" spans="1:5" x14ac:dyDescent="0.25">
      <c r="A55" s="3">
        <v>38017</v>
      </c>
      <c r="B55" s="1"/>
      <c r="C55" s="14"/>
      <c r="D55" s="14">
        <f>$C$54/12+$C$45/12</f>
        <v>112500</v>
      </c>
      <c r="E55" s="16">
        <f t="shared" si="0"/>
        <v>491666.66666666698</v>
      </c>
    </row>
    <row r="56" spans="1:5" x14ac:dyDescent="0.25">
      <c r="A56" s="3">
        <v>38046</v>
      </c>
      <c r="B56" s="1"/>
      <c r="C56" s="14"/>
      <c r="D56" s="14">
        <f>$C$54/12+$C$45/12</f>
        <v>112500</v>
      </c>
      <c r="E56" s="16">
        <f t="shared" si="0"/>
        <v>379166.66666666698</v>
      </c>
    </row>
    <row r="57" spans="1:5" ht="15.6" x14ac:dyDescent="0.25">
      <c r="A57" s="3">
        <v>38077</v>
      </c>
      <c r="B57" s="5" t="s">
        <v>3</v>
      </c>
      <c r="C57" s="14">
        <v>1000000</v>
      </c>
      <c r="D57" s="14">
        <f>$C$54/12+$C$57/12</f>
        <v>112500</v>
      </c>
      <c r="E57" s="16">
        <f t="shared" si="0"/>
        <v>1266666.666666667</v>
      </c>
    </row>
    <row r="58" spans="1:5" x14ac:dyDescent="0.25">
      <c r="A58" s="3">
        <v>38107</v>
      </c>
      <c r="B58" s="1"/>
      <c r="C58" s="14"/>
      <c r="D58" s="14">
        <f t="shared" ref="D58:D66" si="5">$C$54/12+$C$57/12</f>
        <v>112500</v>
      </c>
      <c r="E58" s="16">
        <f t="shared" si="0"/>
        <v>1154166.666666667</v>
      </c>
    </row>
    <row r="59" spans="1:5" x14ac:dyDescent="0.25">
      <c r="A59" s="3">
        <v>38138</v>
      </c>
      <c r="B59" s="1"/>
      <c r="C59" s="14"/>
      <c r="D59" s="14">
        <f t="shared" si="5"/>
        <v>112500</v>
      </c>
      <c r="E59" s="16">
        <f t="shared" si="0"/>
        <v>1041666.666666667</v>
      </c>
    </row>
    <row r="60" spans="1:5" x14ac:dyDescent="0.25">
      <c r="A60" s="3">
        <v>38168</v>
      </c>
      <c r="B60" s="1"/>
      <c r="C60" s="14"/>
      <c r="D60" s="14">
        <f t="shared" si="5"/>
        <v>112500</v>
      </c>
      <c r="E60" s="16">
        <f t="shared" si="0"/>
        <v>929166.66666666698</v>
      </c>
    </row>
    <row r="61" spans="1:5" x14ac:dyDescent="0.25">
      <c r="A61" s="3">
        <v>38199</v>
      </c>
      <c r="B61" s="1"/>
      <c r="C61" s="14"/>
      <c r="D61" s="14">
        <f t="shared" si="5"/>
        <v>112500</v>
      </c>
      <c r="E61" s="16">
        <f t="shared" si="0"/>
        <v>816666.66666666698</v>
      </c>
    </row>
    <row r="62" spans="1:5" x14ac:dyDescent="0.25">
      <c r="A62" s="3">
        <v>38230</v>
      </c>
      <c r="B62" s="1"/>
      <c r="C62" s="14"/>
      <c r="D62" s="14">
        <f t="shared" si="5"/>
        <v>112500</v>
      </c>
      <c r="E62" s="16">
        <f t="shared" si="0"/>
        <v>704166.66666666698</v>
      </c>
    </row>
    <row r="63" spans="1:5" x14ac:dyDescent="0.25">
      <c r="A63" s="3">
        <v>38260</v>
      </c>
      <c r="B63" s="1"/>
      <c r="C63" s="14"/>
      <c r="D63" s="14">
        <f t="shared" si="5"/>
        <v>112500</v>
      </c>
      <c r="E63" s="16">
        <f t="shared" si="0"/>
        <v>591666.66666666698</v>
      </c>
    </row>
    <row r="64" spans="1:5" x14ac:dyDescent="0.25">
      <c r="A64" s="3">
        <v>38291</v>
      </c>
      <c r="B64" s="1"/>
      <c r="C64" s="14"/>
      <c r="D64" s="14">
        <f t="shared" si="5"/>
        <v>112500</v>
      </c>
      <c r="E64" s="16">
        <f t="shared" si="0"/>
        <v>479166.66666666698</v>
      </c>
    </row>
    <row r="65" spans="1:5" x14ac:dyDescent="0.25">
      <c r="A65" s="3">
        <v>38321</v>
      </c>
      <c r="B65" s="1"/>
      <c r="C65" s="14"/>
      <c r="D65" s="14">
        <f t="shared" si="5"/>
        <v>112500</v>
      </c>
      <c r="E65" s="16">
        <f t="shared" si="0"/>
        <v>366666.66666666698</v>
      </c>
    </row>
    <row r="66" spans="1:5" x14ac:dyDescent="0.25">
      <c r="A66" s="3">
        <v>38352</v>
      </c>
      <c r="B66" s="1"/>
      <c r="C66" s="14"/>
      <c r="D66" s="14">
        <f t="shared" si="5"/>
        <v>112500</v>
      </c>
      <c r="E66" s="16">
        <f t="shared" si="0"/>
        <v>254166.66666666698</v>
      </c>
    </row>
    <row r="67" spans="1:5" x14ac:dyDescent="0.25">
      <c r="A67" s="3">
        <v>38383</v>
      </c>
      <c r="B67" s="1"/>
      <c r="C67" s="14"/>
      <c r="D67" s="14">
        <f>$C$57/12</f>
        <v>83333.333333333328</v>
      </c>
      <c r="E67" s="16">
        <f t="shared" si="0"/>
        <v>170833.33333333366</v>
      </c>
    </row>
    <row r="68" spans="1:5" x14ac:dyDescent="0.25">
      <c r="A68" s="3">
        <v>38411</v>
      </c>
      <c r="B68" s="1"/>
      <c r="C68" s="14"/>
      <c r="D68" s="14">
        <f>$C$57/12</f>
        <v>83333.333333333328</v>
      </c>
      <c r="E68" s="16">
        <f t="shared" si="0"/>
        <v>87500.000000000335</v>
      </c>
    </row>
    <row r="69" spans="1:5" x14ac:dyDescent="0.25">
      <c r="A69" s="3">
        <v>38442</v>
      </c>
      <c r="B69" s="1"/>
      <c r="C69" s="17"/>
      <c r="D69" s="17">
        <f>$C$57/12</f>
        <v>83333.333333333328</v>
      </c>
      <c r="E69" s="18">
        <f t="shared" si="0"/>
        <v>4166.6666666670062</v>
      </c>
    </row>
    <row r="70" spans="1:5" x14ac:dyDescent="0.25">
      <c r="A70" s="1"/>
      <c r="B70" s="1"/>
      <c r="C70" s="19">
        <f>SUM(C6:C69)</f>
        <v>6000000</v>
      </c>
      <c r="D70" s="19">
        <f>SUM(D7:D69)</f>
        <v>5995833.3333333293</v>
      </c>
      <c r="E70" s="16"/>
    </row>
    <row r="71" spans="1:5" x14ac:dyDescent="0.25">
      <c r="A71" s="1"/>
      <c r="B71" s="1"/>
    </row>
    <row r="72" spans="1:5" ht="15.6" x14ac:dyDescent="0.25">
      <c r="A72" s="1"/>
      <c r="B72" s="5">
        <v>1</v>
      </c>
      <c r="C72" s="2" t="s">
        <v>14</v>
      </c>
    </row>
    <row r="73" spans="1:5" x14ac:dyDescent="0.25">
      <c r="C73" s="2" t="s">
        <v>15</v>
      </c>
    </row>
    <row r="74" spans="1:5" ht="15.6" x14ac:dyDescent="0.25">
      <c r="B74" s="5" t="s">
        <v>3</v>
      </c>
      <c r="C74" s="2" t="s">
        <v>12</v>
      </c>
    </row>
    <row r="75" spans="1:5" x14ac:dyDescent="0.25">
      <c r="C75" s="2" t="s">
        <v>13</v>
      </c>
    </row>
  </sheetData>
  <mergeCells count="3">
    <mergeCell ref="A1:E1"/>
    <mergeCell ref="A2:E2"/>
    <mergeCell ref="A3:E3"/>
  </mergeCells>
  <printOptions horizontalCentered="1"/>
  <pageMargins left="0" right="0" top="0" bottom="0" header="0" footer="0"/>
  <pageSetup scale="74" orientation="portrait" verticalDpi="0" r:id="rId1"/>
  <headerFooter alignWithMargins="0">
    <oddFooter>&amp;L&amp;8j/consumer..../deal reporting/settlements/&amp;F 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Brown New Amort Sch</vt:lpstr>
      <vt:lpstr>Browns Amort Sch</vt:lpstr>
      <vt:lpstr>Browns Sponsorship Payment</vt:lpstr>
      <vt:lpstr>Giants Equiptment</vt:lpstr>
      <vt:lpstr>Giants New Schedule</vt:lpstr>
      <vt:lpstr>Giants Spon Payment</vt:lpstr>
      <vt:lpstr>'Browns Amort Sch'!Print_Area</vt:lpstr>
      <vt:lpstr>'Browns Sponsorship Payment'!Print_Area</vt:lpstr>
      <vt:lpstr>'Giants Spon Payment'!Print_Area</vt:lpstr>
      <vt:lpstr>'Browns Sponsorship Payment'!Print_Titles</vt:lpstr>
      <vt:lpstr>'Giants Spon Payment'!Print_Titles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jweinste</dc:creator>
  <cp:lastModifiedBy>Havlíček Jan</cp:lastModifiedBy>
  <cp:lastPrinted>2001-07-24T15:45:18Z</cp:lastPrinted>
  <dcterms:created xsi:type="dcterms:W3CDTF">2000-05-01T16:30:37Z</dcterms:created>
  <dcterms:modified xsi:type="dcterms:W3CDTF">2023-09-10T15:32:40Z</dcterms:modified>
</cp:coreProperties>
</file>