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300" windowHeight="9096" firstSheet="1" activeTab="1"/>
  </bookViews>
  <sheets>
    <sheet name="Inv1198" sheetId="7" state="hidden" r:id="rId1"/>
    <sheet name="EOL" sheetId="21" r:id="rId2"/>
    <sheet name="Inv1298S8P705" sheetId="11" state="hidden" r:id="rId3"/>
    <sheet name="summaryS8P705" sheetId="10" state="hidden" r:id="rId4"/>
    <sheet name="Inv1298J8T648" sheetId="13" state="hidden" r:id="rId5"/>
    <sheet name="summaryJ8T648" sheetId="12" state="hidden" r:id="rId6"/>
    <sheet name="InvNEPCO" sheetId="8" state="hidden" r:id="rId7"/>
    <sheet name="JE1198" sheetId="9" state="hidden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ABELO_HORIZONTE" localSheetId="1">[0]!Labor &amp; [1]EXPENSES!$A$293:$H$327</definedName>
    <definedName name="ABELO_HORIZONTE" localSheetId="0">[0]!Labor &amp; [1]EXPENSES!$A$293:$H$327</definedName>
    <definedName name="ABELO_HORIZONTE" localSheetId="4">[0]!Labor &amp; [1]EXPENSES!$A$293:$H$327</definedName>
    <definedName name="ABELO_HORIZONTE" localSheetId="2">[0]!Labor &amp; [1]EXPENSES!$A$293:$H$327</definedName>
    <definedName name="ABELO_HORIZONTE" localSheetId="6">[0]!Labor &amp; [1]EXPENSES!$A$293:$H$327</definedName>
    <definedName name="ABELO_HORIZONTE" localSheetId="7">[0]!Labor &amp; [1]EXPENSES!$A$293:$H$327</definedName>
    <definedName name="ABELO_HORIZONTE" localSheetId="5">[0]!Labor &amp; [1]EXPENSES!$A$293:$H$327</definedName>
    <definedName name="ABELO_HORIZONTE" localSheetId="3">[0]!Labor &amp; [1]EXPENSES!$A$293:$H$327</definedName>
    <definedName name="ABELO_HORIZONTE">[0]!Labor &amp; [1]EXPENSES!$A$293:$H$327</definedName>
    <definedName name="ACwvu.augsep97." localSheetId="5" hidden="1">summaryJ8T648!$A$1</definedName>
    <definedName name="ACwvu.augsep97." localSheetId="3" hidden="1">summaryS8P705!$A$1</definedName>
    <definedName name="ACwvu.jul97." localSheetId="5" hidden="1">summaryJ8T648!#REF!</definedName>
    <definedName name="ACwvu.jul97." localSheetId="3" hidden="1">summaryS8P705!#REF!</definedName>
    <definedName name="ACwvu.nov97." localSheetId="5" hidden="1">summaryJ8T648!$A$1</definedName>
    <definedName name="ACwvu.nov97." localSheetId="3" hidden="1">summaryS8P705!$A$1</definedName>
    <definedName name="AINCUKALNS" localSheetId="7">'[2]Labor &amp; Expenses'!#REF!</definedName>
    <definedName name="AINCUKALNS">'[2]Labor &amp; Expenses'!#REF!</definedName>
    <definedName name="AMOZAMBIQUE" localSheetId="7">'[2]Labor &amp; Expenses'!#REF!</definedName>
    <definedName name="AMOZAMBIQUE">'[2]Labor &amp; Expenses'!#REF!</definedName>
    <definedName name="AMULTAN_PAKISTAN" localSheetId="1">[0]!Labor &amp; [1]EXPENSES!$F$589</definedName>
    <definedName name="AMULTAN_PAKISTAN" localSheetId="0">[0]!Labor &amp; [1]EXPENSES!$F$589</definedName>
    <definedName name="AMULTAN_PAKISTAN" localSheetId="4">[0]!Labor &amp; [1]EXPENSES!$F$589</definedName>
    <definedName name="AMULTAN_PAKISTAN" localSheetId="2">[0]!Labor &amp; [1]EXPENSES!$F$589</definedName>
    <definedName name="AMULTAN_PAKISTAN" localSheetId="6">[0]!Labor &amp; [1]EXPENSES!$F$589</definedName>
    <definedName name="AMULTAN_PAKISTAN" localSheetId="7">[0]!Labor &amp; [1]EXPENSES!$F$589</definedName>
    <definedName name="AMULTAN_PAKISTAN" localSheetId="5">[0]!Labor &amp; [1]EXPENSES!$F$589</definedName>
    <definedName name="AMULTAN_PAKISTAN" localSheetId="3">[0]!Labor &amp; [1]EXPENSES!$F$589</definedName>
    <definedName name="AMULTAN_PAKISTAN">[0]!Labor &amp; [1]EXPENSES!$F$589</definedName>
    <definedName name="ASEVERNAYA" localSheetId="7">'[2]Labor &amp; Expenses'!#REF!</definedName>
    <definedName name="ASEVERNAYA">'[2]Labor &amp; Expenses'!#REF!</definedName>
    <definedName name="Asia_Region" localSheetId="7">[4]Summary!#REF!</definedName>
    <definedName name="Asia_Region">[4]Summary!#REF!</definedName>
    <definedName name="ASUBIC" localSheetId="7">'[2]Labor &amp; Expenses'!#REF!</definedName>
    <definedName name="ASUBIC">'[2]Labor &amp; Expenses'!#REF!</definedName>
    <definedName name="Cwvu.augsep97.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Cwvu.augsep97.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Cwvu.jul97." localSheetId="5" hidden="1">summaryJ8T648!$14:$108,summaryJ8T648!$114:$115,summaryJ8T648!$127:$128,summaryJ8T648!$130:$163,summaryJ8T648!$166:$178</definedName>
    <definedName name="Cwvu.jul97." localSheetId="3" hidden="1">summaryS8P705!$13:$98,summaryS8P705!$103:$103,summaryS8P705!$112:$113,summaryS8P705!$115:$135,summaryS8P705!$138:$150</definedName>
    <definedName name="Cwvu.nov97.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Cwvu.nov97.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EDC_Central_America" localSheetId="7">[4]Summary!#REF!</definedName>
    <definedName name="EDC_Central_America">[4]Summary!#REF!</definedName>
    <definedName name="EDC_Total" localSheetId="7">[4]Summary!#REF!</definedName>
    <definedName name="EDC_Total">[4]Summary!#REF!</definedName>
    <definedName name="MARIQUITA">[3]Labor!$A$123:$G$144</definedName>
    <definedName name="MERIDA__MEXICO" localSheetId="7">[2]Labor!#REF!</definedName>
    <definedName name="MERIDA__MEXICO">[2]Labor!#REF!</definedName>
    <definedName name="MOZAMBIQUE" localSheetId="7">[2]Labor!#REF!</definedName>
    <definedName name="MOZAMBIQUE">[2]Labor!#REF!</definedName>
    <definedName name="_xlnm.Print_Area" localSheetId="1">EOL!$A$1:$H$52</definedName>
    <definedName name="_xlnm.Print_Area" localSheetId="0">'Inv1198'!$A$1:$H$50</definedName>
    <definedName name="_xlnm.Print_Area" localSheetId="4">Inv1298J8T648!$A$1:$H$50</definedName>
    <definedName name="_xlnm.Print_Area" localSheetId="2">Inv1298S8P705!$A$1:$H$50</definedName>
    <definedName name="_xlnm.Print_Area" localSheetId="6">InvNEPCO!$A$1:$H$50</definedName>
    <definedName name="_xlnm.Print_Area" localSheetId="5">summaryJ8T648!$A$1:$K$178</definedName>
    <definedName name="_xlnm.Print_Area" localSheetId="3">summaryS8P705!$A$1:$F$150</definedName>
    <definedName name="Rwvu.augsep97." localSheetId="5" hidden="1">summaryJ8T648!$J:$K</definedName>
    <definedName name="Rwvu.augsep97." localSheetId="3" hidden="1">summaryS8P705!$E:$F</definedName>
    <definedName name="Rwvu.jul97." localSheetId="5" hidden="1">summaryJ8T648!$C:$K</definedName>
    <definedName name="Rwvu.jul97." localSheetId="3" hidden="1">summaryS8P705!$C:$F</definedName>
    <definedName name="Rwvu.nov97." localSheetId="5" hidden="1">summaryJ8T648!#REF!,summaryJ8T648!$J:$K</definedName>
    <definedName name="Rwvu.nov97." localSheetId="3" hidden="1">summaryS8P705!#REF!,summaryS8P705!$E:$F</definedName>
    <definedName name="SEVERNAYA" localSheetId="7">[2]Labor!#REF!</definedName>
    <definedName name="SEVERNAYA">[2]Labor!#REF!</definedName>
    <definedName name="Swvu.augsep97." localSheetId="5" hidden="1">summaryJ8T648!$A$1</definedName>
    <definedName name="Swvu.augsep97." localSheetId="3" hidden="1">summaryS8P705!$A$1</definedName>
    <definedName name="Swvu.jul97." localSheetId="5" hidden="1">summaryJ8T648!#REF!</definedName>
    <definedName name="Swvu.jul97." localSheetId="3" hidden="1">summaryS8P705!#REF!</definedName>
    <definedName name="Swvu.nov97." localSheetId="5" hidden="1">summaryJ8T648!$A$1</definedName>
    <definedName name="Swvu.nov97." localSheetId="3" hidden="1">summaryS8P705!$A$1</definedName>
    <definedName name="wvu.augsep97." localSheetId="5" hidden="1">{TRUE,TRUE,-2.75,-17,466.5,312.75,FALSE,TRUE,TRUE,TRUE,0,1,#N/A,1,#N/A,6.05555555555556,67.3571428571429,1,FALSE,FALSE,3,TRUE,1,FALSE,65,"Swvu.augsep97.","ACwvu.augsep97.",#N/A,FALSE,FALSE,0.25,0.25,0.25,0.25,1,"","",TRUE,FALSE,FALSE,FALSE,1,#N/A,1,1,"=R1C1:R142C6",FALSE,"Rwvu.augsep97.","Cwvu.augsep97.",FALSE,FALSE,FALSE,1,4294967292,300,FALSE,FALSE,TRUE,TRUE,TRUE}</definedName>
    <definedName name="wvu.augsep97." localSheetId="3" hidden="1">{TRUE,TRUE,-2.75,-17,466.5,312.75,FALSE,TRUE,TRUE,TRUE,0,1,#N/A,1,#N/A,6.05555555555556,67.3571428571429,1,FALSE,FALSE,3,TRUE,1,FALSE,65,"Swvu.augsep97.","ACwvu.augsep97.",#N/A,FALSE,FALSE,0.25,0.25,0.25,0.25,1,"","",TRUE,FALSE,FALSE,FALSE,1,#N/A,1,1,"=R1C1:R142C6",FALSE,"Rwvu.augsep97.","Cwvu.augsep97.",FALSE,FALSE,FALSE,1,4294967292,300,FALSE,FALSE,TRUE,TRUE,TRUE}</definedName>
    <definedName name="wvu.jul97." localSheetId="5" hidden="1">{TRUE,TRUE,-2.75,-17,461.25,312.75,FALSE,TRUE,TRUE,TRUE,0,1,#N/A,1,#N/A,8.26190476190476,130.857142857143,1,FALSE,FALSE,3,TRUE,1,FALSE,65,"Swvu.jul97.","ACwvu.jul97.",#N/A,FALSE,FALSE,0.25,0.25,0.25,0.25,1,"","",TRUE,FALSE,FALSE,FALSE,1,#N/A,1,1,"=R1C1:R130C6",FALSE,"Rwvu.jul97.","Cwvu.jul97.",FALSE,FALSE,FALSE,1,4294967292,300,FALSE,FALSE,TRUE,TRUE,TRUE}</definedName>
    <definedName name="wvu.jul97." localSheetId="3" hidden="1">{TRUE,TRUE,-2.75,-17,461.25,312.75,FALSE,TRUE,TRUE,TRUE,0,1,#N/A,1,#N/A,8.26190476190476,130.857142857143,1,FALSE,FALSE,3,TRUE,1,FALSE,65,"Swvu.jul97.","ACwvu.jul97.",#N/A,FALSE,FALSE,0.25,0.25,0.25,0.25,1,"","",TRUE,FALSE,FALSE,FALSE,1,#N/A,1,1,"=R1C1:R130C6",FALSE,"Rwvu.jul97.","Cwvu.jul97.",FALSE,FALSE,FALSE,1,4294967292,300,FALSE,FALSE,TRUE,TRUE,TRUE}</definedName>
    <definedName name="wvu.nov97." localSheetId="5" hidden="1">{TRUE,TRUE,-2.75,-17,463.5,312.75,FALSE,TRUE,TRUE,TRUE,0,1,#N/A,1,#N/A,10.547619047619,86.3571428571429,1,FALSE,FALSE,3,TRUE,1,FALSE,65,"Swvu.nov97.","ACwvu.nov97.",#N/A,FALSE,FALSE,0.25,0.25,0.25,0.25,1,"","",TRUE,FALSE,FALSE,FALSE,1,#N/A,1,1,"=R1C1:R148C8",FALSE,"Rwvu.nov97.","Cwvu.nov97.",FALSE,FALSE,FALSE,1,4294967292,300,FALSE,FALSE,TRUE,TRUE,TRUE}</definedName>
    <definedName name="wvu.nov97." localSheetId="3" hidden="1">{TRUE,TRUE,-2.75,-17,463.5,312.75,FALSE,TRUE,TRUE,TRUE,0,1,#N/A,1,#N/A,10.547619047619,86.3571428571429,1,FALSE,FALSE,3,TRUE,1,FALSE,65,"Swvu.nov97.","ACwvu.nov97.",#N/A,FALSE,FALSE,0.25,0.25,0.25,0.25,1,"","",TRUE,FALSE,FALSE,FALSE,1,#N/A,1,1,"=R1C1:R148C8",FALSE,"Rwvu.nov97.","Cwvu.nov97.",FALSE,FALSE,FALSE,1,4294967292,300,FALSE,FALSE,TRUE,TRUE,TRUE}</definedName>
    <definedName name="YUCATAN" localSheetId="7">[2]Labor!#REF!</definedName>
    <definedName name="YUCATAN">[2]Labor!#REF!</definedName>
    <definedName name="Z_B91A38C3_C9FC_11D1_8473_0000F67D522F_.wvu.Cols" localSheetId="5" hidden="1">summaryJ8T648!$J:$K</definedName>
    <definedName name="Z_B91A38C3_C9FC_11D1_8473_0000F67D522F_.wvu.Cols" localSheetId="3" hidden="1">summaryS8P705!$E:$F</definedName>
    <definedName name="Z_B91A38C3_C9FC_11D1_8473_0000F67D522F_.wvu.PrintArea" localSheetId="5" hidden="1">summaryJ8T648!$A$1:$B$153</definedName>
    <definedName name="Z_B91A38C3_C9FC_11D1_8473_0000F67D522F_.wvu.PrintArea" localSheetId="3" hidden="1">summaryS8P705!$A$1:$B$131</definedName>
    <definedName name="Z_B91A38C3_C9FC_11D1_8473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B91A38C3_C9FC_11D1_8473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B91A38C4_C9FC_11D1_8473_0000F67D522F_.wvu.Cols" localSheetId="5" hidden="1">summaryJ8T648!$C:$K</definedName>
    <definedName name="Z_B91A38C4_C9FC_11D1_8473_0000F67D522F_.wvu.Cols" localSheetId="3" hidden="1">summaryS8P705!$C:$F</definedName>
    <definedName name="Z_B91A38C4_C9FC_11D1_8473_0000F67D522F_.wvu.PrintArea" localSheetId="5" hidden="1">summaryJ8T648!$A$1:$B$139</definedName>
    <definedName name="Z_B91A38C4_C9FC_11D1_8473_0000F67D522F_.wvu.PrintArea" localSheetId="3" hidden="1">summaryS8P705!$A$1:$B$124</definedName>
    <definedName name="Z_B91A38C4_C9FC_11D1_8473_0000F67D522F_.wvu.Rows" localSheetId="5" hidden="1">summaryJ8T648!$14:$108,summaryJ8T648!$114:$115,summaryJ8T648!$127:$128,summaryJ8T648!$130:$163,summaryJ8T648!$166:$178</definedName>
    <definedName name="Z_B91A38C4_C9FC_11D1_8473_0000F67D522F_.wvu.Rows" localSheetId="3" hidden="1">summaryS8P705!$13:$98,summaryS8P705!$103:$103,summaryS8P705!$112:$113,summaryS8P705!$115:$135,summaryS8P705!$138:$150</definedName>
    <definedName name="Z_B91A38C5_C9FC_11D1_8473_0000F67D522F_.wvu.Cols" localSheetId="5" hidden="1">summaryJ8T648!#REF!,summaryJ8T648!$J:$K</definedName>
    <definedName name="Z_B91A38C5_C9FC_11D1_8473_0000F67D522F_.wvu.Cols" localSheetId="3" hidden="1">summaryS8P705!#REF!,summaryS8P705!$E:$F</definedName>
    <definedName name="Z_B91A38C5_C9FC_11D1_8473_0000F67D522F_.wvu.PrintArea" localSheetId="5" hidden="1">summaryJ8T648!$A$1:$C$160</definedName>
    <definedName name="Z_B91A38C5_C9FC_11D1_8473_0000F67D522F_.wvu.PrintArea" localSheetId="3" hidden="1">summaryS8P705!$A$1:$B$131</definedName>
    <definedName name="Z_B91A38C5_C9FC_11D1_8473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B91A38C5_C9FC_11D1_8473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AC_AC26_11D1_8472_0000F67D522F_.wvu.Cols" localSheetId="5" hidden="1">summaryJ8T648!$J:$K</definedName>
    <definedName name="Z_D7202DAC_AC26_11D1_8472_0000F67D522F_.wvu.Cols" localSheetId="3" hidden="1">summaryS8P705!$E:$F</definedName>
    <definedName name="Z_D7202DAC_AC26_11D1_8472_0000F67D522F_.wvu.PrintArea" localSheetId="5" hidden="1">summaryJ8T648!$A$1:$B$172</definedName>
    <definedName name="Z_D7202DAC_AC26_11D1_8472_0000F67D522F_.wvu.PrintArea" localSheetId="3" hidden="1">summaryS8P705!$A$1:$B$144</definedName>
    <definedName name="Z_D7202DAC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AC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AD_AC26_11D1_8472_0000F67D522F_.wvu.Cols" localSheetId="5" hidden="1">summaryJ8T648!$C:$K</definedName>
    <definedName name="Z_D7202DAD_AC26_11D1_8472_0000F67D522F_.wvu.Cols" localSheetId="3" hidden="1">summaryS8P705!$C:$F</definedName>
    <definedName name="Z_D7202DAD_AC26_11D1_8472_0000F67D522F_.wvu.PrintArea" localSheetId="5" hidden="1">summaryJ8T648!$A$1:$B$147</definedName>
    <definedName name="Z_D7202DAD_AC26_11D1_8472_0000F67D522F_.wvu.PrintArea" localSheetId="3" hidden="1">summaryS8P705!$A$1:$B$128</definedName>
    <definedName name="Z_D7202DAD_AC26_11D1_8472_0000F67D522F_.wvu.Rows" localSheetId="5" hidden="1">summaryJ8T648!$14:$108,summaryJ8T648!$114:$115,summaryJ8T648!$127:$128,summaryJ8T648!$130:$163,summaryJ8T648!$166:$178</definedName>
    <definedName name="Z_D7202DAD_AC26_11D1_8472_0000F67D522F_.wvu.Rows" localSheetId="3" hidden="1">summaryS8P705!$13:$98,summaryS8P705!$103:$103,summaryS8P705!$112:$113,summaryS8P705!$115:$135,summaryS8P705!$138:$150</definedName>
    <definedName name="Z_D7202DAE_AC26_11D1_8472_0000F67D522F_.wvu.Cols" localSheetId="5" hidden="1">summaryJ8T648!#REF!,summaryJ8T648!$J:$K</definedName>
    <definedName name="Z_D7202DAE_AC26_11D1_8472_0000F67D522F_.wvu.Cols" localSheetId="3" hidden="1">summaryS8P705!#REF!,summaryS8P705!$E:$F</definedName>
    <definedName name="Z_D7202DAE_AC26_11D1_8472_0000F67D522F_.wvu.PrintArea" localSheetId="5" hidden="1">summaryJ8T648!$A$1:$K$178</definedName>
    <definedName name="Z_D7202DAE_AC26_11D1_8472_0000F67D522F_.wvu.PrintArea" localSheetId="3" hidden="1">summaryS8P705!$A$1:$F$150</definedName>
    <definedName name="Z_D7202DAE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AE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B4_AC26_11D1_8472_0000F67D522F_.wvu.Cols" localSheetId="5" hidden="1">summaryJ8T648!$J:$K</definedName>
    <definedName name="Z_D7202DB4_AC26_11D1_8472_0000F67D522F_.wvu.Cols" localSheetId="3" hidden="1">summaryS8P705!$E:$F</definedName>
    <definedName name="Z_D7202DB4_AC26_11D1_8472_0000F67D522F_.wvu.PrintArea" localSheetId="5" hidden="1">summaryJ8T648!$A$1:$B$170</definedName>
    <definedName name="Z_D7202DB4_AC26_11D1_8472_0000F67D522F_.wvu.PrintArea" localSheetId="3" hidden="1">summaryS8P705!$A$1:$B$142</definedName>
    <definedName name="Z_D7202DB4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B4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B5_AC26_11D1_8472_0000F67D522F_.wvu.Cols" localSheetId="5" hidden="1">summaryJ8T648!$C:$K</definedName>
    <definedName name="Z_D7202DB5_AC26_11D1_8472_0000F67D522F_.wvu.Cols" localSheetId="3" hidden="1">summaryS8P705!$C:$F</definedName>
    <definedName name="Z_D7202DB5_AC26_11D1_8472_0000F67D522F_.wvu.PrintArea" localSheetId="5" hidden="1">summaryJ8T648!$A$1:$B$145</definedName>
    <definedName name="Z_D7202DB5_AC26_11D1_8472_0000F67D522F_.wvu.PrintArea" localSheetId="3" hidden="1">summaryS8P705!$A$1:$B$128</definedName>
    <definedName name="Z_D7202DB5_AC26_11D1_8472_0000F67D522F_.wvu.Rows" localSheetId="5" hidden="1">summaryJ8T648!$14:$108,summaryJ8T648!$114:$115,summaryJ8T648!$127:$128,summaryJ8T648!$130:$163,summaryJ8T648!$166:$178</definedName>
    <definedName name="Z_D7202DB5_AC26_11D1_8472_0000F67D522F_.wvu.Rows" localSheetId="3" hidden="1">summaryS8P705!$13:$98,summaryS8P705!$103:$103,summaryS8P705!$112:$113,summaryS8P705!$115:$135,summaryS8P705!$138:$150</definedName>
    <definedName name="Z_D7202DB6_AC26_11D1_8472_0000F67D522F_.wvu.Cols" localSheetId="5" hidden="1">summaryJ8T648!#REF!,summaryJ8T648!$J:$K</definedName>
    <definedName name="Z_D7202DB6_AC26_11D1_8472_0000F67D522F_.wvu.Cols" localSheetId="3" hidden="1">summaryS8P705!#REF!,summaryS8P705!$E:$F</definedName>
    <definedName name="Z_D7202DB6_AC26_11D1_8472_0000F67D522F_.wvu.PrintArea" localSheetId="5" hidden="1">summaryJ8T648!$A$1:$C$176</definedName>
    <definedName name="Z_D7202DB6_AC26_11D1_8472_0000F67D522F_.wvu.PrintArea" localSheetId="3" hidden="1">summaryS8P705!$A$1:$B$148</definedName>
    <definedName name="Z_D7202DB6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B6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BD_AC26_11D1_8472_0000F67D522F_.wvu.Cols" localSheetId="5" hidden="1">summaryJ8T648!$J:$K</definedName>
    <definedName name="Z_D7202DBD_AC26_11D1_8472_0000F67D522F_.wvu.Cols" localSheetId="3" hidden="1">summaryS8P705!$E:$F</definedName>
    <definedName name="Z_D7202DBD_AC26_11D1_8472_0000F67D522F_.wvu.PrintArea" localSheetId="5" hidden="1">summaryJ8T648!$A$1:$B$169</definedName>
    <definedName name="Z_D7202DBD_AC26_11D1_8472_0000F67D522F_.wvu.PrintArea" localSheetId="3" hidden="1">summaryS8P705!$A$1:$B$141</definedName>
    <definedName name="Z_D7202DBD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BD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BE_AC26_11D1_8472_0000F67D522F_.wvu.Cols" localSheetId="5" hidden="1">summaryJ8T648!$C:$K</definedName>
    <definedName name="Z_D7202DBE_AC26_11D1_8472_0000F67D522F_.wvu.Cols" localSheetId="3" hidden="1">summaryS8P705!$C:$F</definedName>
    <definedName name="Z_D7202DBE_AC26_11D1_8472_0000F67D522F_.wvu.PrintArea" localSheetId="5" hidden="1">summaryJ8T648!$A$1:$B$144</definedName>
    <definedName name="Z_D7202DBE_AC26_11D1_8472_0000F67D522F_.wvu.PrintArea" localSheetId="3" hidden="1">summaryS8P705!$A$1:$B$128</definedName>
    <definedName name="Z_D7202DBE_AC26_11D1_8472_0000F67D522F_.wvu.Rows" localSheetId="5" hidden="1">summaryJ8T648!$14:$108,summaryJ8T648!$114:$115,summaryJ8T648!$127:$128,summaryJ8T648!$130:$163,summaryJ8T648!$166:$178</definedName>
    <definedName name="Z_D7202DBE_AC26_11D1_8472_0000F67D522F_.wvu.Rows" localSheetId="3" hidden="1">summaryS8P705!$13:$98,summaryS8P705!$103:$103,summaryS8P705!$112:$113,summaryS8P705!$115:$135,summaryS8P705!$138:$150</definedName>
    <definedName name="Z_D7202DBF_AC26_11D1_8472_0000F67D522F_.wvu.Cols" localSheetId="5" hidden="1">summaryJ8T648!#REF!,summaryJ8T648!$J:$K</definedName>
    <definedName name="Z_D7202DBF_AC26_11D1_8472_0000F67D522F_.wvu.Cols" localSheetId="3" hidden="1">summaryS8P705!#REF!,summaryS8P705!$E:$F</definedName>
    <definedName name="Z_D7202DBF_AC26_11D1_8472_0000F67D522F_.wvu.PrintArea" localSheetId="5" hidden="1">summaryJ8T648!$A$1:$C$175</definedName>
    <definedName name="Z_D7202DBF_AC26_11D1_8472_0000F67D522F_.wvu.PrintArea" localSheetId="3" hidden="1">summaryS8P705!$A$1:$B$147</definedName>
    <definedName name="Z_D7202DBF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BF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C6_AC26_11D1_8472_0000F67D522F_.wvu.Cols" localSheetId="5" hidden="1">summaryJ8T648!$J:$K</definedName>
    <definedName name="Z_D7202DC6_AC26_11D1_8472_0000F67D522F_.wvu.Cols" localSheetId="3" hidden="1">summaryS8P705!$E:$F</definedName>
    <definedName name="Z_D7202DC6_AC26_11D1_8472_0000F67D522F_.wvu.PrintArea" localSheetId="5" hidden="1">summaryJ8T648!$A$1:$B$163</definedName>
    <definedName name="Z_D7202DC6_AC26_11D1_8472_0000F67D522F_.wvu.PrintArea" localSheetId="3" hidden="1">summaryS8P705!$A$1:$B$135</definedName>
    <definedName name="Z_D7202DC6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C6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C7_AC26_11D1_8472_0000F67D522F_.wvu.Cols" localSheetId="5" hidden="1">summaryJ8T648!$C:$K</definedName>
    <definedName name="Z_D7202DC7_AC26_11D1_8472_0000F67D522F_.wvu.Cols" localSheetId="3" hidden="1">summaryS8P705!$C:$F</definedName>
    <definedName name="Z_D7202DC7_AC26_11D1_8472_0000F67D522F_.wvu.PrintArea" localSheetId="5" hidden="1">summaryJ8T648!$A$1:$B$144</definedName>
    <definedName name="Z_D7202DC7_AC26_11D1_8472_0000F67D522F_.wvu.PrintArea" localSheetId="3" hidden="1">summaryS8P705!$A$1:$B$128</definedName>
    <definedName name="Z_D7202DC7_AC26_11D1_8472_0000F67D522F_.wvu.Rows" localSheetId="5" hidden="1">summaryJ8T648!$14:$108,summaryJ8T648!$114:$115,summaryJ8T648!$127:$128,summaryJ8T648!$130:$163,summaryJ8T648!$166:$178</definedName>
    <definedName name="Z_D7202DC7_AC26_11D1_8472_0000F67D522F_.wvu.Rows" localSheetId="3" hidden="1">summaryS8P705!$13:$98,summaryS8P705!$103:$103,summaryS8P705!$112:$113,summaryS8P705!$115:$135,summaryS8P705!$138:$150</definedName>
    <definedName name="Z_D7202DC8_AC26_11D1_8472_0000F67D522F_.wvu.Cols" localSheetId="5" hidden="1">summaryJ8T648!#REF!,summaryJ8T648!$J:$K</definedName>
    <definedName name="Z_D7202DC8_AC26_11D1_8472_0000F67D522F_.wvu.Cols" localSheetId="3" hidden="1">summaryS8P705!#REF!,summaryS8P705!$E:$F</definedName>
    <definedName name="Z_D7202DC8_AC26_11D1_8472_0000F67D522F_.wvu.PrintArea" localSheetId="5" hidden="1">summaryJ8T648!$A$1:$C$171</definedName>
    <definedName name="Z_D7202DC8_AC26_11D1_8472_0000F67D522F_.wvu.PrintArea" localSheetId="3" hidden="1">summaryS8P705!$A$1:$B$143</definedName>
    <definedName name="Z_D7202DC8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C8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F1188CB3_BD7B_11D1_8472_0000F67D522F_.wvu.Cols" localSheetId="5" hidden="1">summaryJ8T648!$J:$K</definedName>
    <definedName name="Z_F1188CB3_BD7B_11D1_8472_0000F67D522F_.wvu.Cols" localSheetId="3" hidden="1">summaryS8P705!$E:$F</definedName>
    <definedName name="Z_F1188CB3_BD7B_11D1_8472_0000F67D522F_.wvu.PrintArea" localSheetId="5" hidden="1">summaryJ8T648!$A$1:$B$159</definedName>
    <definedName name="Z_F1188CB3_BD7B_11D1_8472_0000F67D522F_.wvu.PrintArea" localSheetId="3" hidden="1">summaryS8P705!$A$1:$B$131</definedName>
    <definedName name="Z_F1188CB3_BD7B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F1188CB3_BD7B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F1188CB4_BD7B_11D1_8472_0000F67D522F_.wvu.Cols" localSheetId="5" hidden="1">summaryJ8T648!$C:$K</definedName>
    <definedName name="Z_F1188CB4_BD7B_11D1_8472_0000F67D522F_.wvu.Cols" localSheetId="3" hidden="1">summaryS8P705!$C:$F</definedName>
    <definedName name="Z_F1188CB4_BD7B_11D1_8472_0000F67D522F_.wvu.PrintArea" localSheetId="5" hidden="1">summaryJ8T648!$A$1:$B$144</definedName>
    <definedName name="Z_F1188CB4_BD7B_11D1_8472_0000F67D522F_.wvu.PrintArea" localSheetId="3" hidden="1">summaryS8P705!$A$1:$B$128</definedName>
    <definedName name="Z_F1188CB4_BD7B_11D1_8472_0000F67D522F_.wvu.Rows" localSheetId="5" hidden="1">summaryJ8T648!$14:$108,summaryJ8T648!$114:$115,summaryJ8T648!$127:$128,summaryJ8T648!$130:$163,summaryJ8T648!$166:$178</definedName>
    <definedName name="Z_F1188CB4_BD7B_11D1_8472_0000F67D522F_.wvu.Rows" localSheetId="3" hidden="1">summaryS8P705!$13:$98,summaryS8P705!$103:$103,summaryS8P705!$112:$113,summaryS8P705!$115:$135,summaryS8P705!$138:$150</definedName>
    <definedName name="Z_F1188CB5_BD7B_11D1_8472_0000F67D522F_.wvu.Cols" localSheetId="5" hidden="1">summaryJ8T648!#REF!,summaryJ8T648!$J:$K</definedName>
    <definedName name="Z_F1188CB5_BD7B_11D1_8472_0000F67D522F_.wvu.Cols" localSheetId="3" hidden="1">summaryS8P705!#REF!,summaryS8P705!$E:$F</definedName>
    <definedName name="Z_F1188CB5_BD7B_11D1_8472_0000F67D522F_.wvu.PrintArea" localSheetId="5" hidden="1">summaryJ8T648!$A$1:$C$166</definedName>
    <definedName name="Z_F1188CB5_BD7B_11D1_8472_0000F67D522F_.wvu.PrintArea" localSheetId="3" hidden="1">summaryS8P705!$A$1:$B$138</definedName>
    <definedName name="Z_F1188CB5_BD7B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F1188CB5_BD7B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</definedNames>
  <calcPr calcId="92512" fullCalcOnLoad="1"/>
  <customWorkbookViews>
    <customWorkbookView name="nov97 (summary)" guid="{B91A38C5-C9FC-11D1-8473-0000F67D522F}" maximized="1" windowWidth="608" windowHeight="388" activeSheetId="4" showComments="commIndAndComment"/>
    <customWorkbookView name="jul97 (summary)" guid="{B91A38C4-C9FC-11D1-8473-0000F67D522F}" maximized="1" windowWidth="605" windowHeight="388" activeSheetId="4" showComments="commIndAndComment"/>
    <customWorkbookView name="augsep97 (summary)" guid="{B91A38C3-C9FC-11D1-8473-0000F67D522F}" maximized="1" windowWidth="612" windowHeight="388" activeSheetId="4" showComments="commIndAndComment"/>
  </customWorkbookViews>
</workbook>
</file>

<file path=xl/calcChain.xml><?xml version="1.0" encoding="utf-8"?>
<calcChain xmlns="http://schemas.openxmlformats.org/spreadsheetml/2006/main">
  <c r="G50" i="21" l="1"/>
  <c r="G47" i="13"/>
  <c r="G47" i="11"/>
  <c r="G47" i="8"/>
  <c r="H5" i="9"/>
  <c r="D11" i="9"/>
  <c r="N11" i="9"/>
  <c r="D15" i="9"/>
  <c r="D25" i="9"/>
  <c r="H25" i="9"/>
  <c r="L28" i="9"/>
  <c r="D29" i="9"/>
  <c r="K14" i="12"/>
  <c r="K15" i="12"/>
  <c r="K16" i="12"/>
  <c r="K17" i="12"/>
  <c r="K18" i="12"/>
  <c r="G19" i="12"/>
  <c r="K19" i="12"/>
  <c r="K20" i="12"/>
  <c r="K21" i="12"/>
  <c r="K22" i="12"/>
  <c r="K23" i="12"/>
  <c r="K24" i="12"/>
  <c r="G25" i="12"/>
  <c r="K25" i="12"/>
  <c r="K26" i="12"/>
  <c r="K27" i="12"/>
  <c r="K28" i="12"/>
  <c r="K29" i="12"/>
  <c r="G30" i="12"/>
  <c r="K30" i="12"/>
  <c r="K31" i="12"/>
  <c r="K32" i="12"/>
  <c r="K33" i="12"/>
  <c r="K34" i="12"/>
  <c r="K35" i="12"/>
  <c r="K36" i="12"/>
  <c r="K37" i="12"/>
  <c r="G38" i="12"/>
  <c r="K38" i="12"/>
  <c r="K39" i="12"/>
  <c r="K40" i="12"/>
  <c r="K41" i="12"/>
  <c r="G42" i="12"/>
  <c r="K42" i="12"/>
  <c r="K43" i="12"/>
  <c r="K44" i="12"/>
  <c r="K45" i="12"/>
  <c r="K46" i="12"/>
  <c r="G47" i="12"/>
  <c r="K47" i="12"/>
  <c r="K48" i="12"/>
  <c r="K49" i="12"/>
  <c r="K50" i="12"/>
  <c r="K51" i="12"/>
  <c r="K52" i="12"/>
  <c r="G53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G80" i="12"/>
  <c r="K80" i="12"/>
  <c r="K81" i="12"/>
  <c r="K82" i="12"/>
  <c r="G83" i="12"/>
  <c r="K83" i="12"/>
  <c r="K84" i="12"/>
  <c r="K85" i="12"/>
  <c r="K86" i="12"/>
  <c r="G87" i="12"/>
  <c r="K87" i="12"/>
  <c r="K88" i="12"/>
  <c r="K89" i="12"/>
  <c r="G90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C104" i="12"/>
  <c r="D104" i="12"/>
  <c r="E104" i="12"/>
  <c r="F104" i="12"/>
  <c r="G104" i="12"/>
  <c r="H104" i="12"/>
  <c r="I104" i="12"/>
  <c r="K104" i="12"/>
  <c r="C105" i="12"/>
  <c r="D105" i="12"/>
  <c r="E105" i="12"/>
  <c r="F105" i="12"/>
  <c r="G105" i="12"/>
  <c r="H105" i="12"/>
  <c r="K105" i="12"/>
  <c r="K106" i="12"/>
  <c r="K107" i="12"/>
  <c r="K108" i="12"/>
  <c r="G112" i="12"/>
  <c r="K112" i="12"/>
  <c r="G113" i="12"/>
  <c r="K113" i="12"/>
  <c r="E114" i="12"/>
  <c r="G114" i="12"/>
  <c r="K114" i="12"/>
  <c r="E115" i="12"/>
  <c r="K115" i="12"/>
  <c r="F116" i="12"/>
  <c r="G116" i="12"/>
  <c r="K116" i="12"/>
  <c r="H117" i="12"/>
  <c r="K117" i="12"/>
  <c r="K118" i="12"/>
  <c r="G119" i="12"/>
  <c r="K119" i="12"/>
  <c r="G120" i="12"/>
  <c r="K120" i="12"/>
  <c r="C122" i="12"/>
  <c r="D122" i="12"/>
  <c r="E122" i="12"/>
  <c r="F122" i="12"/>
  <c r="G122" i="12"/>
  <c r="H122" i="12"/>
  <c r="I122" i="12"/>
  <c r="K122" i="12"/>
  <c r="E123" i="12"/>
  <c r="F123" i="12"/>
  <c r="G123" i="12"/>
  <c r="H123" i="12"/>
  <c r="I123" i="12"/>
  <c r="K123" i="12"/>
  <c r="C125" i="12"/>
  <c r="D125" i="12"/>
  <c r="E125" i="12"/>
  <c r="F125" i="12"/>
  <c r="G125" i="12"/>
  <c r="H125" i="12"/>
  <c r="I125" i="12"/>
  <c r="K125" i="12"/>
  <c r="F126" i="12"/>
  <c r="G126" i="12"/>
  <c r="H126" i="12"/>
  <c r="I126" i="12"/>
  <c r="K126" i="12"/>
  <c r="G128" i="12"/>
  <c r="H128" i="12"/>
  <c r="I128" i="12"/>
  <c r="K128" i="12"/>
  <c r="C129" i="12"/>
  <c r="D129" i="12"/>
  <c r="E129" i="12"/>
  <c r="F129" i="12"/>
  <c r="G129" i="12"/>
  <c r="H129" i="12"/>
  <c r="I129" i="12"/>
  <c r="K129" i="12"/>
  <c r="K133" i="12"/>
  <c r="K134" i="12"/>
  <c r="K135" i="12"/>
  <c r="K136" i="12"/>
  <c r="K137" i="12"/>
  <c r="C139" i="12"/>
  <c r="D139" i="12"/>
  <c r="E139" i="12"/>
  <c r="F139" i="12"/>
  <c r="G139" i="12"/>
  <c r="H139" i="12"/>
  <c r="I139" i="12"/>
  <c r="K139" i="12"/>
  <c r="K140" i="12"/>
  <c r="K144" i="12"/>
  <c r="K145" i="12"/>
  <c r="K146" i="12"/>
  <c r="G147" i="12"/>
  <c r="K147" i="12"/>
  <c r="K148" i="12"/>
  <c r="K149" i="12"/>
  <c r="K150" i="12"/>
  <c r="G151" i="12"/>
  <c r="K151" i="12"/>
  <c r="K152" i="12"/>
  <c r="K153" i="12"/>
  <c r="K154" i="12"/>
  <c r="K155" i="12"/>
  <c r="K156" i="12"/>
  <c r="K157" i="12"/>
  <c r="K158" i="12"/>
  <c r="K159" i="12"/>
  <c r="K160" i="12"/>
  <c r="F161" i="12"/>
  <c r="K161" i="12"/>
  <c r="C163" i="12"/>
  <c r="D163" i="12"/>
  <c r="E163" i="12"/>
  <c r="F163" i="12"/>
  <c r="G163" i="12"/>
  <c r="H163" i="12"/>
  <c r="I163" i="12"/>
  <c r="K163" i="12"/>
  <c r="C165" i="12"/>
  <c r="D165" i="12"/>
  <c r="E165" i="12"/>
  <c r="F165" i="12"/>
  <c r="G165" i="12"/>
  <c r="H165" i="12"/>
  <c r="I165" i="12"/>
  <c r="K165" i="12"/>
  <c r="K166" i="12"/>
  <c r="C167" i="12"/>
  <c r="D167" i="12"/>
  <c r="E167" i="12"/>
  <c r="F167" i="12"/>
  <c r="G167" i="12"/>
  <c r="H167" i="12"/>
  <c r="I167" i="12"/>
  <c r="K167" i="12"/>
  <c r="C169" i="12"/>
  <c r="D169" i="12"/>
  <c r="E169" i="12"/>
  <c r="F169" i="12"/>
  <c r="G169" i="12"/>
  <c r="H169" i="12"/>
  <c r="I169" i="12"/>
  <c r="J169" i="12"/>
  <c r="K169" i="12"/>
  <c r="K170" i="12"/>
  <c r="C172" i="12"/>
  <c r="D172" i="12"/>
  <c r="E172" i="12"/>
  <c r="F172" i="12"/>
  <c r="G172" i="12"/>
  <c r="H172" i="12"/>
  <c r="I172" i="12"/>
  <c r="K172" i="12"/>
  <c r="K173" i="12"/>
  <c r="K174" i="12"/>
  <c r="K175" i="12"/>
  <c r="C176" i="12"/>
  <c r="D176" i="12"/>
  <c r="E176" i="12"/>
  <c r="F176" i="12"/>
  <c r="G176" i="12"/>
  <c r="H176" i="12"/>
  <c r="I176" i="12"/>
  <c r="K176" i="12"/>
  <c r="G177" i="12"/>
  <c r="K177" i="12"/>
  <c r="C178" i="12"/>
  <c r="D178" i="12"/>
  <c r="E178" i="12"/>
  <c r="F178" i="12"/>
  <c r="G178" i="12"/>
  <c r="H178" i="12"/>
  <c r="I178" i="12"/>
  <c r="J178" i="12"/>
  <c r="K178" i="12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C94" i="10"/>
  <c r="D94" i="10"/>
  <c r="F94" i="10"/>
  <c r="F95" i="10"/>
  <c r="F96" i="10"/>
  <c r="C97" i="10"/>
  <c r="D97" i="10"/>
  <c r="F97" i="10"/>
  <c r="C98" i="10"/>
  <c r="D98" i="10"/>
  <c r="F98" i="10"/>
  <c r="C102" i="10"/>
  <c r="F102" i="10"/>
  <c r="F103" i="10"/>
  <c r="F104" i="10"/>
  <c r="C105" i="10"/>
  <c r="F105" i="10"/>
  <c r="F106" i="10"/>
  <c r="C108" i="10"/>
  <c r="D108" i="10"/>
  <c r="F108" i="10"/>
  <c r="C109" i="10"/>
  <c r="D109" i="10"/>
  <c r="F109" i="10"/>
  <c r="C111" i="10"/>
  <c r="D111" i="10"/>
  <c r="F111" i="10"/>
  <c r="F113" i="10"/>
  <c r="C114" i="10"/>
  <c r="D114" i="10"/>
  <c r="F114" i="10"/>
  <c r="F118" i="10"/>
  <c r="F119" i="10"/>
  <c r="F120" i="10"/>
  <c r="F121" i="10"/>
  <c r="F122" i="10"/>
  <c r="C124" i="10"/>
  <c r="D124" i="10"/>
  <c r="F124" i="10"/>
  <c r="F125" i="10"/>
  <c r="F129" i="10"/>
  <c r="F130" i="10"/>
  <c r="C131" i="10"/>
  <c r="D131" i="10"/>
  <c r="F131" i="10"/>
  <c r="F132" i="10"/>
  <c r="F133" i="10"/>
  <c r="C135" i="10"/>
  <c r="D135" i="10"/>
  <c r="F135" i="10"/>
  <c r="C137" i="10"/>
  <c r="D137" i="10"/>
  <c r="F137" i="10"/>
  <c r="F138" i="10"/>
  <c r="C139" i="10"/>
  <c r="D139" i="10"/>
  <c r="F139" i="10"/>
  <c r="C141" i="10"/>
  <c r="D141" i="10"/>
  <c r="E141" i="10"/>
  <c r="F141" i="10"/>
  <c r="F142" i="10"/>
  <c r="C144" i="10"/>
  <c r="D144" i="10"/>
  <c r="F144" i="10"/>
  <c r="F145" i="10"/>
  <c r="F146" i="10"/>
  <c r="F147" i="10"/>
  <c r="C148" i="10"/>
  <c r="D148" i="10"/>
  <c r="F148" i="10"/>
  <c r="F149" i="10"/>
  <c r="C150" i="10"/>
  <c r="D150" i="10"/>
  <c r="E150" i="10"/>
  <c r="F150" i="10"/>
</calcChain>
</file>

<file path=xl/comments1.xml><?xml version="1.0" encoding="utf-8"?>
<comments xmlns="http://schemas.openxmlformats.org/spreadsheetml/2006/main">
  <authors>
    <author>cbest</author>
    <author>Cameron Best</author>
  </authors>
  <commentList>
    <comment ref="G19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18hrs trf fr J8T674 8/98 571.50
6hrs trf fr J8T674 9/98 173.18
12hrs trf fr J8T674 10/98 396.87
</t>
        </r>
      </text>
    </comment>
    <comment ref="G25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3hrs trf fr J8T674 8/98 156.19
6hrs trf fr J8T674 9/98
274.51
3HRS TRF FR J8T674 10/98 113.59
</t>
        </r>
      </text>
    </comment>
    <comment ref="G30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5hrs trf fr J8T674 8/98 163.30
12hrs trf fr J8T674 9/98  348.55
13HRS TRF FR J8T674 309.82
</t>
        </r>
      </text>
    </comment>
    <comment ref="G38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3hrs trf fr J8T674 9/98 178.98
5HRS TRF FR J8T674 10/98 238.64
</t>
        </r>
      </text>
    </comment>
    <comment ref="G42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14hrs trf fr J8T674 8/98 494.99
28hrs trf fr J8T674 9/98 900.00
28HRS TRF FR J8T674 10/98 900.00
</t>
        </r>
      </text>
    </comment>
    <comment ref="G47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4hrs trf fr J8T674 9/98 129.29
</t>
        </r>
      </text>
    </comment>
    <comment ref="G53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6hrs trf fr  J8T674  8/98 106.75
11HRS TRF FR J8T674 10/98 142.87
</t>
        </r>
      </text>
    </comment>
    <comment ref="G80" authorId="1" shapeId="0">
      <text>
        <r>
          <rPr>
            <b/>
            <sz val="8"/>
            <color indexed="81"/>
            <rFont val="Tahoma"/>
          </rPr>
          <t>Cameron Best:</t>
        </r>
        <r>
          <rPr>
            <sz val="8"/>
            <color indexed="81"/>
            <rFont val="Tahoma"/>
          </rPr>
          <t xml:space="preserve">
1 hr trf fr J8T674 10/98 14.21
</t>
        </r>
      </text>
    </comment>
    <comment ref="G83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8hrs trf fr J8T674 8/98 146.24
</t>
        </r>
      </text>
    </comment>
    <comment ref="G87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10hrs trf fr J8T674 8/98 313.14
</t>
        </r>
      </text>
    </comment>
    <comment ref="G90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1hr trf fr J8T674 8/98 49.69
2hr trf fr J8T674 9/98 90.34
1HR TRF FR J8T674 10/98 45.17
</t>
        </r>
      </text>
    </comment>
    <comment ref="G114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16HRS TRF FR J8T674 161.35
</t>
        </r>
      </text>
    </comment>
    <comment ref="G119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14 hrs trf Fr J8T674 151.20
</t>
        </r>
      </text>
    </comment>
    <comment ref="G147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TRF FR J8T674
</t>
        </r>
      </text>
    </comment>
    <comment ref="G151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475.90 TRF FR  J8T674
</t>
        </r>
      </text>
    </comment>
  </commentList>
</comments>
</file>

<file path=xl/sharedStrings.xml><?xml version="1.0" encoding="utf-8"?>
<sst xmlns="http://schemas.openxmlformats.org/spreadsheetml/2006/main" count="533" uniqueCount="287">
  <si>
    <t>ENRON ENGINEERING &amp; CONSTRUCTION</t>
  </si>
  <si>
    <t>INVOICE</t>
  </si>
  <si>
    <t>To:</t>
  </si>
  <si>
    <t>Please  Remit  To:</t>
  </si>
  <si>
    <t>Nations  Bank  - Dallas</t>
  </si>
  <si>
    <t>A/C  #  375-046-9309</t>
  </si>
  <si>
    <t>ABA  #  111 000 012</t>
  </si>
  <si>
    <t>Co#082</t>
  </si>
  <si>
    <t>For  questions , please  contact:</t>
  </si>
  <si>
    <t>Invoice</t>
  </si>
  <si>
    <t>Payment</t>
  </si>
  <si>
    <t>Date</t>
  </si>
  <si>
    <t>Number</t>
  </si>
  <si>
    <t>Due  Date</t>
  </si>
  <si>
    <t xml:space="preserve">To invoice for Enron Engineering &amp; Construction's costs incurred in rendering </t>
  </si>
  <si>
    <t>Work Order #:</t>
  </si>
  <si>
    <t>Project Name:</t>
  </si>
  <si>
    <t>Total  Amount  Due</t>
  </si>
  <si>
    <t>Enron Engineering &amp; Construction Company</t>
  </si>
  <si>
    <t>Contract Period</t>
  </si>
  <si>
    <t>Timesheet period</t>
  </si>
  <si>
    <t>Employee Name</t>
  </si>
  <si>
    <t>Total</t>
  </si>
  <si>
    <t>Barto, Brian</t>
  </si>
  <si>
    <t>Brand, Harold</t>
  </si>
  <si>
    <t>Buckles, Carolyn</t>
  </si>
  <si>
    <t>Bush, John</t>
  </si>
  <si>
    <t>Choate, Christine</t>
  </si>
  <si>
    <t>Costa, Cheryl</t>
  </si>
  <si>
    <t>Dannhaus, Edward</t>
  </si>
  <si>
    <t>Doughty, Brian</t>
  </si>
  <si>
    <t>Durand, Pamela</t>
  </si>
  <si>
    <t>Eden, Eric</t>
  </si>
  <si>
    <t>Falgout, Charles</t>
  </si>
  <si>
    <t>Heck, Stephen</t>
  </si>
  <si>
    <t>Hinckson, Sewitte</t>
  </si>
  <si>
    <t>Hunter, Jordan</t>
  </si>
  <si>
    <t>Iyer, Steve</t>
  </si>
  <si>
    <t>Izzo, Larry</t>
  </si>
  <si>
    <t>Jones, George</t>
  </si>
  <si>
    <t>Kaczmark, Kristine</t>
  </si>
  <si>
    <t>Kellenbenz, Todd</t>
  </si>
  <si>
    <t>Laidlaw, Scott</t>
  </si>
  <si>
    <t>Laramore, Roger</t>
  </si>
  <si>
    <t>Lohman, Jon</t>
  </si>
  <si>
    <t>Newsome, Pam</t>
  </si>
  <si>
    <t>Nicholson, Vickie</t>
  </si>
  <si>
    <t>McPhail, Raymond</t>
  </si>
  <si>
    <t>Moss, Robert</t>
  </si>
  <si>
    <t>Monson, Scott</t>
  </si>
  <si>
    <t>Nanny, Mike</t>
  </si>
  <si>
    <t>Norman, Barry</t>
  </si>
  <si>
    <t>Okabayashi, Harry</t>
  </si>
  <si>
    <t>Olmstead, Robert</t>
  </si>
  <si>
    <t>Peters, Diana</t>
  </si>
  <si>
    <t>585-44-9862</t>
  </si>
  <si>
    <t>Puente, Pat</t>
  </si>
  <si>
    <t>Ramsey, Stuart</t>
  </si>
  <si>
    <t>Sargent, Barbara</t>
  </si>
  <si>
    <t>Seiter, Gayla</t>
  </si>
  <si>
    <t>Shair, Burton</t>
  </si>
  <si>
    <t>Srinivasan, Alagiry</t>
  </si>
  <si>
    <t>Stein, Steve</t>
  </si>
  <si>
    <t>Sweeney, Gene</t>
  </si>
  <si>
    <t>Thayer, Victor</t>
  </si>
  <si>
    <t>Trevino, Andy</t>
  </si>
  <si>
    <t>Whipple, Thomas</t>
  </si>
  <si>
    <t>Wisdom, Michael</t>
  </si>
  <si>
    <t>Zanetti, Bob</t>
  </si>
  <si>
    <t>Zelondzhev, Grig</t>
  </si>
  <si>
    <t>Zitterkopf, Dennis</t>
  </si>
  <si>
    <t>Total Hours - EE&amp;CC Employees</t>
  </si>
  <si>
    <t>Total Base Payroll - EE&amp;CC Employees</t>
  </si>
  <si>
    <t>B&amp;T - EE&amp;CC Employees</t>
  </si>
  <si>
    <t>B&amp;T %</t>
  </si>
  <si>
    <t>Total Dollars - EE&amp;CC Employees</t>
  </si>
  <si>
    <t>Contract Employee P/R (EE&amp;CC):</t>
  </si>
  <si>
    <t>Badami, John</t>
  </si>
  <si>
    <t>Goodson, Jerry</t>
  </si>
  <si>
    <t>Nadeau, Gwen</t>
  </si>
  <si>
    <t>Total Hours - EE&amp;CC Contract Employees</t>
  </si>
  <si>
    <t>Total Dollars - EE&amp;CC Contract Employees</t>
  </si>
  <si>
    <t>Total EE&amp;CC Base P/R Dollars (Employee + Contract)</t>
  </si>
  <si>
    <t>Less: O/H Adjustment</t>
  </si>
  <si>
    <t>Billable Payroll</t>
  </si>
  <si>
    <t>Other Enron Entities:</t>
  </si>
  <si>
    <t>Slaugh, Richard</t>
  </si>
  <si>
    <t>Johnson, David</t>
  </si>
  <si>
    <t>Jaeger, Marlene</t>
  </si>
  <si>
    <t>Moseman, Merlin</t>
  </si>
  <si>
    <t>Total Hours - Other Enron Entities</t>
  </si>
  <si>
    <t>Total Dollars - Other Enron Entities</t>
  </si>
  <si>
    <t>Other Services &amp; Expenditures:</t>
  </si>
  <si>
    <t>Total Other Services &amp; Expenditures</t>
  </si>
  <si>
    <t>Total Invoice Amount</t>
  </si>
  <si>
    <t>Total Invoicable Costs for the Month (Includes B&amp;T &amp; OH)</t>
  </si>
  <si>
    <t>Monthly Profit (Loss)</t>
  </si>
  <si>
    <t>Prior Period Costs Previously Invoiced</t>
  </si>
  <si>
    <t>Non Invoicable Charges</t>
  </si>
  <si>
    <t>Transfers to (from) other work orders</t>
  </si>
  <si>
    <t>Costs Charged to Work Order during the Month</t>
  </si>
  <si>
    <t>Clearing Transfers</t>
  </si>
  <si>
    <t>Net Monthly Work Order Charges</t>
  </si>
  <si>
    <t>Brimlow, Patrice</t>
  </si>
  <si>
    <t>Lafley, George</t>
  </si>
  <si>
    <t>Newman, Nathan</t>
  </si>
  <si>
    <t>Robinson, Mitch</t>
  </si>
  <si>
    <t>Thomas, Timothy</t>
  </si>
  <si>
    <t>Total Project Cost</t>
  </si>
  <si>
    <t>Less: EE&amp;CC Share (50%)</t>
  </si>
  <si>
    <t>Green, Robert</t>
  </si>
  <si>
    <t>Tezyk, Matthew</t>
  </si>
  <si>
    <t>ENRON  CAPITAL &amp; TRADE RESOURCES</t>
  </si>
  <si>
    <t>121 S.W. Salmon Street</t>
  </si>
  <si>
    <t>3WTC 0306</t>
  </si>
  <si>
    <t>Portland, OR 97204</t>
  </si>
  <si>
    <t>DUE UPON RECEIPT</t>
  </si>
  <si>
    <t>Project Mngr:</t>
  </si>
  <si>
    <t>Gragg, Suzie</t>
  </si>
  <si>
    <t>Slapp, John</t>
  </si>
  <si>
    <t>Yelverton, Shane</t>
  </si>
  <si>
    <t>Cavazos, Manuel</t>
  </si>
  <si>
    <t>Coltrin, Kathy</t>
  </si>
  <si>
    <t>De Armas, Jorge</t>
  </si>
  <si>
    <t>Emerson, Robert</t>
  </si>
  <si>
    <t>Galvan, Carla</t>
  </si>
  <si>
    <t>Hendricks, Jennifer</t>
  </si>
  <si>
    <t>Mellon, Brian</t>
  </si>
  <si>
    <t>Meyer, Melinda</t>
  </si>
  <si>
    <t>Missen, Robert</t>
  </si>
  <si>
    <t>Unruh, Betty</t>
  </si>
  <si>
    <t>Wong, Liong, Justo</t>
  </si>
  <si>
    <t>Garcia, Frances</t>
  </si>
  <si>
    <t xml:space="preserve"> Overhead Applied</t>
  </si>
  <si>
    <t>333 Clay Street,  Ste 400</t>
  </si>
  <si>
    <t>Houston ,  Texas  77002</t>
  </si>
  <si>
    <t>(See attached summary of charges)</t>
  </si>
  <si>
    <t>Bob Emerson</t>
  </si>
  <si>
    <t>Koeroghlian, Moses</t>
  </si>
  <si>
    <t>Anthaume, Mary</t>
  </si>
  <si>
    <t>Summary of Charges for the Months  of July thru September  1998</t>
  </si>
  <si>
    <t>Attn:  Tammy Sheppard</t>
  </si>
  <si>
    <t>Booth, Christopher</t>
  </si>
  <si>
    <t>Fuchs, Stefan</t>
  </si>
  <si>
    <t>Nepco PSA  - Inv 87c002</t>
  </si>
  <si>
    <t>John Badami-Reimb Expenses</t>
  </si>
  <si>
    <t>Robert Missen-Reimb Expenses</t>
  </si>
  <si>
    <t>Tran, Van</t>
  </si>
  <si>
    <t>November '98</t>
  </si>
  <si>
    <t>10/16-11/15</t>
  </si>
  <si>
    <t>Solomon, Donald</t>
  </si>
  <si>
    <t>Zero's Sandwich Shop</t>
  </si>
  <si>
    <t>Slimmer, James</t>
  </si>
  <si>
    <t>S8P704-1198</t>
  </si>
  <si>
    <t>S8P704</t>
  </si>
  <si>
    <t>New Albany Power Plant</t>
  </si>
  <si>
    <t>To invoice for NEPCO's costs incurred in rendering support to the</t>
  </si>
  <si>
    <t>Cameron Best</t>
  </si>
  <si>
    <t>(713)  646-6595</t>
  </si>
  <si>
    <t>suppport to the New Albany Power  project for October and November 1998.</t>
  </si>
  <si>
    <t>Attn:  Tammy Shepperd</t>
  </si>
  <si>
    <t>S8P704-NEPCO</t>
  </si>
  <si>
    <t>New Albany Power project for October and November 1998.</t>
  </si>
  <si>
    <t>General Ledger Journal Entry</t>
  </si>
  <si>
    <t>Voucher Number</t>
  </si>
  <si>
    <t>082-024-02</t>
  </si>
  <si>
    <t>Company</t>
  </si>
  <si>
    <t>Ctrl No</t>
  </si>
  <si>
    <t>Cross Co</t>
  </si>
  <si>
    <t>Ctrl Date</t>
  </si>
  <si>
    <t>GL Eff Date</t>
  </si>
  <si>
    <t>Entry #</t>
  </si>
  <si>
    <t>Entry Description</t>
  </si>
  <si>
    <t>082R</t>
  </si>
  <si>
    <t>Charge</t>
  </si>
  <si>
    <t>Misc Billing</t>
  </si>
  <si>
    <t>Line #</t>
  </si>
  <si>
    <t>Amount</t>
  </si>
  <si>
    <t>Co. No.</t>
  </si>
  <si>
    <t>Account</t>
  </si>
  <si>
    <t>RC-SL</t>
  </si>
  <si>
    <t>General Ledger Description</t>
  </si>
  <si>
    <t>082</t>
  </si>
  <si>
    <t>0000</t>
  </si>
  <si>
    <t>I</t>
  </si>
  <si>
    <t xml:space="preserve">                                                      082</t>
  </si>
  <si>
    <t>CLSD</t>
  </si>
  <si>
    <t>Total Debits</t>
  </si>
  <si>
    <t>Total Credits</t>
  </si>
  <si>
    <t>Remarks:</t>
  </si>
  <si>
    <t>Prepared By</t>
  </si>
  <si>
    <t>Reviewed By</t>
  </si>
  <si>
    <t>Joe Grajewski</t>
  </si>
  <si>
    <t xml:space="preserve">S8P704121098              1413704128        </t>
  </si>
  <si>
    <t>INV 1198 - S8P704</t>
  </si>
  <si>
    <t>December '98</t>
  </si>
  <si>
    <t>11/16-12/15</t>
  </si>
  <si>
    <t>Garrison, John</t>
  </si>
  <si>
    <t>Holley, James</t>
  </si>
  <si>
    <t>Summary of Charges for the Month of November and December, 1998</t>
  </si>
  <si>
    <t>S8P705 - Fulton Power Plant</t>
  </si>
  <si>
    <t>11/16-12.15</t>
  </si>
  <si>
    <t>Liu, Domin</t>
  </si>
  <si>
    <t>Rigby, John</t>
  </si>
  <si>
    <t>AlFaro, Renee</t>
  </si>
  <si>
    <t>.</t>
  </si>
  <si>
    <t>Log/An Inc</t>
  </si>
  <si>
    <t>Momentum Document Services Inc</t>
  </si>
  <si>
    <t>S8P704-1298</t>
  </si>
  <si>
    <t>suppport to the Fulton Power  project for November and December, 1998.</t>
  </si>
  <si>
    <t>Summary of Charges for the Month of June 1998</t>
  </si>
  <si>
    <t>Summary of Charges for the Months of July and August 1998</t>
  </si>
  <si>
    <t>Summary of Charges for the Months of July &amp; August 1998</t>
  </si>
  <si>
    <t>Summary of Charges for the Months of September, October, November and December, 1998</t>
  </si>
  <si>
    <t>J8T648 - Fulton, Mississippi</t>
  </si>
  <si>
    <t>ECT Developer - Bob Virgo</t>
  </si>
  <si>
    <t>June '98</t>
  </si>
  <si>
    <t>July '98</t>
  </si>
  <si>
    <t>August '98</t>
  </si>
  <si>
    <t>September '98</t>
  </si>
  <si>
    <t>October '98</t>
  </si>
  <si>
    <t>05/16-06/15</t>
  </si>
  <si>
    <t>06/16-07/15</t>
  </si>
  <si>
    <t>07/16-08/15</t>
  </si>
  <si>
    <t>08/16-09/15</t>
  </si>
  <si>
    <t>09/16-10/15</t>
  </si>
  <si>
    <t>Alderman, Lisa</t>
  </si>
  <si>
    <t>Anderson, Lisa</t>
  </si>
  <si>
    <t>Austin, Terri</t>
  </si>
  <si>
    <t>Belflower, Rusty</t>
  </si>
  <si>
    <t>Benbow, Bryan</t>
  </si>
  <si>
    <t>Booth, Eric</t>
  </si>
  <si>
    <t>Bradsby, Raymond</t>
  </si>
  <si>
    <t>Brand, Mark</t>
  </si>
  <si>
    <t>Chapman, Arlene</t>
  </si>
  <si>
    <t>Davis, Jim</t>
  </si>
  <si>
    <t>DeArmas, Jorge</t>
  </si>
  <si>
    <t>Farris, Bobby</t>
  </si>
  <si>
    <t>Habash, Samir</t>
  </si>
  <si>
    <t>Havlik, Robert</t>
  </si>
  <si>
    <t>Hunter, William</t>
  </si>
  <si>
    <t>Martin, Donna</t>
  </si>
  <si>
    <t>Mosley, Donald</t>
  </si>
  <si>
    <t>Rivera, Rose</t>
  </si>
  <si>
    <t>Showers, Digna</t>
  </si>
  <si>
    <t>Sutherland, James</t>
  </si>
  <si>
    <t>Wong Liong, Justo</t>
  </si>
  <si>
    <t>Wolcik, Earl</t>
  </si>
  <si>
    <t>Al Faro, Renee</t>
  </si>
  <si>
    <t>Rodriguez, Sandra</t>
  </si>
  <si>
    <t>Plus Multiplier of 1.53 on Base Payroll</t>
  </si>
  <si>
    <t>Fuchs, Stefan - Reimb Expenses</t>
  </si>
  <si>
    <t>Jorge De Armas - Reimb Expenses</t>
  </si>
  <si>
    <t>Manuel Cavazos - Reimb Expenses</t>
  </si>
  <si>
    <t>Brian Barto - Reimb Expenses</t>
  </si>
  <si>
    <t>Michael Wisdom - Reimb Expenses</t>
  </si>
  <si>
    <t>Citi Express</t>
  </si>
  <si>
    <t>Southeastern Electric</t>
  </si>
  <si>
    <t>Gaylord Stickle &amp; Associates</t>
  </si>
  <si>
    <t>CMC Otto's - Lunch</t>
  </si>
  <si>
    <t>Vespucci's - Lunch</t>
  </si>
  <si>
    <t>Luther's Bar-B-Que</t>
  </si>
  <si>
    <t>Treebeards - Lunch</t>
  </si>
  <si>
    <t>Nepco PSA</t>
  </si>
  <si>
    <t>S8P704-1298A</t>
  </si>
  <si>
    <t>suppport to the Fulton Power  project for September through December, 1998.</t>
  </si>
  <si>
    <t>001/28/99</t>
  </si>
  <si>
    <t>1400 SMITH STREET</t>
  </si>
  <si>
    <t>Houston ,  Texas  77002-7361</t>
  </si>
  <si>
    <t xml:space="preserve">Purchase Order </t>
  </si>
  <si>
    <t>Enron Net Works</t>
  </si>
  <si>
    <t>Houston, Texas 77002</t>
  </si>
  <si>
    <t>Kris Armstrong</t>
  </si>
  <si>
    <t>Phone:  (713) 853-1927</t>
  </si>
  <si>
    <t>Wiring Instructions:</t>
  </si>
  <si>
    <t xml:space="preserve">         INVOICE</t>
  </si>
  <si>
    <t>For questions, please contact:</t>
  </si>
  <si>
    <t>Fax:      (713) 646-8028</t>
  </si>
  <si>
    <t>Attn:  Kris Armstrong</t>
  </si>
  <si>
    <t>1400 Smith Street, Suite 2738b</t>
  </si>
  <si>
    <t xml:space="preserve">         Enron Online</t>
  </si>
  <si>
    <t>N/A</t>
  </si>
  <si>
    <t>Attn:  Patrick Hansen</t>
  </si>
  <si>
    <t>cc:    Dave Forster</t>
  </si>
  <si>
    <t>To:   ENE Servicos de Brasil LT</t>
  </si>
  <si>
    <t>Payment (USD)</t>
  </si>
  <si>
    <t>Down payment for initial setup for launching Brazilian products on Enron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</si>
</sst>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dd\-mmm\-yy_)"/>
    <numFmt numFmtId="184" formatCode="_([$$-409]* #,##0.00_);_([$$-409]* \(#,##0.00\);_([$$-409]* &quot;-&quot;??_);_(@_)"/>
    <numFmt numFmtId="185" formatCode="&quot;$&quot;#,##0.00"/>
  </numFmts>
  <fonts count="24" x14ac:knownFonts="1">
    <font>
      <sz val="10"/>
      <name val="Arial"/>
    </font>
    <font>
      <sz val="10"/>
      <name val="Arial"/>
    </font>
    <font>
      <sz val="12"/>
      <name val="Helv"/>
    </font>
    <font>
      <b/>
      <sz val="14"/>
      <name val="Helv"/>
    </font>
    <font>
      <b/>
      <sz val="12"/>
      <name val="Helv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color indexed="12"/>
      <name val="Arial"/>
      <family val="2"/>
    </font>
    <font>
      <sz val="14"/>
      <color indexed="10"/>
      <name val="Arial"/>
      <family val="2"/>
    </font>
    <font>
      <b/>
      <sz val="18"/>
      <name val="Arial"/>
      <family val="2"/>
    </font>
    <font>
      <sz val="16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9" fontId="1" fillId="0" borderId="0" applyFont="0" applyFill="0" applyBorder="0" applyAlignment="0" applyProtection="0"/>
  </cellStyleXfs>
  <cellXfs count="256">
    <xf numFmtId="0" fontId="0" fillId="0" borderId="0" xfId="0"/>
    <xf numFmtId="164" fontId="2" fillId="0" borderId="0" xfId="4" applyAlignment="1">
      <alignment horizontal="center"/>
    </xf>
    <xf numFmtId="164" fontId="2" fillId="0" borderId="0" xfId="4"/>
    <xf numFmtId="164" fontId="2" fillId="0" borderId="1" xfId="4" applyBorder="1" applyAlignment="1">
      <alignment horizontal="center"/>
    </xf>
    <xf numFmtId="164" fontId="2" fillId="0" borderId="2" xfId="4" applyBorder="1" applyAlignment="1">
      <alignment horizontal="center"/>
    </xf>
    <xf numFmtId="44" fontId="2" fillId="0" borderId="3" xfId="1" applyFont="1" applyBorder="1" applyAlignment="1">
      <alignment horizontal="center"/>
    </xf>
    <xf numFmtId="164" fontId="2" fillId="0" borderId="4" xfId="4" applyBorder="1"/>
    <xf numFmtId="44" fontId="2" fillId="0" borderId="1" xfId="1" applyFont="1" applyBorder="1" applyAlignment="1">
      <alignment horizontal="center"/>
    </xf>
    <xf numFmtId="164" fontId="2" fillId="0" borderId="5" xfId="4" applyFont="1" applyBorder="1"/>
    <xf numFmtId="164" fontId="2" fillId="0" borderId="4" xfId="4" applyFont="1" applyBorder="1"/>
    <xf numFmtId="164" fontId="2" fillId="0" borderId="6" xfId="4" applyFont="1" applyBorder="1"/>
    <xf numFmtId="164" fontId="2" fillId="2" borderId="1" xfId="4" applyFill="1" applyBorder="1"/>
    <xf numFmtId="164" fontId="4" fillId="2" borderId="7" xfId="4" applyFont="1" applyFill="1" applyBorder="1" applyAlignment="1">
      <alignment horizontal="center"/>
    </xf>
    <xf numFmtId="164" fontId="2" fillId="3" borderId="8" xfId="4" applyFont="1" applyFill="1" applyBorder="1"/>
    <xf numFmtId="164" fontId="2" fillId="0" borderId="0" xfId="4" applyBorder="1" applyAlignment="1">
      <alignment horizontal="center"/>
    </xf>
    <xf numFmtId="164" fontId="2" fillId="0" borderId="9" xfId="4" applyBorder="1" applyAlignment="1">
      <alignment horizontal="center"/>
    </xf>
    <xf numFmtId="44" fontId="2" fillId="0" borderId="10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2" borderId="11" xfId="1" applyFont="1" applyFill="1" applyBorder="1" applyAlignment="1">
      <alignment horizontal="center"/>
    </xf>
    <xf numFmtId="164" fontId="2" fillId="2" borderId="12" xfId="4" applyFill="1" applyBorder="1"/>
    <xf numFmtId="164" fontId="2" fillId="0" borderId="13" xfId="4" applyBorder="1"/>
    <xf numFmtId="164" fontId="2" fillId="0" borderId="13" xfId="4" applyFont="1" applyBorder="1"/>
    <xf numFmtId="164" fontId="2" fillId="0" borderId="14" xfId="4" applyFont="1" applyBorder="1"/>
    <xf numFmtId="164" fontId="2" fillId="3" borderId="15" xfId="4" applyFont="1" applyFill="1" applyBorder="1"/>
    <xf numFmtId="164" fontId="2" fillId="0" borderId="16" xfId="4" applyFont="1" applyBorder="1"/>
    <xf numFmtId="17" fontId="4" fillId="2" borderId="17" xfId="4" applyNumberFormat="1" applyFont="1" applyFill="1" applyBorder="1" applyAlignment="1">
      <alignment horizontal="center"/>
    </xf>
    <xf numFmtId="164" fontId="4" fillId="2" borderId="18" xfId="4" applyFont="1" applyFill="1" applyBorder="1"/>
    <xf numFmtId="164" fontId="2" fillId="0" borderId="13" xfId="4" applyFont="1" applyBorder="1" applyAlignment="1">
      <alignment horizontal="center"/>
    </xf>
    <xf numFmtId="164" fontId="2" fillId="2" borderId="18" xfId="4" applyFill="1" applyBorder="1"/>
    <xf numFmtId="164" fontId="2" fillId="2" borderId="19" xfId="4" applyFill="1" applyBorder="1"/>
    <xf numFmtId="44" fontId="2" fillId="2" borderId="7" xfId="1" applyFont="1" applyFill="1" applyBorder="1" applyAlignment="1">
      <alignment horizontal="center"/>
    </xf>
    <xf numFmtId="44" fontId="2" fillId="2" borderId="20" xfId="1" applyFont="1" applyFill="1" applyBorder="1" applyAlignment="1">
      <alignment horizontal="center"/>
    </xf>
    <xf numFmtId="164" fontId="2" fillId="2" borderId="18" xfId="4" applyFont="1" applyFill="1" applyBorder="1"/>
    <xf numFmtId="164" fontId="2" fillId="2" borderId="19" xfId="4" applyFont="1" applyFill="1" applyBorder="1"/>
    <xf numFmtId="164" fontId="4" fillId="2" borderId="21" xfId="4" applyFont="1" applyFill="1" applyBorder="1"/>
    <xf numFmtId="164" fontId="3" fillId="0" borderId="22" xfId="4" applyFont="1" applyBorder="1" applyAlignment="1">
      <alignment horizontal="left"/>
    </xf>
    <xf numFmtId="164" fontId="3" fillId="0" borderId="23" xfId="4" applyFont="1" applyBorder="1" applyAlignment="1">
      <alignment horizontal="centerContinuous"/>
    </xf>
    <xf numFmtId="164" fontId="3" fillId="0" borderId="24" xfId="4" applyFont="1" applyBorder="1" applyAlignment="1">
      <alignment horizontal="left"/>
    </xf>
    <xf numFmtId="164" fontId="3" fillId="0" borderId="0" xfId="4" applyFont="1" applyBorder="1" applyAlignment="1">
      <alignment horizontal="centerContinuous"/>
    </xf>
    <xf numFmtId="14" fontId="3" fillId="0" borderId="24" xfId="4" applyNumberFormat="1" applyFont="1" applyBorder="1" applyAlignment="1">
      <alignment horizontal="left"/>
    </xf>
    <xf numFmtId="164" fontId="2" fillId="0" borderId="0" xfId="2"/>
    <xf numFmtId="164" fontId="2" fillId="0" borderId="7" xfId="4" applyBorder="1" applyAlignment="1">
      <alignment horizontal="center"/>
    </xf>
    <xf numFmtId="164" fontId="2" fillId="0" borderId="25" xfId="4" applyBorder="1"/>
    <xf numFmtId="164" fontId="2" fillId="0" borderId="26" xfId="4" applyBorder="1"/>
    <xf numFmtId="164" fontId="2" fillId="0" borderId="26" xfId="4" applyFont="1" applyBorder="1"/>
    <xf numFmtId="164" fontId="3" fillId="0" borderId="12" xfId="4" applyFont="1" applyBorder="1" applyAlignment="1">
      <alignment horizontal="centerContinuous"/>
    </xf>
    <xf numFmtId="164" fontId="3" fillId="0" borderId="1" xfId="4" applyFont="1" applyBorder="1" applyAlignment="1">
      <alignment horizontal="centerContinuous"/>
    </xf>
    <xf numFmtId="0" fontId="0" fillId="0" borderId="1" xfId="0" applyBorder="1"/>
    <xf numFmtId="44" fontId="2" fillId="0" borderId="7" xfId="1" applyFont="1" applyBorder="1" applyAlignment="1">
      <alignment horizontal="center"/>
    </xf>
    <xf numFmtId="0" fontId="0" fillId="0" borderId="3" xfId="0" applyBorder="1"/>
    <xf numFmtId="164" fontId="4" fillId="2" borderId="4" xfId="4" applyFont="1" applyFill="1" applyBorder="1"/>
    <xf numFmtId="164" fontId="4" fillId="2" borderId="19" xfId="4" applyFont="1" applyFill="1" applyBorder="1"/>
    <xf numFmtId="164" fontId="2" fillId="0" borderId="17" xfId="4" applyBorder="1"/>
    <xf numFmtId="17" fontId="4" fillId="2" borderId="1" xfId="4" applyNumberFormat="1" applyFont="1" applyFill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164" fontId="3" fillId="0" borderId="24" xfId="4" quotePrefix="1" applyFont="1" applyBorder="1" applyAlignment="1">
      <alignment horizontal="left"/>
    </xf>
    <xf numFmtId="164" fontId="2" fillId="0" borderId="6" xfId="4" quotePrefix="1" applyFont="1" applyBorder="1" applyAlignment="1">
      <alignment horizontal="left"/>
    </xf>
    <xf numFmtId="0" fontId="0" fillId="0" borderId="1" xfId="0" applyBorder="1" applyAlignment="1">
      <alignment horizontal="center"/>
    </xf>
    <xf numFmtId="164" fontId="2" fillId="0" borderId="0" xfId="4" applyAlignment="1" applyProtection="1">
      <alignment horizontal="center"/>
      <protection locked="0"/>
    </xf>
    <xf numFmtId="164" fontId="4" fillId="0" borderId="0" xfId="4" applyFont="1" applyAlignment="1" applyProtection="1">
      <alignment horizontal="center"/>
      <protection locked="0"/>
    </xf>
    <xf numFmtId="164" fontId="2" fillId="0" borderId="3" xfId="4" applyBorder="1" applyAlignment="1">
      <alignment horizontal="center"/>
    </xf>
    <xf numFmtId="164" fontId="2" fillId="0" borderId="10" xfId="4" applyBorder="1" applyAlignment="1">
      <alignment horizontal="center"/>
    </xf>
    <xf numFmtId="9" fontId="2" fillId="0" borderId="3" xfId="5" applyFont="1" applyBorder="1" applyAlignment="1">
      <alignment horizontal="center"/>
    </xf>
    <xf numFmtId="9" fontId="2" fillId="0" borderId="10" xfId="5" applyFont="1" applyBorder="1" applyAlignment="1">
      <alignment horizontal="center"/>
    </xf>
    <xf numFmtId="164" fontId="2" fillId="0" borderId="6" xfId="4" applyFont="1" applyBorder="1" applyAlignment="1">
      <alignment horizontal="left"/>
    </xf>
    <xf numFmtId="164" fontId="2" fillId="0" borderId="0" xfId="4" applyFont="1" applyBorder="1"/>
    <xf numFmtId="164" fontId="2" fillId="3" borderId="4" xfId="4" applyFont="1" applyFill="1" applyBorder="1"/>
    <xf numFmtId="164" fontId="2" fillId="3" borderId="13" xfId="4" applyFont="1" applyFill="1" applyBorder="1"/>
    <xf numFmtId="44" fontId="2" fillId="3" borderId="1" xfId="1" applyFont="1" applyFill="1" applyBorder="1" applyAlignment="1">
      <alignment horizontal="center"/>
    </xf>
    <xf numFmtId="44" fontId="2" fillId="3" borderId="0" xfId="1" applyFont="1" applyFill="1" applyBorder="1" applyAlignment="1">
      <alignment horizontal="center"/>
    </xf>
    <xf numFmtId="164" fontId="2" fillId="2" borderId="8" xfId="4" applyFont="1" applyFill="1" applyBorder="1"/>
    <xf numFmtId="164" fontId="2" fillId="2" borderId="15" xfId="4" applyFont="1" applyFill="1" applyBorder="1"/>
    <xf numFmtId="164" fontId="2" fillId="0" borderId="0" xfId="4" applyFill="1" applyAlignment="1" applyProtection="1">
      <alignment horizontal="center"/>
      <protection locked="0"/>
    </xf>
    <xf numFmtId="164" fontId="2" fillId="0" borderId="0" xfId="4" applyFill="1"/>
    <xf numFmtId="164" fontId="2" fillId="0" borderId="24" xfId="4" applyBorder="1"/>
    <xf numFmtId="164" fontId="2" fillId="0" borderId="0" xfId="4" applyBorder="1"/>
    <xf numFmtId="164" fontId="2" fillId="0" borderId="24" xfId="4" applyFont="1" applyBorder="1"/>
    <xf numFmtId="44" fontId="2" fillId="0" borderId="27" xfId="1" applyFont="1" applyBorder="1" applyAlignment="1">
      <alignment horizontal="center"/>
    </xf>
    <xf numFmtId="164" fontId="2" fillId="0" borderId="28" xfId="4" applyFont="1" applyBorder="1"/>
    <xf numFmtId="164" fontId="2" fillId="0" borderId="20" xfId="4" applyFont="1" applyBorder="1"/>
    <xf numFmtId="44" fontId="2" fillId="0" borderId="20" xfId="1" applyFont="1" applyBorder="1" applyAlignment="1">
      <alignment horizontal="center"/>
    </xf>
    <xf numFmtId="44" fontId="2" fillId="0" borderId="29" xfId="1" applyFont="1" applyBorder="1" applyAlignment="1">
      <alignment horizontal="center"/>
    </xf>
    <xf numFmtId="44" fontId="2" fillId="0" borderId="30" xfId="1" applyFont="1" applyBorder="1" applyAlignment="1">
      <alignment horizontal="center"/>
    </xf>
    <xf numFmtId="44" fontId="2" fillId="0" borderId="31" xfId="1" applyFont="1" applyBorder="1" applyAlignment="1">
      <alignment horizontal="center"/>
    </xf>
    <xf numFmtId="17" fontId="4" fillId="2" borderId="0" xfId="4" applyNumberFormat="1" applyFont="1" applyFill="1" applyBorder="1" applyAlignment="1">
      <alignment horizontal="center"/>
    </xf>
    <xf numFmtId="164" fontId="4" fillId="2" borderId="32" xfId="4" applyFont="1" applyFill="1" applyBorder="1" applyAlignment="1">
      <alignment horizontal="center"/>
    </xf>
    <xf numFmtId="44" fontId="2" fillId="3" borderId="33" xfId="1" applyFont="1" applyFill="1" applyBorder="1" applyAlignment="1">
      <alignment horizontal="center"/>
    </xf>
    <xf numFmtId="44" fontId="2" fillId="2" borderId="32" xfId="1" applyFont="1" applyFill="1" applyBorder="1" applyAlignment="1">
      <alignment horizontal="center"/>
    </xf>
    <xf numFmtId="164" fontId="4" fillId="2" borderId="23" xfId="4" applyFont="1" applyFill="1" applyBorder="1" applyAlignment="1">
      <alignment horizontal="centerContinuous"/>
    </xf>
    <xf numFmtId="164" fontId="4" fillId="2" borderId="20" xfId="4" applyFont="1" applyFill="1" applyBorder="1" applyAlignment="1">
      <alignment horizontal="center"/>
    </xf>
    <xf numFmtId="44" fontId="2" fillId="2" borderId="33" xfId="1" applyFont="1" applyFill="1" applyBorder="1" applyAlignment="1">
      <alignment horizontal="center"/>
    </xf>
    <xf numFmtId="44" fontId="2" fillId="0" borderId="34" xfId="1" applyFont="1" applyBorder="1" applyAlignment="1">
      <alignment horizontal="center"/>
    </xf>
    <xf numFmtId="44" fontId="2" fillId="3" borderId="32" xfId="1" applyFont="1" applyFill="1" applyBorder="1" applyAlignment="1">
      <alignment horizontal="center"/>
    </xf>
    <xf numFmtId="164" fontId="4" fillId="2" borderId="13" xfId="4" applyFont="1" applyFill="1" applyBorder="1" applyAlignment="1">
      <alignment horizontal="left"/>
    </xf>
    <xf numFmtId="14" fontId="3" fillId="0" borderId="20" xfId="4" applyNumberFormat="1" applyFont="1" applyBorder="1" applyAlignment="1">
      <alignment horizontal="centerContinuous"/>
    </xf>
    <xf numFmtId="164" fontId="2" fillId="2" borderId="10" xfId="4" applyFill="1" applyBorder="1"/>
    <xf numFmtId="164" fontId="2" fillId="2" borderId="35" xfId="4" applyFont="1" applyFill="1" applyBorder="1"/>
    <xf numFmtId="164" fontId="2" fillId="2" borderId="36" xfId="4" applyFill="1" applyBorder="1"/>
    <xf numFmtId="44" fontId="2" fillId="2" borderId="37" xfId="1" applyFont="1" applyFill="1" applyBorder="1" applyAlignment="1">
      <alignment horizontal="center"/>
    </xf>
    <xf numFmtId="164" fontId="2" fillId="0" borderId="38" xfId="4" applyBorder="1"/>
    <xf numFmtId="164" fontId="2" fillId="0" borderId="39" xfId="4" applyBorder="1"/>
    <xf numFmtId="164" fontId="2" fillId="0" borderId="40" xfId="4" applyBorder="1" applyAlignment="1">
      <alignment horizontal="center"/>
    </xf>
    <xf numFmtId="44" fontId="2" fillId="2" borderId="3" xfId="1" applyFont="1" applyFill="1" applyBorder="1" applyAlignment="1">
      <alignment horizontal="center"/>
    </xf>
    <xf numFmtId="164" fontId="2" fillId="2" borderId="5" xfId="4" applyFont="1" applyFill="1" applyBorder="1"/>
    <xf numFmtId="164" fontId="5" fillId="0" borderId="0" xfId="2" applyFont="1"/>
    <xf numFmtId="164" fontId="6" fillId="0" borderId="0" xfId="2" applyNumberFormat="1" applyFont="1" applyAlignment="1" applyProtection="1">
      <alignment horizontal="centerContinuous"/>
      <protection locked="0"/>
    </xf>
    <xf numFmtId="164" fontId="5" fillId="0" borderId="0" xfId="2" applyNumberFormat="1" applyFont="1" applyAlignment="1" applyProtection="1">
      <alignment horizontal="centerContinuous"/>
    </xf>
    <xf numFmtId="164" fontId="6" fillId="0" borderId="0" xfId="2" applyNumberFormat="1" applyFont="1" applyAlignment="1" applyProtection="1">
      <alignment horizontal="centerContinuous"/>
    </xf>
    <xf numFmtId="164" fontId="5" fillId="0" borderId="0" xfId="2" applyNumberFormat="1" applyFont="1" applyAlignment="1" applyProtection="1">
      <alignment horizontal="left"/>
    </xf>
    <xf numFmtId="164" fontId="7" fillId="0" borderId="0" xfId="2" applyNumberFormat="1" applyFont="1" applyAlignment="1" applyProtection="1">
      <alignment horizontal="left"/>
      <protection locked="0"/>
    </xf>
    <xf numFmtId="164" fontId="7" fillId="0" borderId="0" xfId="2" applyNumberFormat="1" applyFont="1" applyProtection="1">
      <protection locked="0"/>
    </xf>
    <xf numFmtId="164" fontId="7" fillId="0" borderId="0" xfId="2" applyNumberFormat="1" applyFont="1" applyAlignment="1" applyProtection="1">
      <alignment horizontal="left" wrapText="1"/>
      <protection locked="0"/>
    </xf>
    <xf numFmtId="164" fontId="7" fillId="0" borderId="41" xfId="2" applyNumberFormat="1" applyFont="1" applyBorder="1" applyAlignment="1" applyProtection="1">
      <alignment horizontal="center"/>
      <protection locked="0"/>
    </xf>
    <xf numFmtId="164" fontId="7" fillId="0" borderId="42" xfId="2" applyNumberFormat="1" applyFont="1" applyBorder="1" applyAlignment="1" applyProtection="1">
      <alignment horizontal="center"/>
      <protection locked="0"/>
    </xf>
    <xf numFmtId="164" fontId="5" fillId="0" borderId="43" xfId="2" applyNumberFormat="1" applyFont="1" applyBorder="1" applyProtection="1"/>
    <xf numFmtId="164" fontId="7" fillId="0" borderId="44" xfId="2" applyNumberFormat="1" applyFont="1" applyBorder="1" applyAlignment="1" applyProtection="1">
      <alignment horizontal="center"/>
      <protection locked="0"/>
    </xf>
    <xf numFmtId="164" fontId="7" fillId="0" borderId="45" xfId="2" applyNumberFormat="1" applyFont="1" applyBorder="1" applyAlignment="1" applyProtection="1">
      <alignment horizontal="center"/>
      <protection locked="0"/>
    </xf>
    <xf numFmtId="164" fontId="5" fillId="0" borderId="44" xfId="2" applyNumberFormat="1" applyFont="1" applyBorder="1" applyProtection="1"/>
    <xf numFmtId="164" fontId="5" fillId="0" borderId="45" xfId="2" applyNumberFormat="1" applyFont="1" applyBorder="1" applyProtection="1"/>
    <xf numFmtId="165" fontId="6" fillId="0" borderId="46" xfId="2" applyNumberFormat="1" applyFont="1" applyBorder="1" applyAlignment="1" applyProtection="1">
      <alignment horizontal="center"/>
      <protection locked="0"/>
    </xf>
    <xf numFmtId="164" fontId="6" fillId="0" borderId="47" xfId="2" applyNumberFormat="1" applyFont="1" applyBorder="1" applyAlignment="1" applyProtection="1">
      <alignment horizontal="center"/>
      <protection locked="0"/>
    </xf>
    <xf numFmtId="164" fontId="5" fillId="0" borderId="48" xfId="2" applyNumberFormat="1" applyFont="1" applyBorder="1" applyProtection="1"/>
    <xf numFmtId="165" fontId="6" fillId="0" borderId="47" xfId="2" applyNumberFormat="1" applyFont="1" applyBorder="1" applyAlignment="1" applyProtection="1">
      <alignment horizontal="center"/>
      <protection locked="0"/>
    </xf>
    <xf numFmtId="164" fontId="5" fillId="0" borderId="44" xfId="2" applyNumberFormat="1" applyFont="1" applyBorder="1" applyAlignment="1" applyProtection="1">
      <alignment horizontal="left"/>
    </xf>
    <xf numFmtId="44" fontId="5" fillId="0" borderId="45" xfId="2" applyNumberFormat="1" applyFont="1" applyBorder="1" applyProtection="1"/>
    <xf numFmtId="7" fontId="5" fillId="0" borderId="45" xfId="2" applyNumberFormat="1" applyFont="1" applyBorder="1" applyProtection="1"/>
    <xf numFmtId="164" fontId="5" fillId="0" borderId="44" xfId="2" applyNumberFormat="1" applyFont="1" applyBorder="1" applyAlignment="1" applyProtection="1">
      <alignment horizontal="right"/>
    </xf>
    <xf numFmtId="5" fontId="5" fillId="0" borderId="45" xfId="2" applyNumberFormat="1" applyFont="1" applyBorder="1" applyProtection="1"/>
    <xf numFmtId="43" fontId="6" fillId="0" borderId="0" xfId="1" applyNumberFormat="1" applyFont="1" applyProtection="1"/>
    <xf numFmtId="164" fontId="6" fillId="0" borderId="0" xfId="2" applyNumberFormat="1" applyFont="1" applyProtection="1"/>
    <xf numFmtId="37" fontId="5" fillId="0" borderId="45" xfId="2" applyNumberFormat="1" applyFont="1" applyBorder="1" applyProtection="1"/>
    <xf numFmtId="0" fontId="8" fillId="0" borderId="0" xfId="0" applyFont="1"/>
    <xf numFmtId="164" fontId="6" fillId="0" borderId="0" xfId="2" applyNumberFormat="1" applyFont="1" applyAlignment="1" applyProtection="1">
      <alignment horizontal="left"/>
    </xf>
    <xf numFmtId="7" fontId="6" fillId="0" borderId="49" xfId="2" applyNumberFormat="1" applyFont="1" applyBorder="1" applyProtection="1"/>
    <xf numFmtId="164" fontId="5" fillId="0" borderId="50" xfId="2" applyNumberFormat="1" applyFont="1" applyBorder="1" applyProtection="1"/>
    <xf numFmtId="164" fontId="5" fillId="0" borderId="51" xfId="2" applyNumberFormat="1" applyFont="1" applyBorder="1" applyProtection="1"/>
    <xf numFmtId="164" fontId="5" fillId="0" borderId="52" xfId="2" applyNumberFormat="1" applyFont="1" applyBorder="1" applyProtection="1"/>
    <xf numFmtId="164" fontId="3" fillId="0" borderId="7" xfId="4" applyFont="1" applyBorder="1" applyAlignment="1">
      <alignment horizontal="centerContinuous"/>
    </xf>
    <xf numFmtId="184" fontId="2" fillId="0" borderId="3" xfId="4" applyNumberFormat="1" applyBorder="1" applyAlignment="1">
      <alignment horizontal="center"/>
    </xf>
    <xf numFmtId="164" fontId="4" fillId="2" borderId="3" xfId="4" applyFont="1" applyFill="1" applyBorder="1" applyAlignment="1">
      <alignment horizontal="center"/>
    </xf>
    <xf numFmtId="164" fontId="2" fillId="0" borderId="29" xfId="4" applyBorder="1" applyAlignment="1">
      <alignment horizontal="center"/>
    </xf>
    <xf numFmtId="164" fontId="2" fillId="0" borderId="0" xfId="3"/>
    <xf numFmtId="164" fontId="4" fillId="0" borderId="0" xfId="3" applyNumberFormat="1" applyFont="1" applyAlignment="1" applyProtection="1">
      <alignment horizontal="left"/>
    </xf>
    <xf numFmtId="164" fontId="4" fillId="0" borderId="0" xfId="3" applyNumberFormat="1" applyFont="1" applyProtection="1"/>
    <xf numFmtId="164" fontId="4" fillId="0" borderId="0" xfId="3" applyNumberFormat="1" applyFont="1" applyAlignment="1" applyProtection="1">
      <alignment horizontal="center"/>
    </xf>
    <xf numFmtId="164" fontId="4" fillId="0" borderId="47" xfId="3" applyNumberFormat="1" applyFont="1" applyBorder="1" applyAlignment="1" applyProtection="1">
      <alignment horizontal="center"/>
    </xf>
    <xf numFmtId="164" fontId="2" fillId="0" borderId="0" xfId="3" applyAlignment="1">
      <alignment horizontal="center"/>
    </xf>
    <xf numFmtId="164" fontId="4" fillId="0" borderId="0" xfId="3" applyNumberFormat="1" applyFont="1" applyBorder="1" applyAlignment="1" applyProtection="1">
      <alignment horizontal="center"/>
    </xf>
    <xf numFmtId="164" fontId="4" fillId="0" borderId="17" xfId="3" applyNumberFormat="1" applyFont="1" applyBorder="1" applyAlignment="1" applyProtection="1">
      <alignment horizontal="center"/>
    </xf>
    <xf numFmtId="164" fontId="4" fillId="0" borderId="52" xfId="3" applyNumberFormat="1" applyFont="1" applyBorder="1" applyAlignment="1" applyProtection="1">
      <alignment horizontal="center"/>
    </xf>
    <xf numFmtId="164" fontId="4" fillId="0" borderId="45" xfId="3" applyNumberFormat="1" applyFont="1" applyBorder="1" applyProtection="1"/>
    <xf numFmtId="165" fontId="4" fillId="0" borderId="47" xfId="3" applyNumberFormat="1" applyFont="1" applyBorder="1" applyAlignment="1" applyProtection="1">
      <alignment horizontal="center"/>
    </xf>
    <xf numFmtId="165" fontId="4" fillId="0" borderId="52" xfId="3" applyNumberFormat="1" applyFont="1" applyBorder="1" applyAlignment="1" applyProtection="1">
      <alignment horizontal="center"/>
    </xf>
    <xf numFmtId="164" fontId="4" fillId="0" borderId="47" xfId="3" applyNumberFormat="1" applyFont="1" applyBorder="1" applyProtection="1"/>
    <xf numFmtId="164" fontId="4" fillId="0" borderId="17" xfId="3" applyNumberFormat="1" applyFont="1" applyBorder="1" applyProtection="1"/>
    <xf numFmtId="39" fontId="4" fillId="0" borderId="0" xfId="3" applyNumberFormat="1" applyFont="1" applyAlignment="1" applyProtection="1">
      <alignment horizontal="center"/>
    </xf>
    <xf numFmtId="39" fontId="4" fillId="0" borderId="0" xfId="3" applyNumberFormat="1" applyFont="1" applyProtection="1"/>
    <xf numFmtId="39" fontId="4" fillId="0" borderId="47" xfId="3" applyNumberFormat="1" applyFont="1" applyBorder="1" applyAlignment="1" applyProtection="1">
      <alignment horizontal="center"/>
    </xf>
    <xf numFmtId="39" fontId="4" fillId="0" borderId="0" xfId="3" applyNumberFormat="1" applyFont="1" applyBorder="1" applyProtection="1"/>
    <xf numFmtId="49" fontId="4" fillId="0" borderId="17" xfId="3" applyNumberFormat="1" applyFont="1" applyBorder="1" applyAlignment="1" applyProtection="1">
      <alignment horizontal="center"/>
    </xf>
    <xf numFmtId="49" fontId="4" fillId="0" borderId="47" xfId="3" applyNumberFormat="1" applyFont="1" applyBorder="1" applyAlignment="1" applyProtection="1">
      <alignment horizontal="center"/>
    </xf>
    <xf numFmtId="49" fontId="4" fillId="0" borderId="0" xfId="3" applyNumberFormat="1" applyFont="1" applyBorder="1" applyAlignment="1" applyProtection="1">
      <alignment horizontal="center"/>
    </xf>
    <xf numFmtId="49" fontId="4" fillId="0" borderId="0" xfId="3" applyNumberFormat="1" applyFont="1" applyAlignment="1" applyProtection="1">
      <alignment horizontal="left"/>
    </xf>
    <xf numFmtId="164" fontId="4" fillId="0" borderId="17" xfId="3" applyFont="1" applyBorder="1"/>
    <xf numFmtId="164" fontId="2" fillId="0" borderId="17" xfId="3" applyBorder="1"/>
    <xf numFmtId="164" fontId="4" fillId="0" borderId="0" xfId="3" quotePrefix="1" applyNumberFormat="1" applyFont="1" applyAlignment="1" applyProtection="1">
      <alignment horizontal="center"/>
    </xf>
    <xf numFmtId="39" fontId="4" fillId="0" borderId="0" xfId="3" applyNumberFormat="1" applyFont="1" applyBorder="1" applyAlignment="1" applyProtection="1">
      <alignment horizontal="center"/>
    </xf>
    <xf numFmtId="49" fontId="2" fillId="0" borderId="0" xfId="3" applyNumberFormat="1"/>
    <xf numFmtId="164" fontId="4" fillId="0" borderId="46" xfId="3" applyNumberFormat="1" applyFont="1" applyBorder="1" applyAlignment="1" applyProtection="1">
      <alignment horizontal="center"/>
    </xf>
    <xf numFmtId="164" fontId="4" fillId="0" borderId="48" xfId="3" applyNumberFormat="1" applyFont="1" applyBorder="1" applyProtection="1"/>
    <xf numFmtId="164" fontId="4" fillId="0" borderId="43" xfId="3" applyNumberFormat="1" applyFont="1" applyBorder="1" applyAlignment="1" applyProtection="1">
      <alignment horizontal="center"/>
    </xf>
    <xf numFmtId="164" fontId="4" fillId="0" borderId="43" xfId="3" applyNumberFormat="1" applyFont="1" applyBorder="1" applyProtection="1"/>
    <xf numFmtId="164" fontId="2" fillId="0" borderId="41" xfId="3" applyNumberFormat="1" applyBorder="1" applyAlignment="1" applyProtection="1">
      <alignment horizontal="center"/>
    </xf>
    <xf numFmtId="164" fontId="4" fillId="0" borderId="53" xfId="3" applyNumberFormat="1" applyFont="1" applyBorder="1" applyProtection="1"/>
    <xf numFmtId="0" fontId="0" fillId="0" borderId="54" xfId="0" applyBorder="1"/>
    <xf numFmtId="164" fontId="2" fillId="0" borderId="55" xfId="3" applyNumberFormat="1" applyBorder="1" applyProtection="1"/>
    <xf numFmtId="164" fontId="4" fillId="0" borderId="44" xfId="3" applyNumberFormat="1" applyFont="1" applyBorder="1" applyAlignment="1" applyProtection="1"/>
    <xf numFmtId="164" fontId="4" fillId="0" borderId="0" xfId="3" applyNumberFormat="1" applyFont="1" applyAlignment="1" applyProtection="1"/>
    <xf numFmtId="164" fontId="2" fillId="0" borderId="55" xfId="3" applyNumberFormat="1" applyBorder="1" applyAlignment="1" applyProtection="1"/>
    <xf numFmtId="164" fontId="4" fillId="0" borderId="50" xfId="3" applyNumberFormat="1" applyFont="1" applyBorder="1" applyAlignment="1" applyProtection="1"/>
    <xf numFmtId="164" fontId="2" fillId="0" borderId="51" xfId="3" applyNumberFormat="1" applyBorder="1" applyProtection="1"/>
    <xf numFmtId="164" fontId="2" fillId="0" borderId="51" xfId="3" applyNumberFormat="1" applyBorder="1" applyAlignment="1" applyProtection="1">
      <alignment horizontal="center"/>
    </xf>
    <xf numFmtId="164" fontId="2" fillId="0" borderId="56" xfId="3" applyNumberFormat="1" applyBorder="1" applyProtection="1"/>
    <xf numFmtId="49" fontId="2" fillId="0" borderId="52" xfId="3" applyNumberFormat="1" applyBorder="1" applyProtection="1"/>
    <xf numFmtId="164" fontId="3" fillId="0" borderId="20" xfId="4" applyFont="1" applyBorder="1" applyAlignment="1">
      <alignment horizontal="centerContinuous"/>
    </xf>
    <xf numFmtId="164" fontId="2" fillId="2" borderId="20" xfId="4" applyFill="1" applyBorder="1"/>
    <xf numFmtId="184" fontId="2" fillId="2" borderId="34" xfId="4" applyNumberFormat="1" applyFill="1" applyBorder="1" applyAlignment="1">
      <alignment horizontal="center"/>
    </xf>
    <xf numFmtId="164" fontId="2" fillId="0" borderId="20" xfId="4" applyBorder="1" applyAlignment="1">
      <alignment horizontal="center"/>
    </xf>
    <xf numFmtId="164" fontId="4" fillId="2" borderId="3" xfId="4" quotePrefix="1" applyFont="1" applyFill="1" applyBorder="1" applyAlignment="1">
      <alignment horizontal="center"/>
    </xf>
    <xf numFmtId="164" fontId="2" fillId="2" borderId="31" xfId="4" applyFill="1" applyBorder="1" applyAlignment="1">
      <alignment horizontal="center"/>
    </xf>
    <xf numFmtId="44" fontId="2" fillId="2" borderId="31" xfId="1" applyFont="1" applyFill="1" applyBorder="1" applyAlignment="1">
      <alignment horizontal="center"/>
    </xf>
    <xf numFmtId="185" fontId="2" fillId="2" borderId="34" xfId="4" applyNumberFormat="1" applyFill="1" applyBorder="1" applyAlignment="1">
      <alignment horizontal="right"/>
    </xf>
    <xf numFmtId="164" fontId="12" fillId="0" borderId="0" xfId="2" applyNumberFormat="1" applyFont="1" applyAlignment="1" applyProtection="1">
      <alignment horizontal="centerContinuous"/>
    </xf>
    <xf numFmtId="164" fontId="12" fillId="0" borderId="0" xfId="2" applyFont="1"/>
    <xf numFmtId="164" fontId="12" fillId="0" borderId="0" xfId="2" applyNumberFormat="1" applyFont="1" applyAlignment="1" applyProtection="1">
      <alignment horizontal="left"/>
    </xf>
    <xf numFmtId="164" fontId="14" fillId="0" borderId="0" xfId="2" applyFont="1"/>
    <xf numFmtId="164" fontId="13" fillId="0" borderId="0" xfId="2" applyNumberFormat="1" applyFont="1" applyAlignment="1" applyProtection="1">
      <alignment horizontal="left" wrapText="1"/>
      <protection locked="0"/>
    </xf>
    <xf numFmtId="164" fontId="13" fillId="0" borderId="41" xfId="2" applyNumberFormat="1" applyFont="1" applyBorder="1" applyAlignment="1" applyProtection="1">
      <alignment horizontal="center"/>
      <protection locked="0"/>
    </xf>
    <xf numFmtId="164" fontId="13" fillId="0" borderId="42" xfId="2" applyNumberFormat="1" applyFont="1" applyBorder="1" applyAlignment="1" applyProtection="1">
      <alignment horizontal="center"/>
      <protection locked="0"/>
    </xf>
    <xf numFmtId="164" fontId="12" fillId="0" borderId="43" xfId="2" applyNumberFormat="1" applyFont="1" applyBorder="1" applyProtection="1"/>
    <xf numFmtId="164" fontId="13" fillId="0" borderId="44" xfId="2" applyNumberFormat="1" applyFont="1" applyBorder="1" applyAlignment="1" applyProtection="1">
      <alignment horizontal="center"/>
      <protection locked="0"/>
    </xf>
    <xf numFmtId="164" fontId="13" fillId="0" borderId="45" xfId="2" applyNumberFormat="1" applyFont="1" applyBorder="1" applyAlignment="1" applyProtection="1">
      <alignment horizontal="center"/>
      <protection locked="0"/>
    </xf>
    <xf numFmtId="164" fontId="12" fillId="0" borderId="44" xfId="2" applyNumberFormat="1" applyFont="1" applyBorder="1" applyProtection="1"/>
    <xf numFmtId="164" fontId="12" fillId="0" borderId="45" xfId="2" applyNumberFormat="1" applyFont="1" applyBorder="1" applyProtection="1"/>
    <xf numFmtId="164" fontId="12" fillId="0" borderId="56" xfId="2" applyNumberFormat="1" applyFont="1" applyBorder="1" applyProtection="1"/>
    <xf numFmtId="165" fontId="11" fillId="0" borderId="41" xfId="2" applyNumberFormat="1" applyFont="1" applyBorder="1" applyAlignment="1" applyProtection="1">
      <alignment horizontal="center"/>
      <protection locked="0"/>
    </xf>
    <xf numFmtId="164" fontId="11" fillId="0" borderId="42" xfId="2" applyNumberFormat="1" applyFont="1" applyBorder="1" applyAlignment="1" applyProtection="1">
      <alignment horizontal="center"/>
      <protection locked="0"/>
    </xf>
    <xf numFmtId="164" fontId="12" fillId="0" borderId="57" xfId="2" applyNumberFormat="1" applyFont="1" applyBorder="1" applyProtection="1"/>
    <xf numFmtId="164" fontId="12" fillId="0" borderId="58" xfId="2" applyFont="1" applyBorder="1"/>
    <xf numFmtId="164" fontId="12" fillId="0" borderId="59" xfId="2" applyFont="1" applyBorder="1"/>
    <xf numFmtId="164" fontId="12" fillId="0" borderId="54" xfId="2" applyNumberFormat="1" applyFont="1" applyBorder="1" applyAlignment="1" applyProtection="1">
      <alignment horizontal="left"/>
    </xf>
    <xf numFmtId="164" fontId="12" fillId="0" borderId="0" xfId="2" applyFont="1" applyBorder="1"/>
    <xf numFmtId="164" fontId="12" fillId="0" borderId="13" xfId="2" applyFont="1" applyBorder="1"/>
    <xf numFmtId="164" fontId="12" fillId="0" borderId="54" xfId="2" applyNumberFormat="1" applyFont="1" applyBorder="1" applyProtection="1"/>
    <xf numFmtId="164" fontId="12" fillId="0" borderId="54" xfId="2" applyNumberFormat="1" applyFont="1" applyBorder="1" applyAlignment="1" applyProtection="1"/>
    <xf numFmtId="44" fontId="12" fillId="0" borderId="13" xfId="1" applyFont="1" applyBorder="1"/>
    <xf numFmtId="44" fontId="12" fillId="0" borderId="0" xfId="1" applyFont="1" applyBorder="1"/>
    <xf numFmtId="37" fontId="12" fillId="0" borderId="13" xfId="2" applyNumberFormat="1" applyFont="1" applyBorder="1"/>
    <xf numFmtId="43" fontId="11" fillId="0" borderId="0" xfId="1" applyNumberFormat="1" applyFont="1" applyBorder="1" applyProtection="1"/>
    <xf numFmtId="164" fontId="11" fillId="0" borderId="0" xfId="2" applyNumberFormat="1" applyFont="1" applyBorder="1" applyProtection="1"/>
    <xf numFmtId="164" fontId="12" fillId="0" borderId="13" xfId="2" applyNumberFormat="1" applyFont="1" applyBorder="1" applyProtection="1"/>
    <xf numFmtId="0" fontId="12" fillId="0" borderId="0" xfId="0" applyFont="1" applyBorder="1"/>
    <xf numFmtId="164" fontId="12" fillId="0" borderId="60" xfId="2" applyNumberFormat="1" applyFont="1" applyBorder="1" applyProtection="1"/>
    <xf numFmtId="164" fontId="12" fillId="0" borderId="10" xfId="2" applyNumberFormat="1" applyFont="1" applyBorder="1" applyProtection="1"/>
    <xf numFmtId="164" fontId="12" fillId="0" borderId="16" xfId="2" applyNumberFormat="1" applyFont="1" applyBorder="1" applyProtection="1"/>
    <xf numFmtId="165" fontId="11" fillId="0" borderId="42" xfId="2" applyNumberFormat="1" applyFont="1" applyBorder="1" applyAlignment="1" applyProtection="1">
      <alignment horizontal="center"/>
      <protection locked="0"/>
    </xf>
    <xf numFmtId="44" fontId="11" fillId="0" borderId="61" xfId="2" applyNumberFormat="1" applyFont="1" applyBorder="1" applyProtection="1"/>
    <xf numFmtId="164" fontId="12" fillId="0" borderId="62" xfId="2" applyNumberFormat="1" applyFont="1" applyBorder="1" applyProtection="1"/>
    <xf numFmtId="164" fontId="12" fillId="0" borderId="26" xfId="2" applyFont="1" applyBorder="1"/>
    <xf numFmtId="38" fontId="12" fillId="0" borderId="26" xfId="2" applyNumberFormat="1" applyFont="1" applyBorder="1" applyProtection="1"/>
    <xf numFmtId="164" fontId="16" fillId="0" borderId="0" xfId="2" applyNumberFormat="1" applyFont="1" applyAlignment="1" applyProtection="1">
      <alignment horizontal="left"/>
    </xf>
    <xf numFmtId="164" fontId="17" fillId="0" borderId="0" xfId="2" applyNumberFormat="1" applyFont="1" applyAlignment="1" applyProtection="1">
      <alignment horizontal="left"/>
      <protection locked="0"/>
    </xf>
    <xf numFmtId="164" fontId="17" fillId="0" borderId="0" xfId="2" applyNumberFormat="1" applyFont="1" applyProtection="1">
      <protection locked="0"/>
    </xf>
    <xf numFmtId="164" fontId="15" fillId="0" borderId="0" xfId="2" applyNumberFormat="1" applyFont="1" applyAlignment="1" applyProtection="1">
      <alignment horizontal="left"/>
    </xf>
    <xf numFmtId="164" fontId="18" fillId="0" borderId="0" xfId="2" applyNumberFormat="1" applyFont="1" applyAlignment="1" applyProtection="1">
      <alignment horizontal="left"/>
    </xf>
    <xf numFmtId="164" fontId="19" fillId="0" borderId="0" xfId="2" applyNumberFormat="1" applyFont="1" applyAlignment="1" applyProtection="1">
      <alignment horizontal="center"/>
    </xf>
    <xf numFmtId="164" fontId="18" fillId="0" borderId="0" xfId="2" applyFont="1"/>
    <xf numFmtId="164" fontId="13" fillId="0" borderId="57" xfId="2" applyNumberFormat="1" applyFont="1" applyBorder="1" applyAlignment="1" applyProtection="1">
      <alignment horizontal="left"/>
      <protection locked="0"/>
    </xf>
    <xf numFmtId="164" fontId="13" fillId="0" borderId="54" xfId="2" applyNumberFormat="1" applyFont="1" applyBorder="1" applyAlignment="1" applyProtection="1">
      <alignment horizontal="center"/>
      <protection locked="0"/>
    </xf>
    <xf numFmtId="164" fontId="12" fillId="0" borderId="63" xfId="2" applyNumberFormat="1" applyFont="1" applyBorder="1" applyProtection="1"/>
    <xf numFmtId="164" fontId="12" fillId="0" borderId="64" xfId="2" applyNumberFormat="1" applyFont="1" applyBorder="1" applyProtection="1"/>
    <xf numFmtId="164" fontId="20" fillId="0" borderId="0" xfId="2" applyNumberFormat="1" applyFont="1" applyAlignment="1" applyProtection="1">
      <alignment horizontal="left"/>
      <protection locked="0"/>
    </xf>
    <xf numFmtId="164" fontId="11" fillId="0" borderId="0" xfId="2" applyFont="1"/>
    <xf numFmtId="164" fontId="12" fillId="0" borderId="26" xfId="2" applyNumberFormat="1" applyFont="1" applyBorder="1" applyProtection="1"/>
    <xf numFmtId="164" fontId="12" fillId="0" borderId="25" xfId="2" applyFont="1" applyBorder="1"/>
    <xf numFmtId="164" fontId="21" fillId="0" borderId="54" xfId="2" applyNumberFormat="1" applyFont="1" applyBorder="1" applyAlignment="1" applyProtection="1">
      <alignment horizontal="left"/>
    </xf>
    <xf numFmtId="164" fontId="22" fillId="0" borderId="54" xfId="2" applyNumberFormat="1" applyFont="1" applyBorder="1" applyProtection="1"/>
    <xf numFmtId="164" fontId="21" fillId="0" borderId="54" xfId="2" applyNumberFormat="1" applyFont="1" applyBorder="1" applyProtection="1"/>
    <xf numFmtId="164" fontId="11" fillId="0" borderId="13" xfId="2" applyNumberFormat="1" applyFont="1" applyBorder="1" applyAlignment="1" applyProtection="1">
      <alignment horizontal="left"/>
    </xf>
    <xf numFmtId="164" fontId="23" fillId="0" borderId="0" xfId="2" applyFont="1"/>
    <xf numFmtId="43" fontId="12" fillId="0" borderId="26" xfId="1" applyNumberFormat="1" applyFont="1" applyBorder="1"/>
    <xf numFmtId="43" fontId="12" fillId="0" borderId="13" xfId="1" applyNumberFormat="1" applyFont="1" applyBorder="1"/>
    <xf numFmtId="43" fontId="12" fillId="0" borderId="26" xfId="1" applyNumberFormat="1" applyFont="1" applyBorder="1" applyAlignment="1">
      <alignment horizontal="right"/>
    </xf>
    <xf numFmtId="164" fontId="19" fillId="0" borderId="0" xfId="2" applyNumberFormat="1" applyFont="1" applyAlignment="1" applyProtection="1">
      <alignment horizontal="center"/>
    </xf>
    <xf numFmtId="164" fontId="15" fillId="0" borderId="0" xfId="2" applyNumberFormat="1" applyFont="1" applyAlignment="1" applyProtection="1">
      <alignment horizontal="center"/>
      <protection locked="0"/>
    </xf>
    <xf numFmtId="164" fontId="15" fillId="0" borderId="0" xfId="2" applyNumberFormat="1" applyFont="1" applyAlignment="1" applyProtection="1">
      <alignment horizontal="center"/>
    </xf>
  </cellXfs>
  <cellStyles count="6">
    <cellStyle name="Currency" xfId="1" builtinId="4"/>
    <cellStyle name="Normal" xfId="0" builtinId="0"/>
    <cellStyle name="Normal_Invoice" xfId="2"/>
    <cellStyle name="Normal_JEs" xfId="3"/>
    <cellStyle name="Normal_Thailand Mnhrs 595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167640</xdr:colOff>
          <xdr:row>5</xdr:row>
          <xdr:rowOff>160020</xdr:rowOff>
        </xdr:from>
        <xdr:to>
          <xdr:col>2</xdr:col>
          <xdr:colOff>655320</xdr:colOff>
          <xdr:row>9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5</xdr:row>
          <xdr:rowOff>160020</xdr:rowOff>
        </xdr:from>
        <xdr:to>
          <xdr:col>2</xdr:col>
          <xdr:colOff>891540</xdr:colOff>
          <xdr:row>9</xdr:row>
          <xdr:rowOff>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5</xdr:row>
          <xdr:rowOff>160020</xdr:rowOff>
        </xdr:from>
        <xdr:to>
          <xdr:col>2</xdr:col>
          <xdr:colOff>891540</xdr:colOff>
          <xdr:row>9</xdr:row>
          <xdr:rowOff>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167640</xdr:colOff>
          <xdr:row>5</xdr:row>
          <xdr:rowOff>160020</xdr:rowOff>
        </xdr:from>
        <xdr:to>
          <xdr:col>2</xdr:col>
          <xdr:colOff>655320</xdr:colOff>
          <xdr:row>9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ENS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EECPROJ/EDCINV/CO122INV/019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EPCPROJ/EDCINV/CO82INV/1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EECPROJ/EDCINV/CO122INV/079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J8T6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S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r &amp; Expenses"/>
      <sheetName val="Labo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r"/>
      <sheetName val="Labor &amp; Expenses"/>
    </sheetNames>
    <sheetDataSet>
      <sheetData sheetId="0" refreshError="1">
        <row r="124">
          <cell r="A124" t="str">
            <v>COLUMBIA-MARIQUITA</v>
          </cell>
        </row>
        <row r="126">
          <cell r="A126" t="str">
            <v>KADAKIA, TUSHAR</v>
          </cell>
          <cell r="C126">
            <v>3</v>
          </cell>
          <cell r="G126">
            <v>3</v>
          </cell>
        </row>
        <row r="127">
          <cell r="A127" t="str">
            <v>KINGSHILL, ERIK</v>
          </cell>
          <cell r="C127">
            <v>2</v>
          </cell>
          <cell r="G127">
            <v>2</v>
          </cell>
        </row>
        <row r="128">
          <cell r="A128" t="str">
            <v>MARTIN, JERRY</v>
          </cell>
          <cell r="C128">
            <v>7</v>
          </cell>
          <cell r="G128">
            <v>7</v>
          </cell>
        </row>
        <row r="129">
          <cell r="A129" t="str">
            <v>MISSEN, ROBERT</v>
          </cell>
          <cell r="C129">
            <v>4</v>
          </cell>
          <cell r="G129">
            <v>4</v>
          </cell>
        </row>
        <row r="130">
          <cell r="A130" t="str">
            <v>MOODY, DUANE</v>
          </cell>
          <cell r="C130">
            <v>4</v>
          </cell>
          <cell r="G130">
            <v>4</v>
          </cell>
        </row>
        <row r="132">
          <cell r="A132" t="str">
            <v>TOTAL HOURS -- J74A25</v>
          </cell>
          <cell r="C132">
            <v>20</v>
          </cell>
          <cell r="G132">
            <v>20</v>
          </cell>
        </row>
        <row r="134">
          <cell r="A134" t="str">
            <v>SUBTOTAL DOLLARS</v>
          </cell>
          <cell r="C134">
            <v>927.8</v>
          </cell>
          <cell r="G134">
            <v>927.8</v>
          </cell>
        </row>
        <row r="141">
          <cell r="C141" t="str">
            <v>Billable   Payroll</v>
          </cell>
          <cell r="E141" t="str">
            <v>Total Dollars * 1.93</v>
          </cell>
          <cell r="G141">
            <v>1444.0758064516128</v>
          </cell>
        </row>
        <row r="142">
          <cell r="E142">
            <v>1.24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abor &amp; Expenses"/>
      <sheetName val="Contract Labor"/>
      <sheetName val="LABOR"/>
      <sheetName val="Invoice"/>
      <sheetName val="Invsumm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897"/>
      <sheetName val="Inv997"/>
      <sheetName val="Inv0598"/>
      <sheetName val="summary"/>
      <sheetName val="JE's"/>
      <sheetName val="Module1"/>
    </sheetNames>
    <definedNames>
      <definedName name="PrintCrica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topLeftCell="A14" zoomScale="65" workbookViewId="0">
      <selection activeCell="E54" sqref="E54"/>
    </sheetView>
  </sheetViews>
  <sheetFormatPr defaultColWidth="4.88671875" defaultRowHeight="15.6" x14ac:dyDescent="0.3"/>
  <cols>
    <col min="1" max="1" width="1.33203125" style="40" customWidth="1"/>
    <col min="2" max="2" width="15.44140625" style="40" customWidth="1"/>
    <col min="3" max="3" width="18.44140625" style="40" customWidth="1"/>
    <col min="4" max="4" width="12" style="40" customWidth="1"/>
    <col min="5" max="5" width="4.88671875" style="40"/>
    <col min="6" max="6" width="33.33203125" style="40" customWidth="1"/>
    <col min="7" max="7" width="26.88671875" style="40" customWidth="1"/>
    <col min="8" max="8" width="9.5546875" style="40" customWidth="1"/>
    <col min="9" max="16384" width="4.88671875" style="40"/>
  </cols>
  <sheetData>
    <row r="1" spans="1:7" x14ac:dyDescent="0.3">
      <c r="A1" s="104"/>
      <c r="B1" s="104"/>
      <c r="C1" s="104"/>
      <c r="D1" s="104"/>
      <c r="E1" s="104"/>
      <c r="F1" s="104"/>
      <c r="G1" s="104"/>
    </row>
    <row r="2" spans="1:7" x14ac:dyDescent="0.3">
      <c r="A2" s="104"/>
      <c r="B2" s="105" t="s">
        <v>0</v>
      </c>
      <c r="C2" s="106"/>
      <c r="D2" s="106"/>
      <c r="E2" s="106"/>
      <c r="F2" s="106"/>
      <c r="G2" s="106"/>
    </row>
    <row r="3" spans="1:7" x14ac:dyDescent="0.3">
      <c r="A3" s="104"/>
      <c r="B3" s="105" t="s">
        <v>134</v>
      </c>
      <c r="C3" s="106"/>
      <c r="D3" s="106"/>
      <c r="E3" s="106"/>
      <c r="F3" s="106"/>
      <c r="G3" s="106"/>
    </row>
    <row r="4" spans="1:7" x14ac:dyDescent="0.3">
      <c r="A4" s="104"/>
      <c r="B4" s="107" t="s">
        <v>135</v>
      </c>
      <c r="C4" s="106"/>
      <c r="D4" s="106"/>
      <c r="E4" s="106"/>
      <c r="F4" s="106"/>
      <c r="G4" s="106"/>
    </row>
    <row r="5" spans="1:7" x14ac:dyDescent="0.3">
      <c r="A5" s="104"/>
      <c r="B5" s="104"/>
      <c r="C5" s="104"/>
      <c r="D5" s="104"/>
      <c r="E5" s="104"/>
      <c r="F5" s="104"/>
      <c r="G5" s="104"/>
    </row>
    <row r="6" spans="1:7" x14ac:dyDescent="0.3">
      <c r="A6" s="104"/>
      <c r="B6" s="104"/>
      <c r="C6" s="104"/>
      <c r="D6" s="104"/>
      <c r="E6" s="104"/>
      <c r="F6" s="104"/>
      <c r="G6" s="104"/>
    </row>
    <row r="7" spans="1:7" x14ac:dyDescent="0.3">
      <c r="A7" s="104"/>
      <c r="B7" s="105" t="s">
        <v>1</v>
      </c>
      <c r="C7" s="106"/>
      <c r="D7" s="106"/>
      <c r="E7" s="106"/>
      <c r="F7" s="106"/>
      <c r="G7" s="106"/>
    </row>
    <row r="8" spans="1:7" x14ac:dyDescent="0.3">
      <c r="A8" s="104"/>
      <c r="B8" s="104"/>
      <c r="C8" s="104"/>
      <c r="D8" s="104"/>
      <c r="E8" s="104"/>
      <c r="F8" s="104"/>
      <c r="G8" s="104"/>
    </row>
    <row r="9" spans="1:7" x14ac:dyDescent="0.3">
      <c r="A9" s="104"/>
      <c r="B9" s="104"/>
      <c r="C9" s="104"/>
      <c r="D9" s="104"/>
      <c r="E9" s="104"/>
      <c r="F9" s="104"/>
      <c r="G9" s="104"/>
    </row>
    <row r="10" spans="1:7" x14ac:dyDescent="0.3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3">
      <c r="A11" s="104"/>
      <c r="B11" s="104"/>
      <c r="C11" s="104"/>
      <c r="D11" s="104"/>
      <c r="E11" s="104"/>
      <c r="F11" s="104"/>
      <c r="G11" s="104"/>
    </row>
    <row r="12" spans="1:7" x14ac:dyDescent="0.3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3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3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3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3">
      <c r="A16" s="104"/>
      <c r="B16" s="104"/>
      <c r="C16" s="104"/>
      <c r="D16" s="104"/>
      <c r="E16" s="104"/>
      <c r="F16" s="104"/>
      <c r="G16" s="104"/>
    </row>
    <row r="17" spans="1:7" ht="17.25" customHeight="1" x14ac:dyDescent="0.3">
      <c r="A17" s="104"/>
      <c r="B17" s="104" t="s">
        <v>160</v>
      </c>
      <c r="C17" s="104"/>
      <c r="D17" s="104"/>
      <c r="E17" s="104"/>
      <c r="F17" s="108" t="s">
        <v>8</v>
      </c>
      <c r="G17" s="104"/>
    </row>
    <row r="18" spans="1:7" ht="17.25" customHeight="1" x14ac:dyDescent="0.3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3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3">
      <c r="A20" s="104"/>
      <c r="B20" s="104"/>
      <c r="C20" s="104"/>
      <c r="D20" s="104"/>
      <c r="E20" s="104"/>
      <c r="F20" s="104"/>
      <c r="G20" s="104"/>
    </row>
    <row r="21" spans="1:7" x14ac:dyDescent="0.3">
      <c r="A21" s="104"/>
      <c r="B21" s="104"/>
      <c r="C21" s="104"/>
      <c r="D21" s="104"/>
      <c r="E21" s="104"/>
      <c r="F21" s="104"/>
      <c r="G21" s="104"/>
    </row>
    <row r="22" spans="1:7" x14ac:dyDescent="0.3">
      <c r="A22" s="104"/>
      <c r="B22" s="104"/>
      <c r="C22" s="104"/>
      <c r="D22" s="104"/>
      <c r="E22" s="104"/>
      <c r="F22" s="104"/>
      <c r="G22" s="104"/>
    </row>
    <row r="23" spans="1:7" x14ac:dyDescent="0.3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3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3">
      <c r="A25" s="104"/>
      <c r="B25" s="117"/>
      <c r="C25" s="118"/>
      <c r="D25" s="104"/>
      <c r="E25" s="104"/>
      <c r="F25" s="104"/>
      <c r="G25" s="118"/>
    </row>
    <row r="26" spans="1:7" x14ac:dyDescent="0.3">
      <c r="A26" s="104"/>
      <c r="B26" s="119">
        <v>36139</v>
      </c>
      <c r="C26" s="120" t="s">
        <v>153</v>
      </c>
      <c r="D26" s="121"/>
      <c r="E26" s="121"/>
      <c r="F26" s="121"/>
      <c r="G26" s="122" t="s">
        <v>116</v>
      </c>
    </row>
    <row r="27" spans="1:7" x14ac:dyDescent="0.3">
      <c r="A27" s="104"/>
      <c r="B27" s="117"/>
      <c r="C27" s="104"/>
      <c r="D27" s="104"/>
      <c r="E27" s="104"/>
      <c r="F27" s="104"/>
      <c r="G27" s="118"/>
    </row>
    <row r="28" spans="1:7" x14ac:dyDescent="0.3">
      <c r="A28" s="104"/>
      <c r="B28" s="123" t="s">
        <v>14</v>
      </c>
      <c r="C28" s="104"/>
      <c r="D28" s="104"/>
      <c r="E28" s="104"/>
      <c r="F28" s="104"/>
      <c r="G28" s="118"/>
    </row>
    <row r="29" spans="1:7" x14ac:dyDescent="0.3">
      <c r="A29" s="104"/>
      <c r="B29" s="123" t="s">
        <v>159</v>
      </c>
      <c r="C29" s="104"/>
      <c r="D29" s="104"/>
      <c r="E29" s="104"/>
      <c r="F29" s="104"/>
      <c r="G29" s="124"/>
    </row>
    <row r="30" spans="1:7" x14ac:dyDescent="0.3">
      <c r="A30" s="104"/>
      <c r="B30" s="117" t="s">
        <v>136</v>
      </c>
      <c r="C30" s="104"/>
      <c r="D30" s="104"/>
      <c r="E30" s="104"/>
      <c r="F30" s="104"/>
      <c r="G30" s="125"/>
    </row>
    <row r="31" spans="1:7" x14ac:dyDescent="0.3">
      <c r="A31" s="104"/>
      <c r="B31" s="117"/>
      <c r="C31" s="104"/>
      <c r="D31" s="104"/>
      <c r="E31" s="104"/>
      <c r="F31" s="104"/>
      <c r="G31" s="125"/>
    </row>
    <row r="32" spans="1:7" x14ac:dyDescent="0.3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3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3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3">
      <c r="A35" s="104"/>
      <c r="B35" s="117"/>
      <c r="C35" s="104"/>
      <c r="D35" s="128"/>
      <c r="E35" s="129"/>
      <c r="F35" s="129"/>
      <c r="G35" s="130"/>
    </row>
    <row r="36" spans="1:7" x14ac:dyDescent="0.3">
      <c r="A36" s="104"/>
      <c r="B36" s="117"/>
      <c r="C36"/>
      <c r="D36"/>
      <c r="E36"/>
      <c r="F36" s="129"/>
      <c r="G36" s="130"/>
    </row>
    <row r="37" spans="1:7" x14ac:dyDescent="0.3">
      <c r="A37" s="104"/>
      <c r="B37" s="117"/>
      <c r="C37"/>
      <c r="D37"/>
      <c r="E37"/>
      <c r="F37" s="104"/>
      <c r="G37" s="130"/>
    </row>
    <row r="38" spans="1:7" x14ac:dyDescent="0.3">
      <c r="A38" s="104"/>
      <c r="B38" s="123"/>
      <c r="C38"/>
      <c r="D38"/>
      <c r="E38"/>
      <c r="F38" s="104"/>
      <c r="G38" s="118"/>
    </row>
    <row r="39" spans="1:7" x14ac:dyDescent="0.3">
      <c r="A39" s="104"/>
      <c r="B39" s="123"/>
      <c r="C39"/>
      <c r="D39"/>
      <c r="E39"/>
      <c r="F39" s="104"/>
      <c r="G39" s="118"/>
    </row>
    <row r="40" spans="1:7" ht="21.75" customHeight="1" x14ac:dyDescent="0.3">
      <c r="A40" s="104"/>
      <c r="B40" s="123"/>
      <c r="C40"/>
      <c r="D40"/>
      <c r="E40"/>
      <c r="F40" s="104"/>
      <c r="G40" s="118"/>
    </row>
    <row r="41" spans="1:7" x14ac:dyDescent="0.3">
      <c r="A41" s="104"/>
      <c r="B41" s="123"/>
      <c r="C41"/>
      <c r="D41"/>
      <c r="E41"/>
      <c r="F41" s="104"/>
      <c r="G41" s="118"/>
    </row>
    <row r="42" spans="1:7" ht="15.9" customHeight="1" x14ac:dyDescent="0.3">
      <c r="A42" s="104"/>
      <c r="B42" s="117"/>
      <c r="C42"/>
      <c r="D42"/>
      <c r="E42"/>
      <c r="F42" s="104"/>
      <c r="G42" s="118"/>
    </row>
    <row r="43" spans="1:7" x14ac:dyDescent="0.3">
      <c r="A43" s="104"/>
      <c r="B43" s="123"/>
      <c r="C43"/>
      <c r="D43"/>
      <c r="E43"/>
      <c r="F43" s="104"/>
      <c r="G43" s="118"/>
    </row>
    <row r="44" spans="1:7" x14ac:dyDescent="0.3">
      <c r="A44" s="104"/>
      <c r="B44" s="117"/>
      <c r="C44" s="104"/>
      <c r="D44" s="131"/>
      <c r="E44" s="104"/>
      <c r="F44" s="104"/>
      <c r="G44" s="118"/>
    </row>
    <row r="45" spans="1:7" x14ac:dyDescent="0.3">
      <c r="A45" s="104"/>
      <c r="B45" s="117"/>
      <c r="C45" s="104"/>
      <c r="D45" s="131"/>
      <c r="E45" s="104"/>
      <c r="F45" s="104"/>
      <c r="G45" s="118"/>
    </row>
    <row r="46" spans="1:7" ht="16.2" thickBot="1" x14ac:dyDescent="0.35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5">
      <c r="A47" s="104"/>
      <c r="B47" s="117"/>
      <c r="C47" s="104"/>
      <c r="D47" s="132" t="s">
        <v>17</v>
      </c>
      <c r="E47" s="129"/>
      <c r="F47" s="104"/>
      <c r="G47" s="133">
        <v>36683.4</v>
      </c>
    </row>
    <row r="48" spans="1:7" ht="16.2" thickTop="1" x14ac:dyDescent="0.3">
      <c r="A48" s="104"/>
      <c r="B48" s="117"/>
      <c r="C48" s="104"/>
      <c r="D48" s="104"/>
      <c r="E48" s="104"/>
      <c r="F48" s="104"/>
      <c r="G48" s="118"/>
    </row>
    <row r="49" spans="1:7" x14ac:dyDescent="0.3">
      <c r="A49" s="104"/>
      <c r="B49" s="134"/>
      <c r="C49" s="135"/>
      <c r="D49" s="135"/>
      <c r="E49" s="135"/>
      <c r="F49" s="135"/>
      <c r="G49" s="136"/>
    </row>
  </sheetData>
  <phoneticPr fontId="0" type="noConversion"/>
  <printOptions horizontalCentered="1" gridLinesSet="0"/>
  <pageMargins left="0.5" right="0.5" top="0.75" bottom="0.75" header="0.5" footer="0.5"/>
  <pageSetup scale="78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167640</xdr:colOff>
                    <xdr:row>5</xdr:row>
                    <xdr:rowOff>160020</xdr:rowOff>
                  </from>
                  <to>
                    <xdr:col>2</xdr:col>
                    <xdr:colOff>655320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B2:G51"/>
  <sheetViews>
    <sheetView showGridLines="0" tabSelected="1" workbookViewId="0"/>
  </sheetViews>
  <sheetFormatPr defaultColWidth="4.88671875" defaultRowHeight="15" x14ac:dyDescent="0.25"/>
  <cols>
    <col min="1" max="1" width="1.33203125" style="193" customWidth="1"/>
    <col min="2" max="2" width="19.5546875" style="193" customWidth="1"/>
    <col min="3" max="3" width="19.33203125" style="193" customWidth="1"/>
    <col min="4" max="4" width="12" style="193" customWidth="1"/>
    <col min="5" max="5" width="4.88671875" style="193"/>
    <col min="6" max="6" width="40.88671875" style="193" customWidth="1"/>
    <col min="7" max="7" width="26.88671875" style="193" customWidth="1"/>
    <col min="8" max="8" width="9.5546875" style="193" customWidth="1"/>
    <col min="9" max="16384" width="4.88671875" style="193"/>
  </cols>
  <sheetData>
    <row r="2" spans="2:7" ht="22.8" x14ac:dyDescent="0.4">
      <c r="B2" s="253" t="s">
        <v>270</v>
      </c>
      <c r="C2" s="253"/>
      <c r="D2" s="253"/>
      <c r="E2" s="253"/>
      <c r="F2" s="253"/>
      <c r="G2" s="192"/>
    </row>
    <row r="3" spans="2:7" ht="22.8" x14ac:dyDescent="0.4">
      <c r="B3" s="235"/>
      <c r="C3" s="235"/>
      <c r="D3" s="235" t="s">
        <v>280</v>
      </c>
      <c r="E3" s="235"/>
      <c r="F3" s="235"/>
      <c r="G3" s="192"/>
    </row>
    <row r="4" spans="2:7" ht="17.399999999999999" x14ac:dyDescent="0.3">
      <c r="B4" s="254" t="s">
        <v>267</v>
      </c>
      <c r="C4" s="254"/>
      <c r="D4" s="254"/>
      <c r="E4" s="254"/>
      <c r="F4" s="254"/>
      <c r="G4" s="192"/>
    </row>
    <row r="5" spans="2:7" ht="17.399999999999999" x14ac:dyDescent="0.3">
      <c r="B5" s="255" t="s">
        <v>268</v>
      </c>
      <c r="C5" s="255"/>
      <c r="D5" s="255"/>
      <c r="E5" s="255"/>
      <c r="F5" s="255"/>
      <c r="G5" s="192"/>
    </row>
    <row r="8" spans="2:7" ht="17.399999999999999" x14ac:dyDescent="0.3">
      <c r="D8" s="254" t="s">
        <v>275</v>
      </c>
      <c r="E8" s="254"/>
      <c r="F8" s="192"/>
    </row>
    <row r="12" spans="2:7" ht="21" x14ac:dyDescent="0.4">
      <c r="B12" s="230" t="s">
        <v>284</v>
      </c>
      <c r="F12" s="233" t="s">
        <v>3</v>
      </c>
    </row>
    <row r="13" spans="2:7" ht="17.399999999999999" x14ac:dyDescent="0.3">
      <c r="F13" s="236" t="s">
        <v>270</v>
      </c>
    </row>
    <row r="14" spans="2:7" ht="20.399999999999999" x14ac:dyDescent="0.35">
      <c r="B14" s="241" t="s">
        <v>282</v>
      </c>
      <c r="F14" s="234" t="s">
        <v>278</v>
      </c>
    </row>
    <row r="15" spans="2:7" ht="17.399999999999999" x14ac:dyDescent="0.3">
      <c r="F15" s="234" t="s">
        <v>279</v>
      </c>
    </row>
    <row r="16" spans="2:7" ht="20.399999999999999" x14ac:dyDescent="0.35">
      <c r="B16" s="231" t="s">
        <v>283</v>
      </c>
      <c r="F16" s="234" t="s">
        <v>271</v>
      </c>
    </row>
    <row r="17" spans="2:7" ht="14.25" customHeight="1" x14ac:dyDescent="0.35">
      <c r="B17" s="232"/>
      <c r="F17" s="195"/>
    </row>
    <row r="18" spans="2:7" ht="15.6" x14ac:dyDescent="0.3">
      <c r="B18" s="242"/>
      <c r="F18" s="242" t="s">
        <v>274</v>
      </c>
    </row>
    <row r="19" spans="2:7" ht="17.25" customHeight="1" x14ac:dyDescent="0.3">
      <c r="B19" s="249"/>
      <c r="F19" s="194" t="s">
        <v>281</v>
      </c>
    </row>
    <row r="20" spans="2:7" ht="17.25" customHeight="1" x14ac:dyDescent="0.25">
      <c r="B20" s="196"/>
      <c r="F20" s="194"/>
    </row>
    <row r="21" spans="2:7" ht="17.25" customHeight="1" x14ac:dyDescent="0.25">
      <c r="B21" s="196"/>
      <c r="F21" s="194"/>
    </row>
    <row r="22" spans="2:7" ht="17.25" customHeight="1" x14ac:dyDescent="0.25">
      <c r="B22" s="196"/>
      <c r="F22" s="194"/>
    </row>
    <row r="23" spans="2:7" x14ac:dyDescent="0.25">
      <c r="F23" s="194"/>
    </row>
    <row r="26" spans="2:7" x14ac:dyDescent="0.25">
      <c r="B26" s="197" t="s">
        <v>9</v>
      </c>
      <c r="C26" s="197" t="s">
        <v>9</v>
      </c>
      <c r="D26" s="237" t="s">
        <v>269</v>
      </c>
      <c r="E26" s="239"/>
      <c r="F26" s="199"/>
      <c r="G26" s="198" t="s">
        <v>285</v>
      </c>
    </row>
    <row r="27" spans="2:7" x14ac:dyDescent="0.25">
      <c r="B27" s="200" t="s">
        <v>11</v>
      </c>
      <c r="C27" s="200" t="s">
        <v>12</v>
      </c>
      <c r="D27" s="238" t="s">
        <v>12</v>
      </c>
      <c r="E27" s="212"/>
      <c r="G27" s="201" t="s">
        <v>13</v>
      </c>
    </row>
    <row r="28" spans="2:7" ht="1.5" customHeight="1" x14ac:dyDescent="0.25">
      <c r="B28" s="202"/>
      <c r="C28" s="203"/>
      <c r="G28" s="203"/>
    </row>
    <row r="29" spans="2:7" ht="15.6" x14ac:dyDescent="0.3">
      <c r="B29" s="205">
        <v>36944</v>
      </c>
      <c r="C29" s="206"/>
      <c r="D29" s="199"/>
      <c r="E29" s="240"/>
      <c r="F29" s="199"/>
      <c r="G29" s="225" t="s">
        <v>116</v>
      </c>
    </row>
    <row r="30" spans="2:7" x14ac:dyDescent="0.25">
      <c r="B30" s="207"/>
      <c r="C30" s="208"/>
      <c r="D30" s="208"/>
      <c r="E30" s="208"/>
      <c r="F30" s="209"/>
      <c r="G30" s="227"/>
    </row>
    <row r="31" spans="2:7" x14ac:dyDescent="0.25">
      <c r="B31" s="210"/>
      <c r="C31" s="211"/>
      <c r="D31" s="211"/>
      <c r="E31" s="211"/>
      <c r="F31" s="212"/>
      <c r="G31" s="228"/>
    </row>
    <row r="32" spans="2:7" x14ac:dyDescent="0.25">
      <c r="B32" s="213" t="s">
        <v>286</v>
      </c>
      <c r="C32" s="221"/>
      <c r="D32" s="221"/>
      <c r="E32" s="221"/>
      <c r="F32" s="220"/>
      <c r="G32" s="252">
        <v>100000</v>
      </c>
    </row>
    <row r="33" spans="2:7" ht="15.6" x14ac:dyDescent="0.3">
      <c r="B33" s="213"/>
      <c r="C33" s="216"/>
      <c r="D33" s="218"/>
      <c r="E33" s="219"/>
      <c r="F33" s="220"/>
      <c r="G33" s="250"/>
    </row>
    <row r="34" spans="2:7" x14ac:dyDescent="0.25">
      <c r="B34" s="214"/>
      <c r="C34" s="211"/>
      <c r="D34" s="211"/>
      <c r="E34" s="211"/>
      <c r="F34" s="215"/>
      <c r="G34" s="251"/>
    </row>
    <row r="35" spans="2:7" x14ac:dyDescent="0.25">
      <c r="B35" s="214"/>
      <c r="C35" s="211"/>
      <c r="D35" s="211"/>
      <c r="E35" s="211"/>
      <c r="F35" s="215"/>
      <c r="G35" s="251"/>
    </row>
    <row r="36" spans="2:7" x14ac:dyDescent="0.25">
      <c r="B36" s="210"/>
      <c r="C36" s="211"/>
      <c r="D36" s="211"/>
      <c r="E36" s="211"/>
      <c r="F36" s="217"/>
      <c r="G36" s="250"/>
    </row>
    <row r="37" spans="2:7" ht="15.6" x14ac:dyDescent="0.3">
      <c r="B37" s="213"/>
      <c r="C37" s="216"/>
      <c r="D37" s="218"/>
      <c r="E37" s="219"/>
      <c r="F37" s="220"/>
      <c r="G37" s="250"/>
    </row>
    <row r="38" spans="2:7" ht="15.6" x14ac:dyDescent="0.3">
      <c r="B38" s="213"/>
      <c r="C38" s="216"/>
      <c r="D38" s="218"/>
      <c r="E38" s="219"/>
      <c r="F38" s="220"/>
      <c r="G38" s="250"/>
    </row>
    <row r="39" spans="2:7" x14ac:dyDescent="0.25">
      <c r="B39" s="213"/>
      <c r="C39" s="221"/>
      <c r="D39" s="221"/>
      <c r="E39" s="221"/>
      <c r="F39" s="220"/>
      <c r="G39" s="250"/>
    </row>
    <row r="40" spans="2:7" ht="15.6" x14ac:dyDescent="0.3">
      <c r="B40" s="213"/>
      <c r="C40" s="216"/>
      <c r="D40" s="218"/>
      <c r="E40" s="219"/>
      <c r="F40" s="220"/>
      <c r="G40" s="250"/>
    </row>
    <row r="41" spans="2:7" ht="21.75" customHeight="1" x14ac:dyDescent="0.25">
      <c r="B41" s="210"/>
      <c r="C41" s="221"/>
      <c r="D41" s="221"/>
      <c r="E41" s="221"/>
      <c r="F41" s="212"/>
      <c r="G41" s="229"/>
    </row>
    <row r="42" spans="2:7" ht="21.75" customHeight="1" x14ac:dyDescent="0.25">
      <c r="B42" s="210"/>
      <c r="C42" s="221"/>
      <c r="D42" s="221"/>
      <c r="E42" s="221"/>
      <c r="F42" s="212"/>
      <c r="G42" s="229"/>
    </row>
    <row r="43" spans="2:7" x14ac:dyDescent="0.25">
      <c r="B43" s="210"/>
      <c r="C43" s="221"/>
      <c r="D43" s="221"/>
      <c r="E43" s="221"/>
      <c r="F43" s="212"/>
      <c r="G43" s="229"/>
    </row>
    <row r="44" spans="2:7" ht="15.9" customHeight="1" x14ac:dyDescent="0.25">
      <c r="B44" s="213"/>
      <c r="C44" s="221"/>
      <c r="D44" s="221"/>
      <c r="E44" s="221"/>
      <c r="F44" s="212"/>
      <c r="G44" s="229"/>
    </row>
    <row r="45" spans="2:7" x14ac:dyDescent="0.25">
      <c r="B45" s="245" t="s">
        <v>276</v>
      </c>
      <c r="C45" s="221"/>
      <c r="D45" s="221"/>
      <c r="E45" s="221"/>
      <c r="F45" s="212"/>
      <c r="G45" s="229"/>
    </row>
    <row r="46" spans="2:7" x14ac:dyDescent="0.25">
      <c r="B46" s="246" t="s">
        <v>272</v>
      </c>
      <c r="C46" s="211"/>
      <c r="D46" s="221"/>
      <c r="E46" s="211"/>
      <c r="F46" s="212"/>
      <c r="G46" s="229"/>
    </row>
    <row r="47" spans="2:7" x14ac:dyDescent="0.25">
      <c r="B47" s="247" t="s">
        <v>273</v>
      </c>
      <c r="C47" s="211"/>
      <c r="D47" s="221"/>
      <c r="E47" s="211"/>
      <c r="F47" s="212"/>
      <c r="G47" s="229"/>
    </row>
    <row r="48" spans="2:7" x14ac:dyDescent="0.25">
      <c r="B48" s="247" t="s">
        <v>277</v>
      </c>
      <c r="C48" s="211"/>
      <c r="D48" s="211"/>
      <c r="E48" s="211"/>
      <c r="F48" s="212"/>
      <c r="G48" s="243"/>
    </row>
    <row r="49" spans="2:7" ht="20.100000000000001" customHeight="1" x14ac:dyDescent="0.3">
      <c r="B49" s="213"/>
      <c r="C49" s="211"/>
      <c r="E49" s="219"/>
      <c r="F49" s="212"/>
      <c r="G49" s="244"/>
    </row>
    <row r="50" spans="2:7" ht="16.2" thickBot="1" x14ac:dyDescent="0.35">
      <c r="B50" s="213"/>
      <c r="C50" s="211"/>
      <c r="E50" s="211"/>
      <c r="F50" s="248" t="s">
        <v>17</v>
      </c>
      <c r="G50" s="226">
        <f>SUM(G32:G49)</f>
        <v>100000</v>
      </c>
    </row>
    <row r="51" spans="2:7" ht="15.6" thickTop="1" x14ac:dyDescent="0.25">
      <c r="B51" s="222"/>
      <c r="C51" s="223"/>
      <c r="D51" s="223"/>
      <c r="E51" s="223"/>
      <c r="F51" s="224"/>
      <c r="G51" s="204"/>
    </row>
  </sheetData>
  <mergeCells count="4">
    <mergeCell ref="B2:F2"/>
    <mergeCell ref="B4:F4"/>
    <mergeCell ref="B5:F5"/>
    <mergeCell ref="D8:E8"/>
  </mergeCells>
  <phoneticPr fontId="0" type="noConversion"/>
  <printOptions horizontalCentered="1" gridLinesSet="0"/>
  <pageMargins left="0.5" right="0.5" top="0.75" bottom="0.75" header="0.5" footer="0.5"/>
  <pageSetup scale="72" orientation="portrait" horizontalDpi="4294967292" verticalDpi="300" r:id="rId1"/>
  <headerFooter alignWithMargins="0"/>
  <rowBreaks count="1" manualBreakCount="1">
    <brk id="51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zoomScale="65" workbookViewId="0">
      <selection activeCell="D17" sqref="D17"/>
    </sheetView>
  </sheetViews>
  <sheetFormatPr defaultColWidth="6.6640625" defaultRowHeight="15.6" x14ac:dyDescent="0.3"/>
  <cols>
    <col min="1" max="1" width="1.88671875" style="40" customWidth="1"/>
    <col min="2" max="2" width="16" style="40" customWidth="1"/>
    <col min="3" max="3" width="23.5546875" style="40" customWidth="1"/>
    <col min="4" max="4" width="16.33203125" style="40" customWidth="1"/>
    <col min="5" max="5" width="6.6640625" style="40"/>
    <col min="6" max="6" width="19" style="40" customWidth="1"/>
    <col min="7" max="7" width="25.44140625" style="40" bestFit="1" customWidth="1"/>
    <col min="8" max="8" width="13" style="40" customWidth="1"/>
    <col min="9" max="16384" width="6.6640625" style="40"/>
  </cols>
  <sheetData>
    <row r="1" spans="1:7" x14ac:dyDescent="0.3">
      <c r="A1" s="104"/>
      <c r="B1" s="104"/>
      <c r="C1" s="104"/>
      <c r="D1" s="104"/>
      <c r="E1" s="104"/>
      <c r="F1" s="104"/>
      <c r="G1" s="104"/>
    </row>
    <row r="2" spans="1:7" x14ac:dyDescent="0.3">
      <c r="A2" s="104"/>
      <c r="B2" s="105" t="s">
        <v>0</v>
      </c>
      <c r="C2" s="106"/>
      <c r="D2" s="106"/>
      <c r="E2" s="106"/>
      <c r="F2" s="106"/>
      <c r="G2" s="106"/>
    </row>
    <row r="3" spans="1:7" x14ac:dyDescent="0.3">
      <c r="A3" s="104"/>
      <c r="B3" s="105" t="s">
        <v>134</v>
      </c>
      <c r="C3" s="106"/>
      <c r="D3" s="106"/>
      <c r="E3" s="106"/>
      <c r="F3" s="106"/>
      <c r="G3" s="106"/>
    </row>
    <row r="4" spans="1:7" x14ac:dyDescent="0.3">
      <c r="A4" s="104"/>
      <c r="B4" s="107" t="s">
        <v>135</v>
      </c>
      <c r="C4" s="106"/>
      <c r="D4" s="106"/>
      <c r="E4" s="106"/>
      <c r="F4" s="106"/>
      <c r="G4" s="106"/>
    </row>
    <row r="5" spans="1:7" x14ac:dyDescent="0.3">
      <c r="A5" s="104"/>
      <c r="B5" s="104"/>
      <c r="C5" s="104"/>
      <c r="D5" s="104"/>
      <c r="E5" s="104"/>
      <c r="F5" s="104"/>
      <c r="G5" s="104"/>
    </row>
    <row r="6" spans="1:7" x14ac:dyDescent="0.3">
      <c r="A6" s="104"/>
      <c r="B6" s="104"/>
      <c r="C6" s="104"/>
      <c r="D6" s="104"/>
      <c r="E6" s="104"/>
      <c r="F6" s="104"/>
      <c r="G6" s="104"/>
    </row>
    <row r="7" spans="1:7" x14ac:dyDescent="0.3">
      <c r="A7" s="104"/>
      <c r="B7" s="105" t="s">
        <v>1</v>
      </c>
      <c r="C7" s="106"/>
      <c r="D7" s="106"/>
      <c r="E7" s="106"/>
      <c r="F7" s="106"/>
      <c r="G7" s="106"/>
    </row>
    <row r="8" spans="1:7" x14ac:dyDescent="0.3">
      <c r="A8" s="104"/>
      <c r="B8" s="104"/>
      <c r="C8" s="104"/>
      <c r="D8" s="104"/>
      <c r="E8" s="104"/>
      <c r="F8" s="104"/>
      <c r="G8" s="104"/>
    </row>
    <row r="9" spans="1:7" x14ac:dyDescent="0.3">
      <c r="A9" s="104"/>
      <c r="B9" s="104"/>
      <c r="C9" s="104"/>
      <c r="D9" s="104"/>
      <c r="E9" s="104"/>
      <c r="F9" s="104"/>
      <c r="G9" s="104"/>
    </row>
    <row r="10" spans="1:7" x14ac:dyDescent="0.3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3">
      <c r="A11" s="104"/>
      <c r="B11" s="104"/>
      <c r="C11" s="104"/>
      <c r="D11" s="104"/>
      <c r="E11" s="104"/>
      <c r="F11" s="104"/>
      <c r="G11" s="104"/>
    </row>
    <row r="12" spans="1:7" x14ac:dyDescent="0.3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3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3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3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3">
      <c r="A16" s="104"/>
      <c r="B16" s="104"/>
      <c r="C16" s="104"/>
      <c r="D16" s="104"/>
      <c r="E16" s="104"/>
      <c r="F16" s="104"/>
      <c r="G16" s="104"/>
    </row>
    <row r="17" spans="1:7" ht="17.25" customHeight="1" x14ac:dyDescent="0.3">
      <c r="A17" s="104"/>
      <c r="B17" s="104" t="s">
        <v>160</v>
      </c>
      <c r="C17" s="104"/>
      <c r="D17" s="104"/>
      <c r="E17" s="104"/>
      <c r="F17" s="108" t="s">
        <v>8</v>
      </c>
      <c r="G17" s="104"/>
    </row>
    <row r="18" spans="1:7" ht="17.25" customHeight="1" x14ac:dyDescent="0.3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3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3">
      <c r="A20" s="104"/>
      <c r="B20" s="104"/>
      <c r="C20" s="104"/>
      <c r="D20" s="104"/>
      <c r="E20" s="104"/>
      <c r="F20" s="104"/>
      <c r="G20" s="104"/>
    </row>
    <row r="21" spans="1:7" x14ac:dyDescent="0.3">
      <c r="A21" s="104"/>
      <c r="B21" s="104"/>
      <c r="C21" s="104"/>
      <c r="D21" s="104"/>
      <c r="E21" s="104"/>
      <c r="F21" s="104"/>
      <c r="G21" s="104"/>
    </row>
    <row r="22" spans="1:7" x14ac:dyDescent="0.3">
      <c r="A22" s="104"/>
      <c r="B22" s="104"/>
      <c r="C22" s="104"/>
      <c r="D22" s="104"/>
      <c r="E22" s="104"/>
      <c r="F22" s="104"/>
      <c r="G22" s="104"/>
    </row>
    <row r="23" spans="1:7" x14ac:dyDescent="0.3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3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3">
      <c r="A25" s="104"/>
      <c r="B25" s="117"/>
      <c r="C25" s="118"/>
      <c r="D25" s="104"/>
      <c r="E25" s="104"/>
      <c r="F25" s="104"/>
      <c r="G25" s="118"/>
    </row>
    <row r="26" spans="1:7" x14ac:dyDescent="0.3">
      <c r="A26" s="104"/>
      <c r="B26" s="119" t="s">
        <v>266</v>
      </c>
      <c r="C26" s="120" t="s">
        <v>208</v>
      </c>
      <c r="D26" s="121"/>
      <c r="E26" s="121"/>
      <c r="F26" s="121"/>
      <c r="G26" s="122" t="s">
        <v>116</v>
      </c>
    </row>
    <row r="27" spans="1:7" x14ac:dyDescent="0.3">
      <c r="A27" s="104"/>
      <c r="B27" s="117"/>
      <c r="C27" s="104"/>
      <c r="D27" s="104"/>
      <c r="E27" s="104"/>
      <c r="F27" s="104"/>
      <c r="G27" s="118"/>
    </row>
    <row r="28" spans="1:7" x14ac:dyDescent="0.3">
      <c r="A28" s="104"/>
      <c r="B28" s="123" t="s">
        <v>14</v>
      </c>
      <c r="C28" s="104"/>
      <c r="D28" s="104"/>
      <c r="E28" s="104"/>
      <c r="F28" s="104"/>
      <c r="G28" s="118"/>
    </row>
    <row r="29" spans="1:7" x14ac:dyDescent="0.3">
      <c r="A29" s="104"/>
      <c r="B29" s="123" t="s">
        <v>209</v>
      </c>
      <c r="C29" s="104"/>
      <c r="D29" s="104"/>
      <c r="E29" s="104"/>
      <c r="F29" s="104"/>
      <c r="G29" s="124"/>
    </row>
    <row r="30" spans="1:7" x14ac:dyDescent="0.3">
      <c r="A30" s="104"/>
      <c r="B30" s="117" t="s">
        <v>136</v>
      </c>
      <c r="C30" s="104"/>
      <c r="D30" s="104"/>
      <c r="E30" s="104"/>
      <c r="F30" s="104"/>
      <c r="G30" s="125"/>
    </row>
    <row r="31" spans="1:7" x14ac:dyDescent="0.3">
      <c r="A31" s="104"/>
      <c r="B31" s="117"/>
      <c r="C31" s="104"/>
      <c r="D31" s="104"/>
      <c r="E31" s="104"/>
      <c r="F31" s="104"/>
      <c r="G31" s="125"/>
    </row>
    <row r="32" spans="1:7" x14ac:dyDescent="0.3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3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3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3">
      <c r="A35" s="104"/>
      <c r="B35" s="117"/>
      <c r="C35" s="104"/>
      <c r="D35" s="128"/>
      <c r="E35" s="129"/>
      <c r="F35" s="129"/>
      <c r="G35" s="130"/>
    </row>
    <row r="36" spans="1:7" x14ac:dyDescent="0.3">
      <c r="A36" s="104"/>
      <c r="B36" s="117"/>
      <c r="C36"/>
      <c r="D36"/>
      <c r="E36"/>
      <c r="F36" s="129"/>
      <c r="G36" s="130"/>
    </row>
    <row r="37" spans="1:7" x14ac:dyDescent="0.3">
      <c r="A37" s="104"/>
      <c r="B37" s="117"/>
      <c r="C37"/>
      <c r="D37"/>
      <c r="E37"/>
      <c r="F37" s="104"/>
      <c r="G37" s="130"/>
    </row>
    <row r="38" spans="1:7" x14ac:dyDescent="0.3">
      <c r="A38" s="104"/>
      <c r="B38" s="123"/>
      <c r="C38"/>
      <c r="D38"/>
      <c r="E38"/>
      <c r="F38" s="104"/>
      <c r="G38" s="118"/>
    </row>
    <row r="39" spans="1:7" x14ac:dyDescent="0.3">
      <c r="A39" s="104"/>
      <c r="B39" s="123"/>
      <c r="C39"/>
      <c r="D39"/>
      <c r="E39"/>
      <c r="F39" s="104"/>
      <c r="G39" s="118"/>
    </row>
    <row r="40" spans="1:7" ht="21.75" customHeight="1" x14ac:dyDescent="0.3">
      <c r="A40" s="104"/>
      <c r="B40" s="123"/>
      <c r="C40"/>
      <c r="D40"/>
      <c r="E40"/>
      <c r="F40" s="104"/>
      <c r="G40" s="118"/>
    </row>
    <row r="41" spans="1:7" x14ac:dyDescent="0.3">
      <c r="A41" s="104"/>
      <c r="B41" s="123"/>
      <c r="C41"/>
      <c r="D41"/>
      <c r="E41"/>
      <c r="F41" s="104"/>
      <c r="G41" s="118"/>
    </row>
    <row r="42" spans="1:7" ht="15.9" customHeight="1" x14ac:dyDescent="0.3">
      <c r="A42" s="104"/>
      <c r="B42" s="117"/>
      <c r="C42"/>
      <c r="D42"/>
      <c r="E42"/>
      <c r="F42" s="104"/>
      <c r="G42" s="118"/>
    </row>
    <row r="43" spans="1:7" x14ac:dyDescent="0.3">
      <c r="A43" s="104"/>
      <c r="B43" s="123"/>
      <c r="C43"/>
      <c r="D43"/>
      <c r="E43"/>
      <c r="F43" s="104"/>
      <c r="G43" s="118"/>
    </row>
    <row r="44" spans="1:7" x14ac:dyDescent="0.3">
      <c r="A44" s="104"/>
      <c r="B44" s="117"/>
      <c r="C44" s="104"/>
      <c r="D44" s="131"/>
      <c r="E44" s="104"/>
      <c r="F44" s="104"/>
      <c r="G44" s="118"/>
    </row>
    <row r="45" spans="1:7" x14ac:dyDescent="0.3">
      <c r="A45" s="104"/>
      <c r="B45" s="117"/>
      <c r="C45" s="104"/>
      <c r="D45" s="131"/>
      <c r="E45" s="104"/>
      <c r="F45" s="104"/>
      <c r="G45" s="118"/>
    </row>
    <row r="46" spans="1:7" ht="16.2" thickBot="1" x14ac:dyDescent="0.35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5">
      <c r="A47" s="104"/>
      <c r="B47" s="117"/>
      <c r="C47" s="104"/>
      <c r="D47" s="132" t="s">
        <v>17</v>
      </c>
      <c r="E47" s="129"/>
      <c r="F47" s="104"/>
      <c r="G47" s="133">
        <f>21560.99+4541.42</f>
        <v>26102.410000000003</v>
      </c>
    </row>
    <row r="48" spans="1:7" ht="16.2" thickTop="1" x14ac:dyDescent="0.3">
      <c r="A48" s="104"/>
      <c r="B48" s="117"/>
      <c r="C48" s="104"/>
      <c r="D48" s="104"/>
      <c r="E48" s="104"/>
      <c r="F48" s="104"/>
      <c r="G48" s="118"/>
    </row>
    <row r="49" spans="1:7" x14ac:dyDescent="0.3">
      <c r="A49" s="104"/>
      <c r="B49" s="134"/>
      <c r="C49" s="135"/>
      <c r="D49" s="135"/>
      <c r="E49" s="135"/>
      <c r="F49" s="135"/>
      <c r="G49" s="136"/>
    </row>
  </sheetData>
  <phoneticPr fontId="0" type="noConversion"/>
  <printOptions horizontalCentered="1" gridLinesSet="0"/>
  <pageMargins left="0.5" right="0.5" top="0.75" bottom="0.75" header="0.5" footer="0.5"/>
  <pageSetup scale="78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228600</xdr:colOff>
                    <xdr:row>5</xdr:row>
                    <xdr:rowOff>160020</xdr:rowOff>
                  </from>
                  <to>
                    <xdr:col>2</xdr:col>
                    <xdr:colOff>891540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2"/>
  <sheetViews>
    <sheetView zoomScale="65" workbookViewId="0">
      <selection activeCell="C3" sqref="C3"/>
    </sheetView>
  </sheetViews>
  <sheetFormatPr defaultColWidth="9.109375" defaultRowHeight="15.6" x14ac:dyDescent="0.3"/>
  <cols>
    <col min="1" max="1" width="68.5546875" style="2" customWidth="1"/>
    <col min="2" max="2" width="25.33203125" style="2" customWidth="1"/>
    <col min="3" max="3" width="21.5546875" style="1" customWidth="1"/>
    <col min="4" max="4" width="22.6640625" style="1" customWidth="1"/>
    <col min="5" max="5" width="1.88671875" style="1" hidden="1" customWidth="1"/>
    <col min="6" max="6" width="18.33203125" style="1" hidden="1" customWidth="1"/>
    <col min="7" max="7" width="8" style="58" customWidth="1"/>
    <col min="8" max="16384" width="9.109375" style="2"/>
  </cols>
  <sheetData>
    <row r="1" spans="1:7" ht="18" x14ac:dyDescent="0.35">
      <c r="A1" s="35" t="s">
        <v>18</v>
      </c>
      <c r="B1" s="36"/>
      <c r="C1" s="36"/>
      <c r="D1" s="45"/>
      <c r="E1" s="36"/>
      <c r="F1" s="45"/>
    </row>
    <row r="2" spans="1:7" ht="21" hidden="1" customHeight="1" x14ac:dyDescent="0.35">
      <c r="A2" s="55" t="s">
        <v>140</v>
      </c>
      <c r="B2" s="38"/>
      <c r="C2" s="38"/>
      <c r="D2" s="46"/>
      <c r="E2" s="38"/>
      <c r="F2" s="46"/>
    </row>
    <row r="3" spans="1:7" ht="21" customHeight="1" x14ac:dyDescent="0.35">
      <c r="A3" s="55" t="s">
        <v>199</v>
      </c>
      <c r="B3" s="38"/>
      <c r="C3" s="38"/>
      <c r="D3" s="46"/>
      <c r="E3" s="38"/>
      <c r="F3" s="46"/>
    </row>
    <row r="4" spans="1:7" ht="18" hidden="1" x14ac:dyDescent="0.35">
      <c r="A4" s="37" t="s">
        <v>200</v>
      </c>
      <c r="B4" s="38"/>
      <c r="C4" s="38"/>
      <c r="D4" s="46"/>
      <c r="E4" s="38"/>
      <c r="F4" s="46"/>
    </row>
    <row r="5" spans="1:7" ht="18" x14ac:dyDescent="0.35">
      <c r="A5" s="37"/>
      <c r="B5" s="38"/>
      <c r="C5" s="38"/>
      <c r="D5" s="46"/>
      <c r="E5" s="38"/>
      <c r="F5" s="46"/>
    </row>
    <row r="6" spans="1:7" ht="18" x14ac:dyDescent="0.35">
      <c r="A6" s="55"/>
      <c r="B6" s="38"/>
      <c r="C6" s="38"/>
      <c r="D6" s="46"/>
      <c r="E6" s="38"/>
      <c r="F6" s="46"/>
    </row>
    <row r="7" spans="1:7" ht="18.600000000000001" thickBot="1" x14ac:dyDescent="0.4">
      <c r="A7" s="39"/>
      <c r="B7" s="94"/>
      <c r="C7" s="184"/>
      <c r="D7" s="137"/>
      <c r="E7" s="38"/>
      <c r="F7" s="46"/>
    </row>
    <row r="8" spans="1:7" x14ac:dyDescent="0.3">
      <c r="A8" s="34"/>
      <c r="B8" s="93"/>
      <c r="C8" s="139" t="s">
        <v>148</v>
      </c>
      <c r="D8" s="139" t="s">
        <v>195</v>
      </c>
      <c r="E8" s="88"/>
      <c r="F8" s="19"/>
      <c r="G8" s="59"/>
    </row>
    <row r="9" spans="1:7" x14ac:dyDescent="0.3">
      <c r="A9" s="50"/>
      <c r="B9" s="25" t="s">
        <v>19</v>
      </c>
      <c r="C9" s="53" t="s">
        <v>20</v>
      </c>
      <c r="D9" s="53" t="s">
        <v>20</v>
      </c>
      <c r="E9" s="84"/>
      <c r="F9" s="11"/>
      <c r="G9" s="59"/>
    </row>
    <row r="10" spans="1:7" ht="16.2" thickBot="1" x14ac:dyDescent="0.35">
      <c r="A10" s="26" t="s">
        <v>21</v>
      </c>
      <c r="B10" s="51"/>
      <c r="C10" s="85" t="s">
        <v>149</v>
      </c>
      <c r="D10" s="85" t="s">
        <v>201</v>
      </c>
      <c r="E10" s="89"/>
      <c r="F10" s="12" t="s">
        <v>22</v>
      </c>
      <c r="G10" s="59"/>
    </row>
    <row r="11" spans="1:7" ht="15.75" customHeight="1" x14ac:dyDescent="0.3">
      <c r="A11" s="6"/>
      <c r="B11" s="43"/>
      <c r="C11" s="3"/>
      <c r="D11" s="3"/>
      <c r="E11" s="14"/>
      <c r="F11" s="3"/>
    </row>
    <row r="12" spans="1:7" ht="15.75" hidden="1" customHeight="1" x14ac:dyDescent="0.3">
      <c r="A12" s="9" t="s">
        <v>139</v>
      </c>
      <c r="B12" s="43"/>
      <c r="C12" s="3"/>
      <c r="D12" s="3"/>
      <c r="E12" s="14"/>
      <c r="F12" s="3">
        <f t="shared" ref="F12:F43" si="0">SUM(B12:E12)</f>
        <v>0</v>
      </c>
    </row>
    <row r="13" spans="1:7" hidden="1" x14ac:dyDescent="0.3">
      <c r="A13" s="9" t="s">
        <v>77</v>
      </c>
      <c r="B13" s="43"/>
      <c r="C13" s="3"/>
      <c r="D13" s="3"/>
      <c r="E13" s="14"/>
      <c r="F13" s="3">
        <f t="shared" si="0"/>
        <v>0</v>
      </c>
    </row>
    <row r="14" spans="1:7" hidden="1" x14ac:dyDescent="0.3">
      <c r="A14" s="9" t="s">
        <v>23</v>
      </c>
      <c r="B14" s="43"/>
      <c r="C14" s="3"/>
      <c r="D14" s="3"/>
      <c r="E14" s="14"/>
      <c r="F14" s="3">
        <f t="shared" si="0"/>
        <v>0</v>
      </c>
    </row>
    <row r="15" spans="1:7" hidden="1" x14ac:dyDescent="0.3">
      <c r="A15" s="9" t="s">
        <v>142</v>
      </c>
      <c r="B15" s="43"/>
      <c r="C15" s="3"/>
      <c r="D15" s="3"/>
      <c r="E15" s="14"/>
      <c r="F15" s="3">
        <f t="shared" si="0"/>
        <v>0</v>
      </c>
    </row>
    <row r="16" spans="1:7" hidden="1" x14ac:dyDescent="0.3">
      <c r="A16" s="9" t="s">
        <v>24</v>
      </c>
      <c r="B16" s="43"/>
      <c r="C16" s="3"/>
      <c r="D16" s="3"/>
      <c r="E16" s="14"/>
      <c r="F16" s="3">
        <f t="shared" si="0"/>
        <v>0</v>
      </c>
    </row>
    <row r="17" spans="1:6" hidden="1" x14ac:dyDescent="0.3">
      <c r="A17" s="9" t="s">
        <v>103</v>
      </c>
      <c r="B17" s="43"/>
      <c r="C17" s="3"/>
      <c r="D17" s="3"/>
      <c r="E17" s="14"/>
      <c r="F17" s="3">
        <f t="shared" si="0"/>
        <v>0</v>
      </c>
    </row>
    <row r="18" spans="1:6" hidden="1" x14ac:dyDescent="0.3">
      <c r="A18" s="9" t="s">
        <v>25</v>
      </c>
      <c r="B18" s="43"/>
      <c r="C18" s="3"/>
      <c r="D18" s="3"/>
      <c r="E18" s="14"/>
      <c r="F18" s="3">
        <f t="shared" si="0"/>
        <v>0</v>
      </c>
    </row>
    <row r="19" spans="1:6" x14ac:dyDescent="0.3">
      <c r="A19" s="9" t="s">
        <v>26</v>
      </c>
      <c r="B19" s="43"/>
      <c r="C19" s="3">
        <v>1</v>
      </c>
      <c r="D19" s="3"/>
      <c r="E19" s="14"/>
      <c r="F19" s="3">
        <f t="shared" si="0"/>
        <v>1</v>
      </c>
    </row>
    <row r="20" spans="1:6" hidden="1" x14ac:dyDescent="0.3">
      <c r="A20" s="9" t="s">
        <v>121</v>
      </c>
      <c r="B20" s="43"/>
      <c r="C20" s="3"/>
      <c r="D20" s="3"/>
      <c r="E20" s="14"/>
      <c r="F20" s="3">
        <f t="shared" si="0"/>
        <v>0</v>
      </c>
    </row>
    <row r="21" spans="1:6" hidden="1" x14ac:dyDescent="0.3">
      <c r="A21" s="9" t="s">
        <v>27</v>
      </c>
      <c r="B21" s="43"/>
      <c r="C21" s="3"/>
      <c r="D21" s="3"/>
      <c r="E21" s="14"/>
      <c r="F21" s="3">
        <f t="shared" si="0"/>
        <v>0</v>
      </c>
    </row>
    <row r="22" spans="1:6" hidden="1" x14ac:dyDescent="0.3">
      <c r="A22" s="9" t="s">
        <v>28</v>
      </c>
      <c r="B22" s="43"/>
      <c r="C22" s="3"/>
      <c r="D22" s="3"/>
      <c r="E22" s="14"/>
      <c r="F22" s="3">
        <f t="shared" si="0"/>
        <v>0</v>
      </c>
    </row>
    <row r="23" spans="1:6" hidden="1" x14ac:dyDescent="0.3">
      <c r="A23" s="9" t="s">
        <v>122</v>
      </c>
      <c r="B23" s="44"/>
      <c r="C23" s="3"/>
      <c r="D23" s="3"/>
      <c r="E23" s="14"/>
      <c r="F23" s="3">
        <f t="shared" si="0"/>
        <v>0</v>
      </c>
    </row>
    <row r="24" spans="1:6" hidden="1" x14ac:dyDescent="0.3">
      <c r="A24" s="9" t="s">
        <v>29</v>
      </c>
      <c r="B24" s="44"/>
      <c r="C24" s="3"/>
      <c r="D24" s="3"/>
      <c r="E24" s="14"/>
      <c r="F24" s="3">
        <f t="shared" si="0"/>
        <v>0</v>
      </c>
    </row>
    <row r="25" spans="1:6" hidden="1" x14ac:dyDescent="0.3">
      <c r="A25" s="9" t="s">
        <v>28</v>
      </c>
      <c r="B25" s="44"/>
      <c r="C25" s="3"/>
      <c r="D25" s="3"/>
      <c r="E25" s="14"/>
      <c r="F25" s="3">
        <f t="shared" si="0"/>
        <v>0</v>
      </c>
    </row>
    <row r="26" spans="1:6" x14ac:dyDescent="0.3">
      <c r="A26" s="9" t="s">
        <v>123</v>
      </c>
      <c r="B26" s="44"/>
      <c r="C26" s="3">
        <v>5</v>
      </c>
      <c r="D26" s="3"/>
      <c r="E26" s="14"/>
      <c r="F26" s="3">
        <f t="shared" si="0"/>
        <v>5</v>
      </c>
    </row>
    <row r="27" spans="1:6" hidden="1" x14ac:dyDescent="0.3">
      <c r="A27" s="6" t="s">
        <v>30</v>
      </c>
      <c r="B27" s="43"/>
      <c r="C27" s="3"/>
      <c r="D27" s="3"/>
      <c r="E27" s="14"/>
      <c r="F27" s="3">
        <f t="shared" si="0"/>
        <v>0</v>
      </c>
    </row>
    <row r="28" spans="1:6" hidden="1" x14ac:dyDescent="0.3">
      <c r="A28" s="9" t="s">
        <v>31</v>
      </c>
      <c r="B28" s="43"/>
      <c r="C28" s="3"/>
      <c r="D28" s="3"/>
      <c r="E28" s="14"/>
      <c r="F28" s="3">
        <f t="shared" si="0"/>
        <v>0</v>
      </c>
    </row>
    <row r="29" spans="1:6" hidden="1" x14ac:dyDescent="0.3">
      <c r="A29" s="9" t="s">
        <v>32</v>
      </c>
      <c r="B29" s="43"/>
      <c r="C29" s="3"/>
      <c r="D29" s="3"/>
      <c r="E29" s="14"/>
      <c r="F29" s="3">
        <f t="shared" si="0"/>
        <v>0</v>
      </c>
    </row>
    <row r="30" spans="1:6" x14ac:dyDescent="0.3">
      <c r="A30" s="9" t="s">
        <v>124</v>
      </c>
      <c r="B30" s="43"/>
      <c r="C30" s="3">
        <v>34</v>
      </c>
      <c r="D30" s="3"/>
      <c r="E30" s="14"/>
      <c r="F30" s="3">
        <f t="shared" si="0"/>
        <v>34</v>
      </c>
    </row>
    <row r="31" spans="1:6" hidden="1" x14ac:dyDescent="0.3">
      <c r="A31" s="9" t="s">
        <v>33</v>
      </c>
      <c r="B31" s="43"/>
      <c r="C31" s="3"/>
      <c r="D31" s="3"/>
      <c r="E31" s="14"/>
      <c r="F31" s="3">
        <f t="shared" si="0"/>
        <v>0</v>
      </c>
    </row>
    <row r="32" spans="1:6" x14ac:dyDescent="0.3">
      <c r="A32" s="9" t="s">
        <v>143</v>
      </c>
      <c r="B32" s="43"/>
      <c r="C32" s="3"/>
      <c r="D32" s="3">
        <v>8</v>
      </c>
      <c r="E32" s="14"/>
      <c r="F32" s="3">
        <f t="shared" si="0"/>
        <v>8</v>
      </c>
    </row>
    <row r="33" spans="1:6" hidden="1" x14ac:dyDescent="0.3">
      <c r="A33" s="9" t="s">
        <v>125</v>
      </c>
      <c r="B33" s="43"/>
      <c r="C33" s="3"/>
      <c r="D33" s="3"/>
      <c r="E33" s="14"/>
      <c r="F33" s="3">
        <f t="shared" si="0"/>
        <v>0</v>
      </c>
    </row>
    <row r="34" spans="1:6" hidden="1" x14ac:dyDescent="0.3">
      <c r="A34" s="9" t="s">
        <v>78</v>
      </c>
      <c r="B34" s="43"/>
      <c r="C34" s="3"/>
      <c r="D34" s="3"/>
      <c r="E34" s="14"/>
      <c r="F34" s="3">
        <f t="shared" si="0"/>
        <v>0</v>
      </c>
    </row>
    <row r="35" spans="1:6" hidden="1" x14ac:dyDescent="0.3">
      <c r="A35" s="9" t="s">
        <v>118</v>
      </c>
      <c r="B35" s="43"/>
      <c r="C35" s="3"/>
      <c r="D35" s="3"/>
      <c r="E35" s="14"/>
      <c r="F35" s="3">
        <f t="shared" si="0"/>
        <v>0</v>
      </c>
    </row>
    <row r="36" spans="1:6" hidden="1" x14ac:dyDescent="0.3">
      <c r="A36" s="9" t="s">
        <v>110</v>
      </c>
      <c r="B36" s="43"/>
      <c r="C36" s="3"/>
      <c r="D36" s="3"/>
      <c r="E36" s="14"/>
      <c r="F36" s="3">
        <f t="shared" si="0"/>
        <v>0</v>
      </c>
    </row>
    <row r="37" spans="1:6" hidden="1" x14ac:dyDescent="0.3">
      <c r="A37" s="9" t="s">
        <v>126</v>
      </c>
      <c r="B37" s="43"/>
      <c r="C37" s="3"/>
      <c r="D37" s="3"/>
      <c r="E37" s="14"/>
      <c r="F37" s="3">
        <f t="shared" si="0"/>
        <v>0</v>
      </c>
    </row>
    <row r="38" spans="1:6" hidden="1" x14ac:dyDescent="0.3">
      <c r="A38" s="9" t="s">
        <v>34</v>
      </c>
      <c r="B38" s="43"/>
      <c r="C38" s="3"/>
      <c r="D38" s="3"/>
      <c r="E38" s="14"/>
      <c r="F38" s="3">
        <f t="shared" si="0"/>
        <v>0</v>
      </c>
    </row>
    <row r="39" spans="1:6" hidden="1" x14ac:dyDescent="0.3">
      <c r="A39" s="9" t="s">
        <v>35</v>
      </c>
      <c r="B39" s="43"/>
      <c r="C39" s="3"/>
      <c r="D39" s="3"/>
      <c r="E39" s="14"/>
      <c r="F39" s="3">
        <f t="shared" si="0"/>
        <v>0</v>
      </c>
    </row>
    <row r="40" spans="1:6" hidden="1" x14ac:dyDescent="0.3">
      <c r="A40" s="9" t="s">
        <v>36</v>
      </c>
      <c r="B40" s="43"/>
      <c r="C40" s="3"/>
      <c r="D40" s="3"/>
      <c r="E40" s="14"/>
      <c r="F40" s="3">
        <f t="shared" si="0"/>
        <v>0</v>
      </c>
    </row>
    <row r="41" spans="1:6" hidden="1" x14ac:dyDescent="0.3">
      <c r="A41" s="6" t="s">
        <v>37</v>
      </c>
      <c r="B41" s="43"/>
      <c r="C41" s="3"/>
      <c r="D41" s="3"/>
      <c r="E41" s="14"/>
      <c r="F41" s="3">
        <f t="shared" si="0"/>
        <v>0</v>
      </c>
    </row>
    <row r="42" spans="1:6" hidden="1" x14ac:dyDescent="0.3">
      <c r="A42" s="9" t="s">
        <v>38</v>
      </c>
      <c r="B42" s="44"/>
      <c r="C42" s="3"/>
      <c r="D42" s="3"/>
      <c r="E42" s="14"/>
      <c r="F42" s="3">
        <f t="shared" si="0"/>
        <v>0</v>
      </c>
    </row>
    <row r="43" spans="1:6" hidden="1" x14ac:dyDescent="0.3">
      <c r="A43" s="9" t="s">
        <v>39</v>
      </c>
      <c r="B43" s="44"/>
      <c r="C43" s="3"/>
      <c r="D43" s="3"/>
      <c r="E43" s="14"/>
      <c r="F43" s="3">
        <f t="shared" si="0"/>
        <v>0</v>
      </c>
    </row>
    <row r="44" spans="1:6" hidden="1" x14ac:dyDescent="0.3">
      <c r="A44" s="9" t="s">
        <v>40</v>
      </c>
      <c r="B44" s="44"/>
      <c r="C44" s="3"/>
      <c r="D44" s="3"/>
      <c r="E44" s="14"/>
      <c r="F44" s="3">
        <f t="shared" ref="F44:F75" si="1">SUM(B44:E44)</f>
        <v>0</v>
      </c>
    </row>
    <row r="45" spans="1:6" hidden="1" x14ac:dyDescent="0.3">
      <c r="A45" s="9" t="s">
        <v>41</v>
      </c>
      <c r="B45" s="44"/>
      <c r="C45" s="3"/>
      <c r="D45" s="3"/>
      <c r="E45" s="14"/>
      <c r="F45" s="3">
        <f t="shared" si="1"/>
        <v>0</v>
      </c>
    </row>
    <row r="46" spans="1:6" x14ac:dyDescent="0.3">
      <c r="A46" s="9" t="s">
        <v>138</v>
      </c>
      <c r="B46" s="44"/>
      <c r="C46" s="3">
        <v>9</v>
      </c>
      <c r="D46" s="3">
        <v>8</v>
      </c>
      <c r="E46" s="14"/>
      <c r="F46" s="3">
        <f t="shared" si="1"/>
        <v>17</v>
      </c>
    </row>
    <row r="47" spans="1:6" hidden="1" x14ac:dyDescent="0.3">
      <c r="A47" s="9" t="s">
        <v>42</v>
      </c>
      <c r="B47" s="44"/>
      <c r="C47" s="3"/>
      <c r="D47" s="3"/>
      <c r="E47" s="14"/>
      <c r="F47" s="3">
        <f t="shared" si="1"/>
        <v>0</v>
      </c>
    </row>
    <row r="48" spans="1:6" hidden="1" x14ac:dyDescent="0.3">
      <c r="A48" s="9" t="s">
        <v>104</v>
      </c>
      <c r="B48" s="44"/>
      <c r="C48" s="3"/>
      <c r="D48" s="3"/>
      <c r="E48" s="14"/>
      <c r="F48" s="3">
        <f t="shared" si="1"/>
        <v>0</v>
      </c>
    </row>
    <row r="49" spans="1:6" hidden="1" x14ac:dyDescent="0.3">
      <c r="A49" s="9" t="s">
        <v>43</v>
      </c>
      <c r="B49" s="44"/>
      <c r="C49" s="3"/>
      <c r="D49" s="3"/>
      <c r="E49" s="14"/>
      <c r="F49" s="3">
        <f t="shared" si="1"/>
        <v>0</v>
      </c>
    </row>
    <row r="50" spans="1:6" x14ac:dyDescent="0.3">
      <c r="A50" s="9" t="s">
        <v>202</v>
      </c>
      <c r="B50" s="44"/>
      <c r="C50" s="3">
        <v>2</v>
      </c>
      <c r="D50" s="3"/>
      <c r="E50" s="14"/>
      <c r="F50" s="3">
        <f t="shared" si="1"/>
        <v>2</v>
      </c>
    </row>
    <row r="51" spans="1:6" hidden="1" x14ac:dyDescent="0.3">
      <c r="A51" s="9" t="s">
        <v>44</v>
      </c>
      <c r="B51" s="44"/>
      <c r="C51" s="3"/>
      <c r="D51" s="3"/>
      <c r="E51" s="14"/>
      <c r="F51" s="3">
        <f t="shared" si="1"/>
        <v>0</v>
      </c>
    </row>
    <row r="52" spans="1:6" hidden="1" x14ac:dyDescent="0.3">
      <c r="A52" s="9" t="s">
        <v>45</v>
      </c>
      <c r="B52" s="44"/>
      <c r="C52" s="3"/>
      <c r="D52" s="3"/>
      <c r="E52" s="14"/>
      <c r="F52" s="3">
        <f t="shared" si="1"/>
        <v>0</v>
      </c>
    </row>
    <row r="53" spans="1:6" ht="15.75" hidden="1" customHeight="1" x14ac:dyDescent="0.3">
      <c r="A53" s="9" t="s">
        <v>46</v>
      </c>
      <c r="B53" s="44"/>
      <c r="C53" s="3"/>
      <c r="D53" s="3"/>
      <c r="E53" s="14"/>
      <c r="F53" s="3">
        <f t="shared" si="1"/>
        <v>0</v>
      </c>
    </row>
    <row r="54" spans="1:6" ht="15.75" hidden="1" customHeight="1" x14ac:dyDescent="0.3">
      <c r="A54" s="9" t="s">
        <v>127</v>
      </c>
      <c r="B54" s="44"/>
      <c r="C54" s="3"/>
      <c r="D54" s="3"/>
      <c r="E54" s="14"/>
      <c r="F54" s="3">
        <f t="shared" si="1"/>
        <v>0</v>
      </c>
    </row>
    <row r="55" spans="1:6" hidden="1" x14ac:dyDescent="0.3">
      <c r="A55" s="9" t="s">
        <v>128</v>
      </c>
      <c r="B55" s="44"/>
      <c r="C55" s="3"/>
      <c r="D55" s="3"/>
      <c r="E55" s="14"/>
      <c r="F55" s="3">
        <f t="shared" si="1"/>
        <v>0</v>
      </c>
    </row>
    <row r="56" spans="1:6" hidden="1" x14ac:dyDescent="0.3">
      <c r="A56" s="9" t="s">
        <v>129</v>
      </c>
      <c r="B56" s="44"/>
      <c r="C56" s="3"/>
      <c r="D56" s="3"/>
      <c r="E56" s="14"/>
      <c r="F56" s="3">
        <f t="shared" si="1"/>
        <v>0</v>
      </c>
    </row>
    <row r="57" spans="1:6" hidden="1" x14ac:dyDescent="0.3">
      <c r="A57" s="9" t="s">
        <v>47</v>
      </c>
      <c r="B57" s="44"/>
      <c r="C57" s="3"/>
      <c r="D57" s="3"/>
      <c r="E57" s="14"/>
      <c r="F57" s="3">
        <f t="shared" si="1"/>
        <v>0</v>
      </c>
    </row>
    <row r="58" spans="1:6" hidden="1" x14ac:dyDescent="0.3">
      <c r="A58" s="6" t="s">
        <v>48</v>
      </c>
      <c r="B58" s="43"/>
      <c r="C58" s="3"/>
      <c r="D58" s="3"/>
      <c r="E58" s="14"/>
      <c r="F58" s="3">
        <f t="shared" si="1"/>
        <v>0</v>
      </c>
    </row>
    <row r="59" spans="1:6" hidden="1" x14ac:dyDescent="0.3">
      <c r="A59" s="9" t="s">
        <v>49</v>
      </c>
      <c r="B59" s="44"/>
      <c r="C59" s="3"/>
      <c r="D59" s="3"/>
      <c r="E59" s="14"/>
      <c r="F59" s="3">
        <f t="shared" si="1"/>
        <v>0</v>
      </c>
    </row>
    <row r="60" spans="1:6" ht="15" customHeight="1" x14ac:dyDescent="0.3">
      <c r="A60" s="9" t="s">
        <v>50</v>
      </c>
      <c r="B60" s="44"/>
      <c r="C60" s="3">
        <v>26</v>
      </c>
      <c r="D60" s="3"/>
      <c r="E60" s="14"/>
      <c r="F60" s="3">
        <f t="shared" si="1"/>
        <v>26</v>
      </c>
    </row>
    <row r="61" spans="1:6" ht="14.25" hidden="1" customHeight="1" x14ac:dyDescent="0.3">
      <c r="A61" s="9" t="s">
        <v>105</v>
      </c>
      <c r="B61" s="44"/>
      <c r="C61" s="3"/>
      <c r="D61" s="3"/>
      <c r="E61" s="14"/>
      <c r="F61" s="3">
        <f t="shared" si="1"/>
        <v>0</v>
      </c>
    </row>
    <row r="62" spans="1:6" ht="14.25" hidden="1" customHeight="1" x14ac:dyDescent="0.3">
      <c r="A62" s="9" t="s">
        <v>45</v>
      </c>
      <c r="B62" s="44"/>
      <c r="C62" s="3"/>
      <c r="D62" s="3"/>
      <c r="E62" s="14"/>
      <c r="F62" s="3">
        <f t="shared" si="1"/>
        <v>0</v>
      </c>
    </row>
    <row r="63" spans="1:6" ht="14.25" hidden="1" customHeight="1" x14ac:dyDescent="0.3">
      <c r="A63" s="6" t="s">
        <v>46</v>
      </c>
      <c r="B63" s="43"/>
      <c r="C63" s="3"/>
      <c r="D63" s="3"/>
      <c r="E63" s="14"/>
      <c r="F63" s="3">
        <f t="shared" si="1"/>
        <v>0</v>
      </c>
    </row>
    <row r="64" spans="1:6" ht="14.25" hidden="1" customHeight="1" x14ac:dyDescent="0.3">
      <c r="A64" s="9" t="s">
        <v>51</v>
      </c>
      <c r="B64" s="44"/>
      <c r="C64" s="3"/>
      <c r="D64" s="3"/>
      <c r="E64" s="14"/>
      <c r="F64" s="3">
        <f t="shared" si="1"/>
        <v>0</v>
      </c>
    </row>
    <row r="65" spans="1:6" ht="14.25" hidden="1" customHeight="1" x14ac:dyDescent="0.3">
      <c r="A65" s="9" t="s">
        <v>52</v>
      </c>
      <c r="B65" s="44"/>
      <c r="C65" s="3"/>
      <c r="D65" s="3"/>
      <c r="E65" s="14"/>
      <c r="F65" s="3">
        <f t="shared" si="1"/>
        <v>0</v>
      </c>
    </row>
    <row r="66" spans="1:6" ht="18" hidden="1" customHeight="1" x14ac:dyDescent="0.3">
      <c r="A66" s="9" t="s">
        <v>53</v>
      </c>
      <c r="B66" s="44"/>
      <c r="C66" s="3"/>
      <c r="D66" s="3"/>
      <c r="E66" s="14"/>
      <c r="F66" s="3">
        <f t="shared" si="1"/>
        <v>0</v>
      </c>
    </row>
    <row r="67" spans="1:6" hidden="1" x14ac:dyDescent="0.3">
      <c r="A67" s="9" t="s">
        <v>54</v>
      </c>
      <c r="B67" s="44"/>
      <c r="C67" s="3"/>
      <c r="D67" s="3"/>
      <c r="E67" s="14"/>
      <c r="F67" s="3">
        <f t="shared" si="1"/>
        <v>0</v>
      </c>
    </row>
    <row r="68" spans="1:6" hidden="1" x14ac:dyDescent="0.3">
      <c r="A68" s="9" t="s">
        <v>55</v>
      </c>
      <c r="B68" s="44"/>
      <c r="C68" s="3"/>
      <c r="D68" s="3"/>
      <c r="E68" s="14"/>
      <c r="F68" s="3">
        <f t="shared" si="1"/>
        <v>0</v>
      </c>
    </row>
    <row r="69" spans="1:6" hidden="1" x14ac:dyDescent="0.3">
      <c r="A69" s="9" t="s">
        <v>56</v>
      </c>
      <c r="B69" s="44"/>
      <c r="C69" s="3"/>
      <c r="D69" s="3"/>
      <c r="E69" s="14"/>
      <c r="F69" s="3">
        <f t="shared" si="1"/>
        <v>0</v>
      </c>
    </row>
    <row r="70" spans="1:6" hidden="1" x14ac:dyDescent="0.3">
      <c r="A70" s="9" t="s">
        <v>57</v>
      </c>
      <c r="B70" s="44"/>
      <c r="C70" s="3"/>
      <c r="D70" s="3"/>
      <c r="E70" s="14"/>
      <c r="F70" s="3">
        <f t="shared" si="1"/>
        <v>0</v>
      </c>
    </row>
    <row r="71" spans="1:6" hidden="1" x14ac:dyDescent="0.3">
      <c r="A71" s="9" t="s">
        <v>203</v>
      </c>
      <c r="B71" s="44"/>
      <c r="C71" s="3"/>
      <c r="D71" s="3"/>
      <c r="E71" s="14"/>
      <c r="F71" s="3">
        <f t="shared" si="1"/>
        <v>0</v>
      </c>
    </row>
    <row r="72" spans="1:6" hidden="1" x14ac:dyDescent="0.3">
      <c r="A72" s="9" t="s">
        <v>106</v>
      </c>
      <c r="B72" s="44"/>
      <c r="C72" s="3"/>
      <c r="D72" s="3"/>
      <c r="E72" s="14"/>
      <c r="F72" s="3">
        <f t="shared" si="1"/>
        <v>0</v>
      </c>
    </row>
    <row r="73" spans="1:6" hidden="1" x14ac:dyDescent="0.3">
      <c r="A73" s="9" t="s">
        <v>58</v>
      </c>
      <c r="B73" s="44"/>
      <c r="C73" s="3"/>
      <c r="D73" s="3"/>
      <c r="E73" s="14"/>
      <c r="F73" s="3">
        <f t="shared" si="1"/>
        <v>0</v>
      </c>
    </row>
    <row r="74" spans="1:6" hidden="1" x14ac:dyDescent="0.3">
      <c r="A74" s="9" t="s">
        <v>59</v>
      </c>
      <c r="B74" s="44"/>
      <c r="C74" s="3"/>
      <c r="D74" s="3"/>
      <c r="E74" s="14"/>
      <c r="F74" s="3">
        <f t="shared" si="1"/>
        <v>0</v>
      </c>
    </row>
    <row r="75" spans="1:6" hidden="1" x14ac:dyDescent="0.3">
      <c r="A75" s="9" t="s">
        <v>60</v>
      </c>
      <c r="B75" s="44"/>
      <c r="C75" s="3"/>
      <c r="D75" s="3"/>
      <c r="E75" s="14"/>
      <c r="F75" s="3">
        <f t="shared" si="1"/>
        <v>0</v>
      </c>
    </row>
    <row r="76" spans="1:6" x14ac:dyDescent="0.3">
      <c r="A76" s="9" t="s">
        <v>150</v>
      </c>
      <c r="B76" s="44"/>
      <c r="C76" s="3">
        <v>1</v>
      </c>
      <c r="D76" s="3">
        <v>9</v>
      </c>
      <c r="E76" s="14"/>
      <c r="F76" s="3">
        <f t="shared" ref="F76:F92" si="2">SUM(B76:E76)</f>
        <v>10</v>
      </c>
    </row>
    <row r="77" spans="1:6" hidden="1" x14ac:dyDescent="0.3">
      <c r="A77" s="9" t="s">
        <v>119</v>
      </c>
      <c r="B77" s="44"/>
      <c r="C77" s="3"/>
      <c r="D77" s="3"/>
      <c r="E77" s="14"/>
      <c r="F77" s="3">
        <f t="shared" si="2"/>
        <v>0</v>
      </c>
    </row>
    <row r="78" spans="1:6" hidden="1" x14ac:dyDescent="0.3">
      <c r="A78" s="9" t="s">
        <v>61</v>
      </c>
      <c r="B78" s="44"/>
      <c r="C78" s="3"/>
      <c r="D78" s="3"/>
      <c r="E78" s="14"/>
      <c r="F78" s="3">
        <f t="shared" si="2"/>
        <v>0</v>
      </c>
    </row>
    <row r="79" spans="1:6" hidden="1" x14ac:dyDescent="0.3">
      <c r="A79" s="9" t="s">
        <v>62</v>
      </c>
      <c r="B79" s="44"/>
      <c r="C79" s="3"/>
      <c r="D79" s="3"/>
      <c r="E79" s="14"/>
      <c r="F79" s="3">
        <f t="shared" si="2"/>
        <v>0</v>
      </c>
    </row>
    <row r="80" spans="1:6" hidden="1" x14ac:dyDescent="0.3">
      <c r="A80" s="9" t="s">
        <v>63</v>
      </c>
      <c r="B80" s="44"/>
      <c r="C80" s="3"/>
      <c r="D80" s="3"/>
      <c r="E80" s="14"/>
      <c r="F80" s="3">
        <f t="shared" si="2"/>
        <v>0</v>
      </c>
    </row>
    <row r="81" spans="1:6" hidden="1" x14ac:dyDescent="0.3">
      <c r="A81" s="9" t="s">
        <v>64</v>
      </c>
      <c r="B81" s="44"/>
      <c r="C81" s="3"/>
      <c r="D81" s="3"/>
      <c r="E81" s="14"/>
      <c r="F81" s="3">
        <f t="shared" si="2"/>
        <v>0</v>
      </c>
    </row>
    <row r="82" spans="1:6" hidden="1" x14ac:dyDescent="0.3">
      <c r="A82" s="9" t="s">
        <v>107</v>
      </c>
      <c r="B82" s="44"/>
      <c r="C82" s="3"/>
      <c r="D82" s="3"/>
      <c r="E82" s="14"/>
      <c r="F82" s="3">
        <f t="shared" si="2"/>
        <v>0</v>
      </c>
    </row>
    <row r="83" spans="1:6" ht="18" hidden="1" customHeight="1" x14ac:dyDescent="0.3">
      <c r="A83" s="9" t="s">
        <v>111</v>
      </c>
      <c r="B83" s="44"/>
      <c r="C83" s="3"/>
      <c r="D83" s="3"/>
      <c r="E83" s="14"/>
      <c r="F83" s="3">
        <f t="shared" si="2"/>
        <v>0</v>
      </c>
    </row>
    <row r="84" spans="1:6" hidden="1" x14ac:dyDescent="0.3">
      <c r="A84" s="9" t="s">
        <v>65</v>
      </c>
      <c r="B84" s="44"/>
      <c r="C84" s="3"/>
      <c r="D84" s="3"/>
      <c r="E84" s="14"/>
      <c r="F84" s="3">
        <f t="shared" si="2"/>
        <v>0</v>
      </c>
    </row>
    <row r="85" spans="1:6" hidden="1" x14ac:dyDescent="0.3">
      <c r="A85" s="9" t="s">
        <v>130</v>
      </c>
      <c r="B85" s="44"/>
      <c r="C85" s="3"/>
      <c r="D85" s="3"/>
      <c r="E85" s="14"/>
      <c r="F85" s="3">
        <f t="shared" si="2"/>
        <v>0</v>
      </c>
    </row>
    <row r="86" spans="1:6" hidden="1" x14ac:dyDescent="0.3">
      <c r="A86" s="9" t="s">
        <v>66</v>
      </c>
      <c r="B86" s="44"/>
      <c r="C86" s="3"/>
      <c r="D86" s="3"/>
      <c r="E86" s="14"/>
      <c r="F86" s="3">
        <f t="shared" si="2"/>
        <v>0</v>
      </c>
    </row>
    <row r="87" spans="1:6" hidden="1" x14ac:dyDescent="0.3">
      <c r="A87" s="9" t="s">
        <v>67</v>
      </c>
      <c r="B87" s="44"/>
      <c r="C87" s="3"/>
      <c r="D87" s="3"/>
      <c r="E87" s="14"/>
      <c r="F87" s="3">
        <f t="shared" si="2"/>
        <v>0</v>
      </c>
    </row>
    <row r="88" spans="1:6" hidden="1" x14ac:dyDescent="0.3">
      <c r="A88" s="9" t="s">
        <v>131</v>
      </c>
      <c r="B88" s="44"/>
      <c r="C88" s="3"/>
      <c r="D88" s="3"/>
      <c r="E88" s="14"/>
      <c r="F88" s="3">
        <f t="shared" si="2"/>
        <v>0</v>
      </c>
    </row>
    <row r="89" spans="1:6" hidden="1" x14ac:dyDescent="0.3">
      <c r="A89" s="9" t="s">
        <v>120</v>
      </c>
      <c r="B89" s="43"/>
      <c r="C89" s="3"/>
      <c r="D89" s="3"/>
      <c r="E89" s="14"/>
      <c r="F89" s="3">
        <f t="shared" si="2"/>
        <v>0</v>
      </c>
    </row>
    <row r="90" spans="1:6" hidden="1" x14ac:dyDescent="0.3">
      <c r="A90" s="9" t="s">
        <v>68</v>
      </c>
      <c r="B90" s="44"/>
      <c r="C90" s="3"/>
      <c r="D90" s="3"/>
      <c r="E90" s="14"/>
      <c r="F90" s="3">
        <f t="shared" si="2"/>
        <v>0</v>
      </c>
    </row>
    <row r="91" spans="1:6" hidden="1" x14ac:dyDescent="0.3">
      <c r="A91" s="9" t="s">
        <v>69</v>
      </c>
      <c r="B91" s="44"/>
      <c r="C91" s="3"/>
      <c r="D91" s="3"/>
      <c r="E91" s="14"/>
      <c r="F91" s="3">
        <f t="shared" si="2"/>
        <v>0</v>
      </c>
    </row>
    <row r="92" spans="1:6" hidden="1" x14ac:dyDescent="0.3">
      <c r="A92" s="9" t="s">
        <v>70</v>
      </c>
      <c r="B92" s="44"/>
      <c r="C92" s="3"/>
      <c r="D92" s="3"/>
      <c r="E92" s="14"/>
      <c r="F92" s="3">
        <f t="shared" si="2"/>
        <v>0</v>
      </c>
    </row>
    <row r="93" spans="1:6" x14ac:dyDescent="0.3">
      <c r="A93" s="6"/>
      <c r="B93" s="43"/>
      <c r="C93" s="3"/>
      <c r="D93" s="3"/>
      <c r="E93" s="14"/>
      <c r="F93" s="3"/>
    </row>
    <row r="94" spans="1:6" x14ac:dyDescent="0.3">
      <c r="A94" s="8" t="s">
        <v>71</v>
      </c>
      <c r="B94" s="52"/>
      <c r="C94" s="4">
        <f>SUM(C12:C93)</f>
        <v>78</v>
      </c>
      <c r="D94" s="4">
        <f>SUM(D12:D93)</f>
        <v>25</v>
      </c>
      <c r="E94" s="15"/>
      <c r="F94" s="4">
        <f>SUM(B94:E94)</f>
        <v>103</v>
      </c>
    </row>
    <row r="95" spans="1:6" x14ac:dyDescent="0.3">
      <c r="A95" s="10" t="s">
        <v>72</v>
      </c>
      <c r="B95" s="42"/>
      <c r="C95" s="5">
        <v>3943.91</v>
      </c>
      <c r="D95" s="5">
        <v>1170.42</v>
      </c>
      <c r="E95" s="61"/>
      <c r="F95" s="138">
        <f>SUM(B95:E95)</f>
        <v>5114.33</v>
      </c>
    </row>
    <row r="96" spans="1:6" hidden="1" x14ac:dyDescent="0.3">
      <c r="A96" s="10" t="s">
        <v>73</v>
      </c>
      <c r="B96" s="42"/>
      <c r="C96" s="5"/>
      <c r="D96" s="5"/>
      <c r="E96" s="61"/>
      <c r="F96" s="60">
        <f>SUM(B96:E96)</f>
        <v>0</v>
      </c>
    </row>
    <row r="97" spans="1:6" hidden="1" x14ac:dyDescent="0.3">
      <c r="A97" s="10" t="s">
        <v>74</v>
      </c>
      <c r="B97" s="42"/>
      <c r="C97" s="62">
        <f>+C96/C95</f>
        <v>0</v>
      </c>
      <c r="D97" s="62">
        <f>+D96/D95</f>
        <v>0</v>
      </c>
      <c r="E97" s="63"/>
      <c r="F97" s="62">
        <f>+F96/F95</f>
        <v>0</v>
      </c>
    </row>
    <row r="98" spans="1:6" hidden="1" x14ac:dyDescent="0.3">
      <c r="A98" s="56" t="s">
        <v>75</v>
      </c>
      <c r="B98" s="42"/>
      <c r="C98" s="5">
        <f>SUM(C95:C96)</f>
        <v>3943.91</v>
      </c>
      <c r="D98" s="5">
        <f>SUM(D95:D96)</f>
        <v>1170.42</v>
      </c>
      <c r="E98" s="16"/>
      <c r="F98" s="5">
        <f>SUM(B98:E98)</f>
        <v>5114.33</v>
      </c>
    </row>
    <row r="99" spans="1:6" x14ac:dyDescent="0.3">
      <c r="A99" s="6"/>
      <c r="B99" s="20"/>
      <c r="C99" s="3"/>
      <c r="D99" s="3"/>
      <c r="E99" s="14"/>
      <c r="F99" s="47"/>
    </row>
    <row r="100" spans="1:6" x14ac:dyDescent="0.3">
      <c r="A100" s="9" t="s">
        <v>76</v>
      </c>
      <c r="B100" s="20"/>
      <c r="C100" s="3"/>
      <c r="D100" s="3"/>
      <c r="E100" s="14"/>
      <c r="F100" s="47"/>
    </row>
    <row r="101" spans="1:6" x14ac:dyDescent="0.3">
      <c r="A101" s="6"/>
      <c r="B101" s="20"/>
      <c r="C101" s="3"/>
      <c r="D101" s="3"/>
      <c r="E101" s="14"/>
      <c r="F101" s="47"/>
    </row>
    <row r="102" spans="1:6" x14ac:dyDescent="0.3">
      <c r="A102" s="9" t="s">
        <v>132</v>
      </c>
      <c r="B102" s="20"/>
      <c r="C102" s="3">
        <f>8+8</f>
        <v>16</v>
      </c>
      <c r="D102" s="3">
        <v>10</v>
      </c>
      <c r="E102" s="14"/>
      <c r="F102" s="57">
        <f>SUM(B102:E102)</f>
        <v>26</v>
      </c>
    </row>
    <row r="103" spans="1:6" hidden="1" x14ac:dyDescent="0.3">
      <c r="A103" s="9" t="s">
        <v>204</v>
      </c>
      <c r="B103" s="27"/>
      <c r="C103" s="3"/>
      <c r="D103" s="3"/>
      <c r="E103" s="14"/>
      <c r="F103" s="57">
        <f>SUM(B103:E103)</f>
        <v>0</v>
      </c>
    </row>
    <row r="104" spans="1:6" ht="15.75" customHeight="1" x14ac:dyDescent="0.3">
      <c r="A104" s="9" t="s">
        <v>79</v>
      </c>
      <c r="B104" s="27"/>
      <c r="C104" s="3"/>
      <c r="D104" s="3">
        <v>2</v>
      </c>
      <c r="E104" s="14"/>
      <c r="F104" s="57">
        <f>SUM(B104:E104)</f>
        <v>2</v>
      </c>
    </row>
    <row r="105" spans="1:6" ht="15.75" customHeight="1" x14ac:dyDescent="0.3">
      <c r="A105" s="9" t="s">
        <v>152</v>
      </c>
      <c r="B105" s="27"/>
      <c r="C105" s="3">
        <f>2516/68</f>
        <v>37</v>
      </c>
      <c r="D105" s="3">
        <v>17</v>
      </c>
      <c r="E105" s="14"/>
      <c r="F105" s="57">
        <f>SUM(B105:E105)</f>
        <v>54</v>
      </c>
    </row>
    <row r="106" spans="1:6" ht="15.75" customHeight="1" x14ac:dyDescent="0.3">
      <c r="A106" s="9" t="s">
        <v>205</v>
      </c>
      <c r="B106" s="27"/>
      <c r="C106" s="3"/>
      <c r="D106" s="3"/>
      <c r="E106" s="14"/>
      <c r="F106" s="57">
        <f>SUM(B106:E106)</f>
        <v>0</v>
      </c>
    </row>
    <row r="107" spans="1:6" x14ac:dyDescent="0.3">
      <c r="A107" s="6"/>
      <c r="B107" s="20"/>
      <c r="C107" s="3"/>
      <c r="D107" s="3"/>
      <c r="E107" s="14"/>
      <c r="F107" s="49"/>
    </row>
    <row r="108" spans="1:6" x14ac:dyDescent="0.3">
      <c r="A108" s="8" t="s">
        <v>80</v>
      </c>
      <c r="B108" s="22"/>
      <c r="C108" s="4">
        <f>SUM(C100:C107)</f>
        <v>53</v>
      </c>
      <c r="D108" s="4">
        <f>SUM(D100:D107)</f>
        <v>29</v>
      </c>
      <c r="E108" s="15"/>
      <c r="F108" s="54">
        <f>SUM(B108:E108)</f>
        <v>82</v>
      </c>
    </row>
    <row r="109" spans="1:6" ht="16.2" thickBot="1" x14ac:dyDescent="0.35">
      <c r="A109" s="13" t="s">
        <v>81</v>
      </c>
      <c r="B109" s="23"/>
      <c r="C109" s="92">
        <f>280.8+2516</f>
        <v>2796.8</v>
      </c>
      <c r="D109" s="92">
        <f>175.5+37.5+211.24</f>
        <v>424.24</v>
      </c>
      <c r="E109" s="86"/>
      <c r="F109" s="48">
        <f>SUM(B109:E109)</f>
        <v>3221.04</v>
      </c>
    </row>
    <row r="110" spans="1:6" x14ac:dyDescent="0.3">
      <c r="A110" s="6"/>
      <c r="B110" s="20"/>
      <c r="C110" s="3"/>
      <c r="D110" s="3"/>
      <c r="E110" s="14"/>
      <c r="F110" s="7"/>
    </row>
    <row r="111" spans="1:6" x14ac:dyDescent="0.3">
      <c r="A111" s="9" t="s">
        <v>82</v>
      </c>
      <c r="B111" s="20"/>
      <c r="C111" s="7">
        <f>+C109+C95</f>
        <v>6740.71</v>
      </c>
      <c r="D111" s="7">
        <f>+D109+D95</f>
        <v>1594.66</v>
      </c>
      <c r="E111" s="17"/>
      <c r="F111" s="7">
        <f>SUM(B111:E111)</f>
        <v>8335.3700000000008</v>
      </c>
    </row>
    <row r="112" spans="1:6" hidden="1" x14ac:dyDescent="0.3">
      <c r="A112" s="64" t="s">
        <v>83</v>
      </c>
      <c r="B112" s="24"/>
      <c r="C112" s="5"/>
      <c r="D112" s="5"/>
      <c r="E112" s="16"/>
      <c r="F112" s="5"/>
    </row>
    <row r="113" spans="1:7" x14ac:dyDescent="0.3">
      <c r="A113" s="64" t="s">
        <v>133</v>
      </c>
      <c r="B113" s="24"/>
      <c r="C113" s="5">
        <v>8914.89</v>
      </c>
      <c r="D113" s="5">
        <v>2227.71</v>
      </c>
      <c r="E113" s="16"/>
      <c r="F113" s="5">
        <f>SUM(B113:E113)</f>
        <v>11142.599999999999</v>
      </c>
    </row>
    <row r="114" spans="1:7" ht="24.75" customHeight="1" thickBot="1" x14ac:dyDescent="0.35">
      <c r="A114" s="28" t="s">
        <v>84</v>
      </c>
      <c r="B114" s="29"/>
      <c r="C114" s="30">
        <f>SUM(C111+C113)</f>
        <v>15655.599999999999</v>
      </c>
      <c r="D114" s="30">
        <f>SUM(D111+D113)</f>
        <v>3822.37</v>
      </c>
      <c r="E114" s="31"/>
      <c r="F114" s="30">
        <f>SUM(B114:E114)</f>
        <v>19477.969999999998</v>
      </c>
    </row>
    <row r="115" spans="1:7" hidden="1" x14ac:dyDescent="0.3">
      <c r="A115" s="6"/>
      <c r="B115" s="20"/>
      <c r="C115" s="3"/>
      <c r="D115" s="3"/>
      <c r="E115" s="14"/>
      <c r="F115" s="3"/>
    </row>
    <row r="116" spans="1:7" hidden="1" x14ac:dyDescent="0.3">
      <c r="A116" s="9" t="s">
        <v>85</v>
      </c>
      <c r="B116" s="20"/>
      <c r="C116" s="3"/>
      <c r="D116" s="3"/>
      <c r="E116" s="14"/>
      <c r="F116" s="47"/>
    </row>
    <row r="117" spans="1:7" hidden="1" x14ac:dyDescent="0.3">
      <c r="A117" s="6"/>
      <c r="B117" s="20"/>
      <c r="C117" s="3"/>
      <c r="D117" s="3"/>
      <c r="E117" s="14"/>
      <c r="F117" s="47"/>
    </row>
    <row r="118" spans="1:7" ht="15.75" hidden="1" customHeight="1" x14ac:dyDescent="0.3">
      <c r="A118" s="9" t="s">
        <v>86</v>
      </c>
      <c r="B118" s="27"/>
      <c r="C118" s="3"/>
      <c r="D118" s="3"/>
      <c r="E118" s="14"/>
      <c r="F118" s="57">
        <f>SUM(B118:E118)</f>
        <v>0</v>
      </c>
    </row>
    <row r="119" spans="1:7" hidden="1" x14ac:dyDescent="0.3">
      <c r="A119" s="9" t="s">
        <v>87</v>
      </c>
      <c r="B119" s="27"/>
      <c r="C119" s="3"/>
      <c r="D119" s="3"/>
      <c r="E119" s="14"/>
      <c r="F119" s="57">
        <f>SUM(B119:E119)</f>
        <v>0</v>
      </c>
    </row>
    <row r="120" spans="1:7" hidden="1" x14ac:dyDescent="0.3">
      <c r="A120" s="9" t="s">
        <v>88</v>
      </c>
      <c r="B120" s="27"/>
      <c r="C120" s="3"/>
      <c r="D120" s="3"/>
      <c r="E120" s="14"/>
      <c r="F120" s="57">
        <f>SUM(B120:E120)</f>
        <v>0</v>
      </c>
    </row>
    <row r="121" spans="1:7" hidden="1" x14ac:dyDescent="0.3">
      <c r="A121" s="9" t="s">
        <v>89</v>
      </c>
      <c r="B121" s="27"/>
      <c r="C121" s="3"/>
      <c r="D121" s="3"/>
      <c r="E121" s="14"/>
      <c r="F121" s="57">
        <f>SUM(B121:E121)</f>
        <v>0</v>
      </c>
    </row>
    <row r="122" spans="1:7" hidden="1" x14ac:dyDescent="0.3">
      <c r="A122" s="9"/>
      <c r="B122" s="27"/>
      <c r="C122" s="3"/>
      <c r="D122" s="3"/>
      <c r="E122" s="14"/>
      <c r="F122" s="57">
        <f>SUM(B122:E122)</f>
        <v>0</v>
      </c>
    </row>
    <row r="123" spans="1:7" hidden="1" x14ac:dyDescent="0.3">
      <c r="A123" s="6"/>
      <c r="B123" s="20"/>
      <c r="C123" s="3"/>
      <c r="D123" s="3"/>
      <c r="E123" s="14"/>
      <c r="F123" s="49"/>
    </row>
    <row r="124" spans="1:7" hidden="1" x14ac:dyDescent="0.3">
      <c r="A124" s="8" t="s">
        <v>90</v>
      </c>
      <c r="B124" s="22"/>
      <c r="C124" s="4">
        <f>SUM(C119:C123)</f>
        <v>0</v>
      </c>
      <c r="D124" s="4">
        <f>SUM(D119:D123)</f>
        <v>0</v>
      </c>
      <c r="E124" s="15"/>
      <c r="F124" s="54">
        <f>SUM(B124:E124)</f>
        <v>0</v>
      </c>
    </row>
    <row r="125" spans="1:7" s="73" customFormat="1" ht="16.2" hidden="1" thickBot="1" x14ac:dyDescent="0.35">
      <c r="A125" s="70" t="s">
        <v>91</v>
      </c>
      <c r="B125" s="71"/>
      <c r="C125" s="87">
        <v>0</v>
      </c>
      <c r="D125" s="87">
        <v>0</v>
      </c>
      <c r="E125" s="90"/>
      <c r="F125" s="30">
        <f>SUM(B125:E125)</f>
        <v>0</v>
      </c>
      <c r="G125" s="72"/>
    </row>
    <row r="126" spans="1:7" x14ac:dyDescent="0.3">
      <c r="A126" s="66"/>
      <c r="B126" s="67"/>
      <c r="C126" s="68"/>
      <c r="D126" s="68"/>
      <c r="E126" s="69"/>
      <c r="F126" s="7"/>
    </row>
    <row r="127" spans="1:7" x14ac:dyDescent="0.3">
      <c r="A127" s="6" t="s">
        <v>92</v>
      </c>
      <c r="B127" s="20"/>
      <c r="C127" s="7"/>
      <c r="D127" s="7"/>
      <c r="E127" s="17"/>
      <c r="F127" s="7"/>
    </row>
    <row r="128" spans="1:7" x14ac:dyDescent="0.3">
      <c r="A128" s="9"/>
      <c r="B128" s="21"/>
      <c r="C128" s="7"/>
      <c r="D128" s="7"/>
      <c r="E128" s="17"/>
      <c r="F128" s="7"/>
    </row>
    <row r="129" spans="1:6" hidden="1" x14ac:dyDescent="0.3">
      <c r="A129" s="9" t="s">
        <v>145</v>
      </c>
      <c r="B129" s="21"/>
      <c r="C129" s="7"/>
      <c r="D129" s="7"/>
      <c r="E129" s="17"/>
      <c r="F129" s="7">
        <f>SUM(B129:E129)</f>
        <v>0</v>
      </c>
    </row>
    <row r="130" spans="1:6" hidden="1" x14ac:dyDescent="0.3">
      <c r="A130" s="9" t="s">
        <v>146</v>
      </c>
      <c r="B130" s="21"/>
      <c r="C130" s="7"/>
      <c r="D130" s="7"/>
      <c r="E130" s="17"/>
      <c r="F130" s="7">
        <f>SUM(B130:E130)</f>
        <v>0</v>
      </c>
    </row>
    <row r="131" spans="1:6" hidden="1" x14ac:dyDescent="0.3">
      <c r="A131" s="9" t="s">
        <v>144</v>
      </c>
      <c r="B131" s="21"/>
      <c r="C131" s="7">
        <f>103818.69-103818.69</f>
        <v>0</v>
      </c>
      <c r="D131" s="7">
        <f>103818.69-103818.69</f>
        <v>0</v>
      </c>
      <c r="E131" s="17"/>
      <c r="F131" s="7">
        <f>SUM(B131:E131)</f>
        <v>0</v>
      </c>
    </row>
    <row r="132" spans="1:6" hidden="1" x14ac:dyDescent="0.3">
      <c r="A132" s="9" t="s">
        <v>206</v>
      </c>
      <c r="B132" s="21"/>
      <c r="C132" s="7"/>
      <c r="D132" s="7"/>
      <c r="E132" s="17"/>
      <c r="F132" s="7">
        <f>SUM(B132:E132)</f>
        <v>0</v>
      </c>
    </row>
    <row r="133" spans="1:6" x14ac:dyDescent="0.3">
      <c r="A133" s="9" t="s">
        <v>207</v>
      </c>
      <c r="B133" s="21"/>
      <c r="C133" s="7">
        <v>5905.39</v>
      </c>
      <c r="D133" s="7">
        <v>719.05</v>
      </c>
      <c r="E133" s="17"/>
      <c r="F133" s="7">
        <f>SUM(B133:E133)</f>
        <v>6624.4400000000005</v>
      </c>
    </row>
    <row r="134" spans="1:6" x14ac:dyDescent="0.3">
      <c r="A134" s="10"/>
      <c r="B134" s="24"/>
      <c r="C134" s="5"/>
      <c r="D134" s="5"/>
      <c r="E134" s="16"/>
      <c r="F134" s="5"/>
    </row>
    <row r="135" spans="1:6" ht="16.2" thickBot="1" x14ac:dyDescent="0.35">
      <c r="A135" s="32" t="s">
        <v>93</v>
      </c>
      <c r="B135" s="33"/>
      <c r="C135" s="30">
        <f>SUM(C128:C134)</f>
        <v>5905.39</v>
      </c>
      <c r="D135" s="30">
        <f>SUM(D128:D134)</f>
        <v>719.05</v>
      </c>
      <c r="E135" s="31"/>
      <c r="F135" s="30">
        <f>SUM(B135:E135)</f>
        <v>6624.4400000000005</v>
      </c>
    </row>
    <row r="136" spans="1:6" ht="16.2" thickBot="1" x14ac:dyDescent="0.35">
      <c r="A136" s="99"/>
      <c r="B136" s="100"/>
      <c r="C136" s="101"/>
      <c r="D136" s="101"/>
      <c r="E136" s="14"/>
      <c r="F136" s="41"/>
    </row>
    <row r="137" spans="1:6" ht="16.2" hidden="1" thickBot="1" x14ac:dyDescent="0.35">
      <c r="A137" s="96" t="s">
        <v>108</v>
      </c>
      <c r="B137" s="97"/>
      <c r="C137" s="98">
        <f>+C135+C114+C125</f>
        <v>21560.989999999998</v>
      </c>
      <c r="D137" s="98">
        <f>+D135+D114+D125</f>
        <v>4541.42</v>
      </c>
      <c r="E137" s="18"/>
      <c r="F137" s="30">
        <f>SUM(B137:E137)</f>
        <v>26102.409999999996</v>
      </c>
    </row>
    <row r="138" spans="1:6" ht="16.2" hidden="1" thickBot="1" x14ac:dyDescent="0.35">
      <c r="A138" s="103" t="s">
        <v>109</v>
      </c>
      <c r="B138" s="95"/>
      <c r="C138" s="102"/>
      <c r="D138" s="102"/>
      <c r="E138" s="14"/>
      <c r="F138" s="30">
        <f>SUM(B138:E138)</f>
        <v>0</v>
      </c>
    </row>
    <row r="139" spans="1:6" ht="16.2" thickBot="1" x14ac:dyDescent="0.35">
      <c r="A139" s="32" t="s">
        <v>94</v>
      </c>
      <c r="B139" s="185"/>
      <c r="C139" s="186">
        <f>+C114+C135</f>
        <v>21560.989999999998</v>
      </c>
      <c r="D139" s="186">
        <f>+D114+D135</f>
        <v>4541.42</v>
      </c>
      <c r="E139" s="187"/>
      <c r="F139" s="30">
        <f>SUM(B139:E139)</f>
        <v>26102.409999999996</v>
      </c>
    </row>
    <row r="140" spans="1:6" hidden="1" x14ac:dyDescent="0.3">
      <c r="A140" s="74"/>
      <c r="B140" s="75"/>
      <c r="C140" s="140"/>
      <c r="D140" s="140"/>
      <c r="E140" s="14"/>
      <c r="F140" s="3"/>
    </row>
    <row r="141" spans="1:6" ht="22.5" hidden="1" customHeight="1" x14ac:dyDescent="0.3">
      <c r="A141" s="76" t="s">
        <v>95</v>
      </c>
      <c r="B141" s="65"/>
      <c r="C141" s="81">
        <f>+C135+C125+C111+C113+C96</f>
        <v>21560.989999999998</v>
      </c>
      <c r="D141" s="81">
        <f>+D135+D125+D111+D113+D96</f>
        <v>4541.42</v>
      </c>
      <c r="E141" s="17">
        <f>+E135+E113+E111+E96</f>
        <v>0</v>
      </c>
      <c r="F141" s="7">
        <f>SUM(B141:E141)</f>
        <v>26102.409999999996</v>
      </c>
    </row>
    <row r="142" spans="1:6" ht="22.5" hidden="1" customHeight="1" thickBot="1" x14ac:dyDescent="0.35">
      <c r="A142" s="76" t="s">
        <v>96</v>
      </c>
      <c r="B142" s="65"/>
      <c r="C142" s="82">
        <v>0</v>
      </c>
      <c r="D142" s="82">
        <v>0</v>
      </c>
      <c r="E142" s="17"/>
      <c r="F142" s="77">
        <f>SUM(B142:E142)</f>
        <v>0</v>
      </c>
    </row>
    <row r="143" spans="1:6" ht="22.5" hidden="1" customHeight="1" thickTop="1" x14ac:dyDescent="0.3">
      <c r="A143" s="76"/>
      <c r="B143" s="65"/>
      <c r="C143" s="81"/>
      <c r="D143" s="81"/>
      <c r="E143" s="17"/>
      <c r="F143" s="7"/>
    </row>
    <row r="144" spans="1:6" ht="22.5" hidden="1" customHeight="1" x14ac:dyDescent="0.3">
      <c r="A144" s="76" t="s">
        <v>95</v>
      </c>
      <c r="B144" s="65"/>
      <c r="C144" s="81">
        <f>+C141</f>
        <v>21560.989999999998</v>
      </c>
      <c r="D144" s="81">
        <f>+D141</f>
        <v>4541.42</v>
      </c>
      <c r="E144" s="17"/>
      <c r="F144" s="7">
        <f t="shared" ref="F144:F150" si="3">SUM(B144:E144)</f>
        <v>26102.409999999996</v>
      </c>
    </row>
    <row r="145" spans="1:6" ht="22.5" hidden="1" customHeight="1" x14ac:dyDescent="0.3">
      <c r="A145" s="76" t="s">
        <v>97</v>
      </c>
      <c r="B145" s="65"/>
      <c r="C145" s="81">
        <v>0</v>
      </c>
      <c r="D145" s="81">
        <v>0</v>
      </c>
      <c r="E145" s="17"/>
      <c r="F145" s="7">
        <f t="shared" si="3"/>
        <v>0</v>
      </c>
    </row>
    <row r="146" spans="1:6" ht="22.5" hidden="1" customHeight="1" x14ac:dyDescent="0.3">
      <c r="A146" s="76" t="s">
        <v>98</v>
      </c>
      <c r="B146" s="65"/>
      <c r="C146" s="81"/>
      <c r="D146" s="81"/>
      <c r="E146" s="17"/>
      <c r="F146" s="7">
        <f t="shared" si="3"/>
        <v>0</v>
      </c>
    </row>
    <row r="147" spans="1:6" ht="22.5" hidden="1" customHeight="1" x14ac:dyDescent="0.3">
      <c r="A147" s="76" t="s">
        <v>99</v>
      </c>
      <c r="B147" s="65"/>
      <c r="C147" s="83"/>
      <c r="D147" s="83"/>
      <c r="E147" s="17"/>
      <c r="F147" s="5">
        <f t="shared" si="3"/>
        <v>0</v>
      </c>
    </row>
    <row r="148" spans="1:6" ht="22.5" hidden="1" customHeight="1" x14ac:dyDescent="0.3">
      <c r="A148" s="76" t="s">
        <v>100</v>
      </c>
      <c r="B148" s="65"/>
      <c r="C148" s="81">
        <f>SUM(C144:C147)</f>
        <v>21560.989999999998</v>
      </c>
      <c r="D148" s="81">
        <f>SUM(D144:D147)</f>
        <v>4541.42</v>
      </c>
      <c r="E148" s="17"/>
      <c r="F148" s="7">
        <f t="shared" si="3"/>
        <v>26102.409999999996</v>
      </c>
    </row>
    <row r="149" spans="1:6" ht="22.5" hidden="1" customHeight="1" thickBot="1" x14ac:dyDescent="0.35">
      <c r="A149" s="78" t="s">
        <v>101</v>
      </c>
      <c r="B149" s="79"/>
      <c r="C149" s="91">
        <v>0</v>
      </c>
      <c r="D149" s="91">
        <v>0</v>
      </c>
      <c r="E149" s="17"/>
      <c r="F149" s="48">
        <f t="shared" si="3"/>
        <v>0</v>
      </c>
    </row>
    <row r="150" spans="1:6" ht="24" hidden="1" customHeight="1" thickBot="1" x14ac:dyDescent="0.35">
      <c r="A150" s="78" t="s">
        <v>102</v>
      </c>
      <c r="B150" s="79"/>
      <c r="C150" s="91">
        <f>SUM(C148:C149)</f>
        <v>21560.989999999998</v>
      </c>
      <c r="D150" s="91">
        <f>SUM(D148:D149)</f>
        <v>4541.42</v>
      </c>
      <c r="E150" s="80">
        <f>+E137-E141</f>
        <v>0</v>
      </c>
      <c r="F150" s="48">
        <f t="shared" si="3"/>
        <v>26102.409999999996</v>
      </c>
    </row>
    <row r="151" spans="1:6" ht="20.25" customHeight="1" x14ac:dyDescent="0.3"/>
    <row r="152" spans="1:6" ht="20.25" customHeight="1" x14ac:dyDescent="0.3"/>
  </sheetData>
  <phoneticPr fontId="0" type="noConversion"/>
  <printOptions horizontalCentered="1"/>
  <pageMargins left="0.25" right="0.25" top="0.25" bottom="0.25" header="0.5" footer="0.5"/>
  <pageSetup scale="74" orientation="portrait" horizontalDpi="4294967292" verticalDpi="4294967292" r:id="rId1"/>
  <headerFooter alignWithMargins="0">
    <oddFooter>&amp;Li:/eecproj/ectinv/&amp;F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topLeftCell="A16" zoomScale="65" workbookViewId="0">
      <selection activeCell="G48" sqref="G48"/>
    </sheetView>
  </sheetViews>
  <sheetFormatPr defaultColWidth="6.6640625" defaultRowHeight="15.6" x14ac:dyDescent="0.3"/>
  <cols>
    <col min="1" max="1" width="1.88671875" style="40" customWidth="1"/>
    <col min="2" max="2" width="16" style="40" customWidth="1"/>
    <col min="3" max="3" width="23.5546875" style="40" customWidth="1"/>
    <col min="4" max="4" width="16.33203125" style="40" customWidth="1"/>
    <col min="5" max="5" width="6.6640625" style="40"/>
    <col min="6" max="6" width="19" style="40" customWidth="1"/>
    <col min="7" max="7" width="25.44140625" style="40" bestFit="1" customWidth="1"/>
    <col min="8" max="8" width="13" style="40" customWidth="1"/>
    <col min="9" max="16384" width="6.6640625" style="40"/>
  </cols>
  <sheetData>
    <row r="1" spans="1:7" x14ac:dyDescent="0.3">
      <c r="A1" s="104"/>
      <c r="B1" s="104"/>
      <c r="C1" s="104"/>
      <c r="D1" s="104"/>
      <c r="E1" s="104"/>
      <c r="F1" s="104"/>
      <c r="G1" s="104"/>
    </row>
    <row r="2" spans="1:7" x14ac:dyDescent="0.3">
      <c r="A2" s="104"/>
      <c r="B2" s="105" t="s">
        <v>0</v>
      </c>
      <c r="C2" s="106"/>
      <c r="D2" s="106"/>
      <c r="E2" s="106"/>
      <c r="F2" s="106"/>
      <c r="G2" s="106"/>
    </row>
    <row r="3" spans="1:7" x14ac:dyDescent="0.3">
      <c r="A3" s="104"/>
      <c r="B3" s="105" t="s">
        <v>134</v>
      </c>
      <c r="C3" s="106"/>
      <c r="D3" s="106"/>
      <c r="E3" s="106"/>
      <c r="F3" s="106"/>
      <c r="G3" s="106"/>
    </row>
    <row r="4" spans="1:7" x14ac:dyDescent="0.3">
      <c r="A4" s="104"/>
      <c r="B4" s="107" t="s">
        <v>135</v>
      </c>
      <c r="C4" s="106"/>
      <c r="D4" s="106"/>
      <c r="E4" s="106"/>
      <c r="F4" s="106"/>
      <c r="G4" s="106"/>
    </row>
    <row r="5" spans="1:7" x14ac:dyDescent="0.3">
      <c r="A5" s="104"/>
      <c r="B5" s="104"/>
      <c r="C5" s="104"/>
      <c r="D5" s="104"/>
      <c r="E5" s="104"/>
      <c r="F5" s="104"/>
      <c r="G5" s="104"/>
    </row>
    <row r="6" spans="1:7" x14ac:dyDescent="0.3">
      <c r="A6" s="104"/>
      <c r="B6" s="104"/>
      <c r="C6" s="104"/>
      <c r="D6" s="104"/>
      <c r="E6" s="104"/>
      <c r="F6" s="104"/>
      <c r="G6" s="104"/>
    </row>
    <row r="7" spans="1:7" x14ac:dyDescent="0.3">
      <c r="A7" s="104"/>
      <c r="B7" s="105" t="s">
        <v>1</v>
      </c>
      <c r="C7" s="106"/>
      <c r="D7" s="106"/>
      <c r="E7" s="106"/>
      <c r="F7" s="106"/>
      <c r="G7" s="106"/>
    </row>
    <row r="8" spans="1:7" x14ac:dyDescent="0.3">
      <c r="A8" s="104"/>
      <c r="B8" s="104"/>
      <c r="C8" s="104"/>
      <c r="D8" s="104"/>
      <c r="E8" s="104"/>
      <c r="F8" s="104"/>
      <c r="G8" s="104"/>
    </row>
    <row r="9" spans="1:7" x14ac:dyDescent="0.3">
      <c r="A9" s="104"/>
      <c r="B9" s="104"/>
      <c r="C9" s="104"/>
      <c r="D9" s="104"/>
      <c r="E9" s="104"/>
      <c r="F9" s="104"/>
      <c r="G9" s="104"/>
    </row>
    <row r="10" spans="1:7" x14ac:dyDescent="0.3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3">
      <c r="A11" s="104"/>
      <c r="B11" s="104"/>
      <c r="C11" s="104"/>
      <c r="D11" s="104"/>
      <c r="E11" s="104"/>
      <c r="F11" s="104"/>
      <c r="G11" s="104"/>
    </row>
    <row r="12" spans="1:7" x14ac:dyDescent="0.3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3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3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3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3">
      <c r="A16" s="104"/>
      <c r="B16" s="104"/>
      <c r="C16" s="104"/>
      <c r="D16" s="104"/>
      <c r="E16" s="104"/>
      <c r="F16" s="104"/>
      <c r="G16" s="104"/>
    </row>
    <row r="17" spans="1:7" ht="17.25" customHeight="1" x14ac:dyDescent="0.3">
      <c r="A17" s="104"/>
      <c r="B17" s="104" t="s">
        <v>160</v>
      </c>
      <c r="C17" s="104"/>
      <c r="D17" s="104"/>
      <c r="E17" s="104"/>
      <c r="F17" s="108" t="s">
        <v>8</v>
      </c>
      <c r="G17" s="104"/>
    </row>
    <row r="18" spans="1:7" ht="17.25" customHeight="1" x14ac:dyDescent="0.3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3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3">
      <c r="A20" s="104"/>
      <c r="B20" s="104"/>
      <c r="C20" s="104"/>
      <c r="D20" s="104"/>
      <c r="E20" s="104"/>
      <c r="F20" s="104"/>
      <c r="G20" s="104"/>
    </row>
    <row r="21" spans="1:7" x14ac:dyDescent="0.3">
      <c r="A21" s="104"/>
      <c r="B21" s="104"/>
      <c r="C21" s="104"/>
      <c r="D21" s="104"/>
      <c r="E21" s="104"/>
      <c r="F21" s="104"/>
      <c r="G21" s="104"/>
    </row>
    <row r="22" spans="1:7" x14ac:dyDescent="0.3">
      <c r="A22" s="104"/>
      <c r="B22" s="104"/>
      <c r="C22" s="104"/>
      <c r="D22" s="104"/>
      <c r="E22" s="104"/>
      <c r="F22" s="104"/>
      <c r="G22" s="104"/>
    </row>
    <row r="23" spans="1:7" x14ac:dyDescent="0.3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3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3">
      <c r="A25" s="104"/>
      <c r="B25" s="117"/>
      <c r="C25" s="118"/>
      <c r="D25" s="104"/>
      <c r="E25" s="104"/>
      <c r="F25" s="104"/>
      <c r="G25" s="118"/>
    </row>
    <row r="26" spans="1:7" x14ac:dyDescent="0.3">
      <c r="A26" s="104"/>
      <c r="B26" s="119">
        <v>36188</v>
      </c>
      <c r="C26" s="120" t="s">
        <v>264</v>
      </c>
      <c r="D26" s="121"/>
      <c r="E26" s="121"/>
      <c r="F26" s="121"/>
      <c r="G26" s="122" t="s">
        <v>116</v>
      </c>
    </row>
    <row r="27" spans="1:7" x14ac:dyDescent="0.3">
      <c r="A27" s="104"/>
      <c r="B27" s="117"/>
      <c r="C27" s="104"/>
      <c r="D27" s="104"/>
      <c r="E27" s="104"/>
      <c r="F27" s="104"/>
      <c r="G27" s="118"/>
    </row>
    <row r="28" spans="1:7" x14ac:dyDescent="0.3">
      <c r="A28" s="104"/>
      <c r="B28" s="123" t="s">
        <v>14</v>
      </c>
      <c r="C28" s="104"/>
      <c r="D28" s="104"/>
      <c r="E28" s="104"/>
      <c r="F28" s="104"/>
      <c r="G28" s="118"/>
    </row>
    <row r="29" spans="1:7" x14ac:dyDescent="0.3">
      <c r="A29" s="104"/>
      <c r="B29" s="123" t="s">
        <v>265</v>
      </c>
      <c r="C29" s="104"/>
      <c r="D29" s="104"/>
      <c r="E29" s="104"/>
      <c r="F29" s="104"/>
      <c r="G29" s="124"/>
    </row>
    <row r="30" spans="1:7" x14ac:dyDescent="0.3">
      <c r="A30" s="104"/>
      <c r="B30" s="117" t="s">
        <v>136</v>
      </c>
      <c r="C30" s="104"/>
      <c r="D30" s="104"/>
      <c r="E30" s="104"/>
      <c r="F30" s="104"/>
      <c r="G30" s="125"/>
    </row>
    <row r="31" spans="1:7" x14ac:dyDescent="0.3">
      <c r="A31" s="104"/>
      <c r="B31" s="117"/>
      <c r="C31" s="104"/>
      <c r="D31" s="104"/>
      <c r="E31" s="104"/>
      <c r="F31" s="104"/>
      <c r="G31" s="125"/>
    </row>
    <row r="32" spans="1:7" x14ac:dyDescent="0.3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3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3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3">
      <c r="A35" s="104"/>
      <c r="B35" s="117"/>
      <c r="C35" s="104"/>
      <c r="D35" s="128"/>
      <c r="E35" s="129"/>
      <c r="F35" s="129"/>
      <c r="G35" s="130"/>
    </row>
    <row r="36" spans="1:7" x14ac:dyDescent="0.3">
      <c r="A36" s="104"/>
      <c r="B36" s="117"/>
      <c r="C36"/>
      <c r="D36"/>
      <c r="E36"/>
      <c r="F36" s="129"/>
      <c r="G36" s="130"/>
    </row>
    <row r="37" spans="1:7" x14ac:dyDescent="0.3">
      <c r="A37" s="104"/>
      <c r="B37" s="117"/>
      <c r="C37"/>
      <c r="D37"/>
      <c r="E37"/>
      <c r="F37" s="104"/>
      <c r="G37" s="130"/>
    </row>
    <row r="38" spans="1:7" x14ac:dyDescent="0.3">
      <c r="A38" s="104"/>
      <c r="B38" s="123"/>
      <c r="C38"/>
      <c r="D38"/>
      <c r="E38"/>
      <c r="F38" s="104"/>
      <c r="G38" s="118"/>
    </row>
    <row r="39" spans="1:7" x14ac:dyDescent="0.3">
      <c r="A39" s="104"/>
      <c r="B39" s="123"/>
      <c r="C39"/>
      <c r="D39"/>
      <c r="E39"/>
      <c r="F39" s="104"/>
      <c r="G39" s="118"/>
    </row>
    <row r="40" spans="1:7" ht="21.75" customHeight="1" x14ac:dyDescent="0.3">
      <c r="A40" s="104"/>
      <c r="B40" s="123"/>
      <c r="C40"/>
      <c r="D40"/>
      <c r="E40"/>
      <c r="F40" s="104"/>
      <c r="G40" s="118"/>
    </row>
    <row r="41" spans="1:7" x14ac:dyDescent="0.3">
      <c r="A41" s="104"/>
      <c r="B41" s="123"/>
      <c r="C41"/>
      <c r="D41"/>
      <c r="E41"/>
      <c r="F41" s="104"/>
      <c r="G41" s="118"/>
    </row>
    <row r="42" spans="1:7" ht="15.9" customHeight="1" x14ac:dyDescent="0.3">
      <c r="A42" s="104"/>
      <c r="B42" s="117"/>
      <c r="C42"/>
      <c r="D42"/>
      <c r="E42"/>
      <c r="F42" s="104"/>
      <c r="G42" s="118"/>
    </row>
    <row r="43" spans="1:7" x14ac:dyDescent="0.3">
      <c r="A43" s="104"/>
      <c r="B43" s="123"/>
      <c r="C43"/>
      <c r="D43"/>
      <c r="E43"/>
      <c r="F43" s="104"/>
      <c r="G43" s="118"/>
    </row>
    <row r="44" spans="1:7" x14ac:dyDescent="0.3">
      <c r="A44" s="104"/>
      <c r="B44" s="117"/>
      <c r="C44" s="104"/>
      <c r="D44" s="131"/>
      <c r="E44" s="104"/>
      <c r="F44" s="104"/>
      <c r="G44" s="118"/>
    </row>
    <row r="45" spans="1:7" x14ac:dyDescent="0.3">
      <c r="A45" s="104"/>
      <c r="B45" s="117"/>
      <c r="C45" s="104"/>
      <c r="D45" s="131"/>
      <c r="E45" s="104"/>
      <c r="F45" s="104"/>
      <c r="G45" s="118"/>
    </row>
    <row r="46" spans="1:7" ht="16.2" thickBot="1" x14ac:dyDescent="0.35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5">
      <c r="A47" s="104"/>
      <c r="B47" s="117"/>
      <c r="C47" s="104"/>
      <c r="D47" s="132" t="s">
        <v>17</v>
      </c>
      <c r="E47" s="129"/>
      <c r="F47" s="104"/>
      <c r="G47" s="133">
        <f>37502.93+46583.03+18622.47+611.8</f>
        <v>103320.23</v>
      </c>
    </row>
    <row r="48" spans="1:7" ht="16.2" thickTop="1" x14ac:dyDescent="0.3">
      <c r="A48" s="104"/>
      <c r="B48" s="117"/>
      <c r="C48" s="104"/>
      <c r="D48" s="104"/>
      <c r="E48" s="104"/>
      <c r="F48" s="104"/>
      <c r="G48" s="118"/>
    </row>
    <row r="49" spans="1:7" x14ac:dyDescent="0.3">
      <c r="A49" s="104"/>
      <c r="B49" s="134"/>
      <c r="C49" s="135"/>
      <c r="D49" s="135"/>
      <c r="E49" s="135"/>
      <c r="F49" s="135"/>
      <c r="G49" s="136"/>
    </row>
  </sheetData>
  <phoneticPr fontId="0" type="noConversion"/>
  <printOptions horizontalCentered="1" gridLinesSet="0"/>
  <pageMargins left="0.5" right="0.5" top="0.75" bottom="0.75" header="0.5" footer="0.5"/>
  <pageSetup scale="78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228600</xdr:colOff>
                    <xdr:row>5</xdr:row>
                    <xdr:rowOff>160020</xdr:rowOff>
                  </from>
                  <to>
                    <xdr:col>2</xdr:col>
                    <xdr:colOff>891540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78"/>
  <sheetViews>
    <sheetView zoomScale="65" workbookViewId="0">
      <selection activeCell="A9" sqref="A9"/>
    </sheetView>
  </sheetViews>
  <sheetFormatPr defaultColWidth="9.109375" defaultRowHeight="15.6" x14ac:dyDescent="0.3"/>
  <cols>
    <col min="1" max="1" width="69.44140625" style="2" customWidth="1"/>
    <col min="2" max="2" width="25.33203125" style="2" customWidth="1"/>
    <col min="3" max="4" width="20.88671875" style="1" hidden="1" customWidth="1"/>
    <col min="5" max="5" width="22.5546875" style="1" hidden="1" customWidth="1"/>
    <col min="6" max="6" width="20.88671875" style="1" customWidth="1"/>
    <col min="7" max="7" width="21.6640625" style="1" customWidth="1"/>
    <col min="8" max="8" width="20.88671875" style="1" customWidth="1"/>
    <col min="9" max="9" width="21.33203125" style="1" customWidth="1"/>
    <col min="10" max="10" width="1.88671875" style="1" hidden="1" customWidth="1"/>
    <col min="11" max="11" width="20.6640625" style="1" hidden="1" customWidth="1"/>
    <col min="12" max="12" width="8" style="58" customWidth="1"/>
    <col min="13" max="16384" width="9.109375" style="2"/>
  </cols>
  <sheetData>
    <row r="1" spans="1:12" ht="18" x14ac:dyDescent="0.35">
      <c r="A1" s="35" t="s">
        <v>18</v>
      </c>
      <c r="B1" s="36"/>
      <c r="C1" s="36"/>
      <c r="D1" s="36"/>
      <c r="E1" s="36"/>
      <c r="F1" s="36"/>
      <c r="G1" s="36"/>
      <c r="H1" s="36"/>
      <c r="I1" s="45"/>
      <c r="J1" s="36"/>
      <c r="K1" s="45"/>
    </row>
    <row r="2" spans="1:12" ht="21" hidden="1" customHeight="1" x14ac:dyDescent="0.35">
      <c r="A2" s="55" t="s">
        <v>210</v>
      </c>
      <c r="B2" s="38"/>
      <c r="C2" s="38"/>
      <c r="D2" s="38"/>
      <c r="E2" s="38"/>
      <c r="F2" s="38"/>
      <c r="G2" s="38"/>
      <c r="H2" s="38"/>
      <c r="I2" s="46"/>
      <c r="J2" s="38"/>
      <c r="K2" s="46"/>
    </row>
    <row r="3" spans="1:12" ht="21" hidden="1" customHeight="1" x14ac:dyDescent="0.35">
      <c r="A3" s="55" t="s">
        <v>211</v>
      </c>
      <c r="B3" s="38"/>
      <c r="C3" s="38"/>
      <c r="D3" s="38"/>
      <c r="E3" s="38"/>
      <c r="F3" s="38"/>
      <c r="G3" s="38"/>
      <c r="H3" s="38"/>
      <c r="I3" s="46"/>
      <c r="J3" s="38"/>
      <c r="K3" s="46"/>
    </row>
    <row r="4" spans="1:12" ht="21" hidden="1" customHeight="1" x14ac:dyDescent="0.35">
      <c r="A4" s="55" t="s">
        <v>212</v>
      </c>
      <c r="B4" s="38"/>
      <c r="C4" s="38"/>
      <c r="D4" s="38"/>
      <c r="E4" s="38"/>
      <c r="F4" s="38"/>
      <c r="G4" s="38"/>
      <c r="H4" s="38"/>
      <c r="I4" s="46"/>
      <c r="J4" s="38"/>
      <c r="K4" s="46"/>
    </row>
    <row r="5" spans="1:12" ht="21" customHeight="1" x14ac:dyDescent="0.35">
      <c r="A5" s="55" t="s">
        <v>213</v>
      </c>
      <c r="B5" s="38"/>
      <c r="C5" s="38"/>
      <c r="D5" s="38"/>
      <c r="E5" s="38"/>
      <c r="F5" s="38"/>
      <c r="G5" s="38"/>
      <c r="H5" s="38"/>
      <c r="I5" s="46"/>
      <c r="J5" s="38"/>
      <c r="K5" s="46"/>
    </row>
    <row r="6" spans="1:12" ht="18" hidden="1" x14ac:dyDescent="0.35">
      <c r="A6" s="37" t="s">
        <v>214</v>
      </c>
      <c r="B6" s="38"/>
      <c r="C6" s="38"/>
      <c r="D6" s="38"/>
      <c r="E6" s="38"/>
      <c r="F6" s="38"/>
      <c r="G6" s="38"/>
      <c r="H6" s="38"/>
      <c r="I6" s="46"/>
      <c r="J6" s="38"/>
      <c r="K6" s="46"/>
    </row>
    <row r="7" spans="1:12" ht="18" x14ac:dyDescent="0.35">
      <c r="A7" s="37"/>
      <c r="B7" s="38"/>
      <c r="C7" s="38"/>
      <c r="D7" s="38"/>
      <c r="E7" s="38"/>
      <c r="F7" s="38"/>
      <c r="G7" s="38"/>
      <c r="H7" s="38"/>
      <c r="I7" s="46"/>
      <c r="J7" s="38"/>
      <c r="K7" s="46"/>
    </row>
    <row r="8" spans="1:12" ht="18" x14ac:dyDescent="0.35">
      <c r="A8" s="55" t="s">
        <v>215</v>
      </c>
      <c r="B8" s="38"/>
      <c r="C8" s="38"/>
      <c r="D8" s="38"/>
      <c r="E8" s="38"/>
      <c r="F8" s="38"/>
      <c r="G8" s="38"/>
      <c r="H8" s="38"/>
      <c r="I8" s="46"/>
      <c r="J8" s="38"/>
      <c r="K8" s="46"/>
    </row>
    <row r="9" spans="1:12" ht="18.600000000000001" thickBot="1" x14ac:dyDescent="0.4">
      <c r="A9" s="39"/>
      <c r="B9" s="94"/>
      <c r="C9" s="184"/>
      <c r="D9" s="184"/>
      <c r="E9" s="184"/>
      <c r="F9" s="184"/>
      <c r="G9" s="184"/>
      <c r="H9" s="184"/>
      <c r="I9" s="137"/>
      <c r="J9" s="38"/>
      <c r="K9" s="46"/>
    </row>
    <row r="10" spans="1:12" x14ac:dyDescent="0.3">
      <c r="A10" s="34"/>
      <c r="B10" s="93"/>
      <c r="C10" s="188" t="s">
        <v>216</v>
      </c>
      <c r="D10" s="188" t="s">
        <v>217</v>
      </c>
      <c r="E10" s="188" t="s">
        <v>218</v>
      </c>
      <c r="F10" s="188" t="s">
        <v>219</v>
      </c>
      <c r="G10" s="188" t="s">
        <v>220</v>
      </c>
      <c r="H10" s="139" t="s">
        <v>148</v>
      </c>
      <c r="I10" s="139" t="s">
        <v>195</v>
      </c>
      <c r="J10" s="88"/>
      <c r="K10" s="19"/>
      <c r="L10" s="59"/>
    </row>
    <row r="11" spans="1:12" x14ac:dyDescent="0.3">
      <c r="A11" s="50"/>
      <c r="B11" s="25" t="s">
        <v>19</v>
      </c>
      <c r="C11" s="53" t="s">
        <v>20</v>
      </c>
      <c r="D11" s="53" t="s">
        <v>20</v>
      </c>
      <c r="E11" s="53" t="s">
        <v>20</v>
      </c>
      <c r="F11" s="53" t="s">
        <v>20</v>
      </c>
      <c r="G11" s="53" t="s">
        <v>20</v>
      </c>
      <c r="H11" s="53" t="s">
        <v>20</v>
      </c>
      <c r="I11" s="53" t="s">
        <v>20</v>
      </c>
      <c r="J11" s="84"/>
      <c r="K11" s="11"/>
      <c r="L11" s="59"/>
    </row>
    <row r="12" spans="1:12" ht="16.2" thickBot="1" x14ac:dyDescent="0.35">
      <c r="A12" s="26" t="s">
        <v>21</v>
      </c>
      <c r="B12" s="51"/>
      <c r="C12" s="85" t="s">
        <v>221</v>
      </c>
      <c r="D12" s="85" t="s">
        <v>222</v>
      </c>
      <c r="E12" s="85" t="s">
        <v>223</v>
      </c>
      <c r="F12" s="85" t="s">
        <v>224</v>
      </c>
      <c r="G12" s="85" t="s">
        <v>225</v>
      </c>
      <c r="H12" s="85" t="s">
        <v>149</v>
      </c>
      <c r="I12" s="85" t="s">
        <v>196</v>
      </c>
      <c r="J12" s="89"/>
      <c r="K12" s="12" t="s">
        <v>22</v>
      </c>
      <c r="L12" s="59"/>
    </row>
    <row r="13" spans="1:12" ht="17.25" customHeight="1" x14ac:dyDescent="0.3">
      <c r="A13" s="6"/>
      <c r="B13" s="43"/>
      <c r="C13" s="3"/>
      <c r="D13" s="3"/>
      <c r="E13" s="3"/>
      <c r="F13" s="3"/>
      <c r="G13" s="3"/>
      <c r="H13" s="3"/>
      <c r="I13" s="3"/>
      <c r="J13" s="14"/>
      <c r="K13" s="3"/>
    </row>
    <row r="14" spans="1:12" x14ac:dyDescent="0.3">
      <c r="A14" s="9" t="s">
        <v>139</v>
      </c>
      <c r="B14" s="43"/>
      <c r="C14" s="3"/>
      <c r="D14" s="3">
        <v>10</v>
      </c>
      <c r="E14" s="3">
        <v>34</v>
      </c>
      <c r="F14" s="3">
        <v>21</v>
      </c>
      <c r="G14" s="3">
        <v>7</v>
      </c>
      <c r="H14" s="3">
        <v>1</v>
      </c>
      <c r="I14" s="3"/>
      <c r="J14" s="14"/>
      <c r="K14" s="3">
        <f t="shared" ref="K14:K45" si="0">SUM(B14:J14)</f>
        <v>73</v>
      </c>
    </row>
    <row r="15" spans="1:12" hidden="1" x14ac:dyDescent="0.3">
      <c r="A15" s="9" t="s">
        <v>226</v>
      </c>
      <c r="B15" s="43"/>
      <c r="C15" s="3"/>
      <c r="D15" s="3"/>
      <c r="E15" s="3"/>
      <c r="F15" s="3"/>
      <c r="G15" s="3"/>
      <c r="H15" s="3"/>
      <c r="I15" s="3"/>
      <c r="J15" s="14"/>
      <c r="K15" s="3">
        <f t="shared" si="0"/>
        <v>0</v>
      </c>
    </row>
    <row r="16" spans="1:12" hidden="1" x14ac:dyDescent="0.3">
      <c r="A16" s="6" t="s">
        <v>227</v>
      </c>
      <c r="B16" s="43"/>
      <c r="C16" s="3"/>
      <c r="D16" s="3"/>
      <c r="E16" s="3"/>
      <c r="F16" s="3"/>
      <c r="G16" s="3"/>
      <c r="H16" s="3"/>
      <c r="I16" s="3"/>
      <c r="J16" s="14"/>
      <c r="K16" s="3">
        <f t="shared" si="0"/>
        <v>0</v>
      </c>
    </row>
    <row r="17" spans="1:11" hidden="1" x14ac:dyDescent="0.3">
      <c r="A17" s="9" t="s">
        <v>228</v>
      </c>
      <c r="B17" s="43"/>
      <c r="C17" s="3"/>
      <c r="D17" s="3"/>
      <c r="E17" s="3"/>
      <c r="F17" s="3"/>
      <c r="G17" s="3"/>
      <c r="H17" s="3"/>
      <c r="I17" s="3"/>
      <c r="J17" s="14"/>
      <c r="K17" s="3">
        <f t="shared" si="0"/>
        <v>0</v>
      </c>
    </row>
    <row r="18" spans="1:11" x14ac:dyDescent="0.3">
      <c r="A18" s="9" t="s">
        <v>77</v>
      </c>
      <c r="B18" s="43"/>
      <c r="C18" s="3">
        <v>4</v>
      </c>
      <c r="D18" s="3">
        <v>24</v>
      </c>
      <c r="E18" s="3">
        <v>29</v>
      </c>
      <c r="F18" s="3">
        <v>22</v>
      </c>
      <c r="G18" s="3">
        <v>26</v>
      </c>
      <c r="H18" s="3">
        <v>17</v>
      </c>
      <c r="I18" s="3"/>
      <c r="J18" s="14"/>
      <c r="K18" s="3">
        <f t="shared" si="0"/>
        <v>122</v>
      </c>
    </row>
    <row r="19" spans="1:11" x14ac:dyDescent="0.3">
      <c r="A19" s="9" t="s">
        <v>23</v>
      </c>
      <c r="B19" s="43"/>
      <c r="C19" s="3"/>
      <c r="D19" s="3">
        <v>100</v>
      </c>
      <c r="E19" s="3">
        <v>32</v>
      </c>
      <c r="F19" s="3"/>
      <c r="G19" s="3">
        <f>18+6+12-18-6</f>
        <v>12</v>
      </c>
      <c r="H19" s="3"/>
      <c r="I19" s="3"/>
      <c r="J19" s="14"/>
      <c r="K19" s="3">
        <f t="shared" si="0"/>
        <v>144</v>
      </c>
    </row>
    <row r="20" spans="1:11" hidden="1" x14ac:dyDescent="0.3">
      <c r="A20" s="9" t="s">
        <v>229</v>
      </c>
      <c r="B20" s="43"/>
      <c r="C20" s="3"/>
      <c r="D20" s="3"/>
      <c r="E20" s="3"/>
      <c r="F20" s="3"/>
      <c r="G20" s="3"/>
      <c r="H20" s="3"/>
      <c r="I20" s="3"/>
      <c r="J20" s="14"/>
      <c r="K20" s="3">
        <f t="shared" si="0"/>
        <v>0</v>
      </c>
    </row>
    <row r="21" spans="1:11" hidden="1" x14ac:dyDescent="0.3">
      <c r="A21" s="9" t="s">
        <v>230</v>
      </c>
      <c r="B21" s="43"/>
      <c r="C21" s="3"/>
      <c r="D21" s="3"/>
      <c r="E21" s="3"/>
      <c r="F21" s="3"/>
      <c r="G21" s="3"/>
      <c r="H21" s="3"/>
      <c r="I21" s="3"/>
      <c r="J21" s="14"/>
      <c r="K21" s="3">
        <f t="shared" si="0"/>
        <v>0</v>
      </c>
    </row>
    <row r="22" spans="1:11" hidden="1" x14ac:dyDescent="0.3">
      <c r="A22" s="9" t="s">
        <v>231</v>
      </c>
      <c r="B22" s="43"/>
      <c r="C22" s="3"/>
      <c r="D22" s="3"/>
      <c r="E22" s="3"/>
      <c r="F22" s="3"/>
      <c r="G22" s="3"/>
      <c r="H22" s="3"/>
      <c r="I22" s="3"/>
      <c r="J22" s="14"/>
      <c r="K22" s="3">
        <f t="shared" si="0"/>
        <v>0</v>
      </c>
    </row>
    <row r="23" spans="1:11" hidden="1" x14ac:dyDescent="0.3">
      <c r="A23" s="9" t="s">
        <v>232</v>
      </c>
      <c r="B23" s="43"/>
      <c r="C23" s="3"/>
      <c r="D23" s="3">
        <v>6</v>
      </c>
      <c r="E23" s="3">
        <v>3</v>
      </c>
      <c r="F23" s="3"/>
      <c r="G23" s="3"/>
      <c r="H23" s="3"/>
      <c r="I23" s="3"/>
      <c r="J23" s="14"/>
      <c r="K23" s="3">
        <f t="shared" si="0"/>
        <v>9</v>
      </c>
    </row>
    <row r="24" spans="1:11" x14ac:dyDescent="0.3">
      <c r="A24" s="9" t="s">
        <v>233</v>
      </c>
      <c r="B24" s="43"/>
      <c r="C24" s="3"/>
      <c r="D24" s="3"/>
      <c r="E24" s="3">
        <v>8</v>
      </c>
      <c r="F24" s="3">
        <v>5</v>
      </c>
      <c r="G24" s="3">
        <v>6</v>
      </c>
      <c r="H24" s="3">
        <v>3</v>
      </c>
      <c r="I24" s="3"/>
      <c r="J24" s="14"/>
      <c r="K24" s="3">
        <f t="shared" si="0"/>
        <v>22</v>
      </c>
    </row>
    <row r="25" spans="1:11" x14ac:dyDescent="0.3">
      <c r="A25" s="9" t="s">
        <v>26</v>
      </c>
      <c r="B25" s="43"/>
      <c r="C25" s="3"/>
      <c r="D25" s="3"/>
      <c r="E25" s="3">
        <v>5</v>
      </c>
      <c r="F25" s="3">
        <v>6</v>
      </c>
      <c r="G25" s="3">
        <f>3+6+3+6-3-6-3</f>
        <v>6</v>
      </c>
      <c r="H25" s="3">
        <v>1</v>
      </c>
      <c r="I25" s="3"/>
      <c r="J25" s="14"/>
      <c r="K25" s="3">
        <f t="shared" si="0"/>
        <v>18</v>
      </c>
    </row>
    <row r="26" spans="1:11" x14ac:dyDescent="0.3">
      <c r="A26" s="9" t="s">
        <v>121</v>
      </c>
      <c r="B26" s="43"/>
      <c r="C26" s="3">
        <v>136</v>
      </c>
      <c r="D26" s="3">
        <v>160</v>
      </c>
      <c r="E26" s="3">
        <v>20</v>
      </c>
      <c r="F26" s="3">
        <v>4</v>
      </c>
      <c r="G26" s="3"/>
      <c r="H26" s="3"/>
      <c r="I26" s="3"/>
      <c r="J26" s="14"/>
      <c r="K26" s="3">
        <f t="shared" si="0"/>
        <v>320</v>
      </c>
    </row>
    <row r="27" spans="1:11" hidden="1" x14ac:dyDescent="0.3">
      <c r="A27" s="9" t="s">
        <v>234</v>
      </c>
      <c r="B27" s="43"/>
      <c r="C27" s="3"/>
      <c r="D27" s="3"/>
      <c r="E27" s="3"/>
      <c r="F27" s="3"/>
      <c r="G27" s="3"/>
      <c r="H27" s="3"/>
      <c r="I27" s="3"/>
      <c r="J27" s="14"/>
      <c r="K27" s="3">
        <f t="shared" si="0"/>
        <v>0</v>
      </c>
    </row>
    <row r="28" spans="1:11" hidden="1" x14ac:dyDescent="0.3">
      <c r="A28" s="9" t="s">
        <v>26</v>
      </c>
      <c r="B28" s="43"/>
      <c r="C28" s="3"/>
      <c r="D28" s="3"/>
      <c r="E28" s="3"/>
      <c r="F28" s="3"/>
      <c r="G28" s="3"/>
      <c r="H28" s="3"/>
      <c r="I28" s="3"/>
      <c r="J28" s="14"/>
      <c r="K28" s="3">
        <f t="shared" si="0"/>
        <v>0</v>
      </c>
    </row>
    <row r="29" spans="1:11" x14ac:dyDescent="0.3">
      <c r="A29" s="9" t="s">
        <v>27</v>
      </c>
      <c r="B29" s="43"/>
      <c r="C29" s="3">
        <v>12</v>
      </c>
      <c r="D29" s="3">
        <v>13</v>
      </c>
      <c r="E29" s="3">
        <v>10</v>
      </c>
      <c r="F29" s="3">
        <v>7</v>
      </c>
      <c r="G29" s="3">
        <v>8</v>
      </c>
      <c r="H29" s="3">
        <v>4</v>
      </c>
      <c r="I29" s="3"/>
      <c r="J29" s="14"/>
      <c r="K29" s="3">
        <f t="shared" si="0"/>
        <v>54</v>
      </c>
    </row>
    <row r="30" spans="1:11" x14ac:dyDescent="0.3">
      <c r="A30" s="9" t="s">
        <v>28</v>
      </c>
      <c r="B30" s="43"/>
      <c r="C30" s="3"/>
      <c r="D30" s="3"/>
      <c r="E30" s="3">
        <v>37</v>
      </c>
      <c r="F30" s="3"/>
      <c r="G30" s="3">
        <f>5+12+13-5-12</f>
        <v>13</v>
      </c>
      <c r="H30" s="3"/>
      <c r="I30" s="3"/>
      <c r="J30" s="14"/>
      <c r="K30" s="3">
        <f t="shared" si="0"/>
        <v>50</v>
      </c>
    </row>
    <row r="31" spans="1:11" x14ac:dyDescent="0.3">
      <c r="A31" s="9" t="s">
        <v>122</v>
      </c>
      <c r="B31" s="44"/>
      <c r="C31" s="3"/>
      <c r="D31" s="3"/>
      <c r="E31" s="3">
        <v>6</v>
      </c>
      <c r="F31" s="3">
        <v>1</v>
      </c>
      <c r="G31" s="3"/>
      <c r="H31" s="3"/>
      <c r="I31" s="3"/>
      <c r="J31" s="14"/>
      <c r="K31" s="3">
        <f t="shared" si="0"/>
        <v>7</v>
      </c>
    </row>
    <row r="32" spans="1:11" hidden="1" x14ac:dyDescent="0.3">
      <c r="A32" s="9" t="s">
        <v>29</v>
      </c>
      <c r="B32" s="44"/>
      <c r="C32" s="3"/>
      <c r="D32" s="3"/>
      <c r="E32" s="3"/>
      <c r="F32" s="3"/>
      <c r="G32" s="3"/>
      <c r="H32" s="3"/>
      <c r="I32" s="3"/>
      <c r="J32" s="14"/>
      <c r="K32" s="3">
        <f t="shared" si="0"/>
        <v>0</v>
      </c>
    </row>
    <row r="33" spans="1:11" hidden="1" x14ac:dyDescent="0.3">
      <c r="A33" s="9" t="s">
        <v>235</v>
      </c>
      <c r="B33" s="44"/>
      <c r="C33" s="3"/>
      <c r="D33" s="3"/>
      <c r="E33" s="3"/>
      <c r="F33" s="3"/>
      <c r="G33" s="3"/>
      <c r="H33" s="3"/>
      <c r="I33" s="3"/>
      <c r="J33" s="14"/>
      <c r="K33" s="3">
        <f t="shared" si="0"/>
        <v>0</v>
      </c>
    </row>
    <row r="34" spans="1:11" hidden="1" x14ac:dyDescent="0.3">
      <c r="A34" s="9" t="s">
        <v>236</v>
      </c>
      <c r="B34" s="44"/>
      <c r="C34" s="3">
        <v>76</v>
      </c>
      <c r="D34" s="3">
        <v>160</v>
      </c>
      <c r="E34" s="3">
        <v>12</v>
      </c>
      <c r="F34" s="3"/>
      <c r="G34" s="3"/>
      <c r="H34" s="3"/>
      <c r="I34" s="3"/>
      <c r="J34" s="14"/>
      <c r="K34" s="3">
        <f t="shared" si="0"/>
        <v>248</v>
      </c>
    </row>
    <row r="35" spans="1:11" hidden="1" x14ac:dyDescent="0.3">
      <c r="A35" s="6" t="s">
        <v>30</v>
      </c>
      <c r="B35" s="43"/>
      <c r="C35" s="3"/>
      <c r="D35" s="3"/>
      <c r="E35" s="3"/>
      <c r="F35" s="3"/>
      <c r="G35" s="3"/>
      <c r="H35" s="3"/>
      <c r="I35" s="3"/>
      <c r="J35" s="14"/>
      <c r="K35" s="3">
        <f t="shared" si="0"/>
        <v>0</v>
      </c>
    </row>
    <row r="36" spans="1:11" hidden="1" x14ac:dyDescent="0.3">
      <c r="A36" s="9" t="s">
        <v>31</v>
      </c>
      <c r="B36" s="43"/>
      <c r="C36" s="3"/>
      <c r="D36" s="3"/>
      <c r="E36" s="3"/>
      <c r="F36" s="3"/>
      <c r="G36" s="3"/>
      <c r="H36" s="3"/>
      <c r="I36" s="3"/>
      <c r="J36" s="14"/>
      <c r="K36" s="3">
        <f t="shared" si="0"/>
        <v>0</v>
      </c>
    </row>
    <row r="37" spans="1:11" hidden="1" x14ac:dyDescent="0.3">
      <c r="A37" s="9" t="s">
        <v>32</v>
      </c>
      <c r="B37" s="43"/>
      <c r="C37" s="3">
        <v>4</v>
      </c>
      <c r="D37" s="3">
        <v>14</v>
      </c>
      <c r="E37" s="3">
        <v>8</v>
      </c>
      <c r="F37" s="3"/>
      <c r="G37" s="3"/>
      <c r="H37" s="3"/>
      <c r="I37" s="3"/>
      <c r="J37" s="14"/>
      <c r="K37" s="3">
        <f t="shared" si="0"/>
        <v>26</v>
      </c>
    </row>
    <row r="38" spans="1:11" x14ac:dyDescent="0.3">
      <c r="A38" s="9" t="s">
        <v>124</v>
      </c>
      <c r="B38" s="43"/>
      <c r="C38" s="3"/>
      <c r="D38" s="3"/>
      <c r="E38" s="3">
        <v>16</v>
      </c>
      <c r="F38" s="3">
        <v>16</v>
      </c>
      <c r="G38" s="3">
        <f>3+5+29-3-5</f>
        <v>29</v>
      </c>
      <c r="H38" s="3"/>
      <c r="I38" s="3"/>
      <c r="J38" s="14"/>
      <c r="K38" s="3">
        <f t="shared" si="0"/>
        <v>61</v>
      </c>
    </row>
    <row r="39" spans="1:11" x14ac:dyDescent="0.3">
      <c r="A39" s="9" t="s">
        <v>33</v>
      </c>
      <c r="B39" s="43"/>
      <c r="C39" s="3">
        <v>2</v>
      </c>
      <c r="D39" s="3"/>
      <c r="E39" s="3">
        <v>21</v>
      </c>
      <c r="F39" s="3"/>
      <c r="G39" s="3"/>
      <c r="H39" s="3"/>
      <c r="I39" s="3"/>
      <c r="J39" s="14"/>
      <c r="K39" s="3">
        <f t="shared" si="0"/>
        <v>23</v>
      </c>
    </row>
    <row r="40" spans="1:11" hidden="1" x14ac:dyDescent="0.3">
      <c r="A40" s="9" t="s">
        <v>237</v>
      </c>
      <c r="B40" s="43"/>
      <c r="C40" s="3"/>
      <c r="D40" s="3"/>
      <c r="E40" s="3"/>
      <c r="F40" s="3"/>
      <c r="G40" s="3"/>
      <c r="H40" s="3"/>
      <c r="I40" s="3"/>
      <c r="J40" s="14"/>
      <c r="K40" s="3">
        <f t="shared" si="0"/>
        <v>0</v>
      </c>
    </row>
    <row r="41" spans="1:11" x14ac:dyDescent="0.3">
      <c r="A41" s="9" t="s">
        <v>143</v>
      </c>
      <c r="B41" s="43"/>
      <c r="C41" s="3">
        <v>71</v>
      </c>
      <c r="D41" s="3">
        <v>146</v>
      </c>
      <c r="E41" s="3">
        <v>99</v>
      </c>
      <c r="F41" s="3">
        <v>50</v>
      </c>
      <c r="G41" s="3"/>
      <c r="H41" s="3"/>
      <c r="I41" s="3"/>
      <c r="J41" s="14"/>
      <c r="K41" s="3">
        <f t="shared" si="0"/>
        <v>366</v>
      </c>
    </row>
    <row r="42" spans="1:11" x14ac:dyDescent="0.3">
      <c r="A42" s="9" t="s">
        <v>197</v>
      </c>
      <c r="B42" s="43"/>
      <c r="C42" s="3"/>
      <c r="D42" s="3">
        <v>120</v>
      </c>
      <c r="E42" s="3">
        <v>48</v>
      </c>
      <c r="F42" s="3"/>
      <c r="G42" s="3">
        <f>14+28+28-14-28</f>
        <v>28</v>
      </c>
      <c r="H42" s="3"/>
      <c r="I42" s="3"/>
      <c r="J42" s="14"/>
      <c r="K42" s="3">
        <f t="shared" si="0"/>
        <v>196</v>
      </c>
    </row>
    <row r="43" spans="1:11" x14ac:dyDescent="0.3">
      <c r="A43" s="9" t="s">
        <v>78</v>
      </c>
      <c r="B43" s="43"/>
      <c r="C43" s="3"/>
      <c r="D43" s="3">
        <v>12</v>
      </c>
      <c r="E43" s="3">
        <v>14</v>
      </c>
      <c r="F43" s="3">
        <v>18</v>
      </c>
      <c r="G43" s="3"/>
      <c r="H43" s="3"/>
      <c r="I43" s="3"/>
      <c r="J43" s="14"/>
      <c r="K43" s="3">
        <f t="shared" si="0"/>
        <v>44</v>
      </c>
    </row>
    <row r="44" spans="1:11" x14ac:dyDescent="0.3">
      <c r="A44" s="9" t="s">
        <v>118</v>
      </c>
      <c r="B44" s="43"/>
      <c r="C44" s="3"/>
      <c r="D44" s="3">
        <v>8</v>
      </c>
      <c r="E44" s="3">
        <v>30</v>
      </c>
      <c r="F44" s="3">
        <v>34</v>
      </c>
      <c r="G44" s="3">
        <v>30</v>
      </c>
      <c r="H44" s="3"/>
      <c r="I44" s="3"/>
      <c r="J44" s="14"/>
      <c r="K44" s="3">
        <f t="shared" si="0"/>
        <v>102</v>
      </c>
    </row>
    <row r="45" spans="1:11" x14ac:dyDescent="0.3">
      <c r="A45" s="9" t="s">
        <v>125</v>
      </c>
      <c r="B45" s="43"/>
      <c r="C45" s="3"/>
      <c r="D45" s="3"/>
      <c r="E45" s="3">
        <v>6</v>
      </c>
      <c r="F45" s="3"/>
      <c r="G45" s="3">
        <v>1</v>
      </c>
      <c r="H45" s="3"/>
      <c r="I45" s="3"/>
      <c r="J45" s="14"/>
      <c r="K45" s="3">
        <f t="shared" si="0"/>
        <v>7</v>
      </c>
    </row>
    <row r="46" spans="1:11" x14ac:dyDescent="0.3">
      <c r="A46" s="9" t="s">
        <v>238</v>
      </c>
      <c r="B46" s="43"/>
      <c r="C46" s="3"/>
      <c r="D46" s="3"/>
      <c r="E46" s="3"/>
      <c r="F46" s="3"/>
      <c r="G46" s="3">
        <v>19</v>
      </c>
      <c r="H46" s="3"/>
      <c r="I46" s="3"/>
      <c r="J46" s="14"/>
      <c r="K46" s="3">
        <f t="shared" ref="K46:K77" si="1">SUM(B46:J46)</f>
        <v>19</v>
      </c>
    </row>
    <row r="47" spans="1:11" hidden="1" x14ac:dyDescent="0.3">
      <c r="A47" s="9" t="s">
        <v>239</v>
      </c>
      <c r="B47" s="43"/>
      <c r="C47" s="3"/>
      <c r="D47" s="3"/>
      <c r="E47" s="3"/>
      <c r="F47" s="3"/>
      <c r="G47" s="3">
        <f>4-4</f>
        <v>0</v>
      </c>
      <c r="H47" s="3"/>
      <c r="I47" s="3"/>
      <c r="J47" s="14"/>
      <c r="K47" s="3">
        <f t="shared" si="1"/>
        <v>0</v>
      </c>
    </row>
    <row r="48" spans="1:11" x14ac:dyDescent="0.3">
      <c r="A48" s="9" t="s">
        <v>126</v>
      </c>
      <c r="B48" s="43"/>
      <c r="C48" s="3"/>
      <c r="D48" s="3"/>
      <c r="E48" s="3">
        <v>20</v>
      </c>
      <c r="F48" s="3">
        <v>6</v>
      </c>
      <c r="G48" s="3"/>
      <c r="H48" s="3">
        <v>28</v>
      </c>
      <c r="I48" s="3"/>
      <c r="J48" s="14"/>
      <c r="K48" s="3">
        <f t="shared" si="1"/>
        <v>54</v>
      </c>
    </row>
    <row r="49" spans="1:11" hidden="1" x14ac:dyDescent="0.3">
      <c r="A49" s="9" t="s">
        <v>240</v>
      </c>
      <c r="B49" s="43"/>
      <c r="C49" s="3">
        <v>3</v>
      </c>
      <c r="D49" s="3">
        <v>5</v>
      </c>
      <c r="E49" s="3">
        <v>1</v>
      </c>
      <c r="F49" s="3"/>
      <c r="G49" s="3"/>
      <c r="H49" s="3"/>
      <c r="I49" s="3"/>
      <c r="J49" s="14"/>
      <c r="K49" s="3">
        <f t="shared" si="1"/>
        <v>9</v>
      </c>
    </row>
    <row r="50" spans="1:11" ht="14.25" hidden="1" customHeight="1" x14ac:dyDescent="0.3">
      <c r="A50" s="6" t="s">
        <v>37</v>
      </c>
      <c r="B50" s="43"/>
      <c r="C50" s="3"/>
      <c r="D50" s="3"/>
      <c r="E50" s="3"/>
      <c r="F50" s="3"/>
      <c r="G50" s="3"/>
      <c r="H50" s="3"/>
      <c r="I50" s="3"/>
      <c r="J50" s="14"/>
      <c r="K50" s="3">
        <f t="shared" si="1"/>
        <v>0</v>
      </c>
    </row>
    <row r="51" spans="1:11" hidden="1" x14ac:dyDescent="0.3">
      <c r="A51" s="9" t="s">
        <v>38</v>
      </c>
      <c r="B51" s="44"/>
      <c r="C51" s="3"/>
      <c r="D51" s="3"/>
      <c r="E51" s="3"/>
      <c r="F51" s="3"/>
      <c r="G51" s="3"/>
      <c r="H51" s="3"/>
      <c r="I51" s="3"/>
      <c r="J51" s="14"/>
      <c r="K51" s="3">
        <f t="shared" si="1"/>
        <v>0</v>
      </c>
    </row>
    <row r="52" spans="1:11" hidden="1" x14ac:dyDescent="0.3">
      <c r="A52" s="9" t="s">
        <v>39</v>
      </c>
      <c r="B52" s="44"/>
      <c r="C52" s="3"/>
      <c r="D52" s="3"/>
      <c r="E52" s="3"/>
      <c r="F52" s="3"/>
      <c r="G52" s="3"/>
      <c r="H52" s="3"/>
      <c r="I52" s="3"/>
      <c r="J52" s="14"/>
      <c r="K52" s="3">
        <f t="shared" si="1"/>
        <v>0</v>
      </c>
    </row>
    <row r="53" spans="1:11" hidden="1" x14ac:dyDescent="0.3">
      <c r="A53" s="9" t="s">
        <v>40</v>
      </c>
      <c r="B53" s="44"/>
      <c r="C53" s="3"/>
      <c r="D53" s="3">
        <v>13</v>
      </c>
      <c r="E53" s="3">
        <v>44</v>
      </c>
      <c r="F53" s="3"/>
      <c r="G53" s="3">
        <f>6+11-6-11</f>
        <v>0</v>
      </c>
      <c r="H53" s="3"/>
      <c r="I53" s="3"/>
      <c r="J53" s="14"/>
      <c r="K53" s="3">
        <f t="shared" si="1"/>
        <v>57</v>
      </c>
    </row>
    <row r="54" spans="1:11" x14ac:dyDescent="0.3">
      <c r="A54" s="9" t="s">
        <v>41</v>
      </c>
      <c r="B54" s="44"/>
      <c r="C54" s="3"/>
      <c r="D54" s="3"/>
      <c r="E54" s="3"/>
      <c r="F54" s="3">
        <v>8</v>
      </c>
      <c r="G54" s="3"/>
      <c r="H54" s="3"/>
      <c r="I54" s="3"/>
      <c r="J54" s="14"/>
      <c r="K54" s="3">
        <f t="shared" si="1"/>
        <v>8</v>
      </c>
    </row>
    <row r="55" spans="1:11" x14ac:dyDescent="0.3">
      <c r="A55" s="9" t="s">
        <v>138</v>
      </c>
      <c r="B55" s="44"/>
      <c r="C55" s="3"/>
      <c r="D55" s="3"/>
      <c r="E55" s="3"/>
      <c r="F55" s="3">
        <v>1</v>
      </c>
      <c r="G55" s="3">
        <v>10</v>
      </c>
      <c r="H55" s="3">
        <v>5</v>
      </c>
      <c r="I55" s="3"/>
      <c r="J55" s="14"/>
      <c r="K55" s="3">
        <f t="shared" si="1"/>
        <v>16</v>
      </c>
    </row>
    <row r="56" spans="1:11" hidden="1" x14ac:dyDescent="0.3">
      <c r="A56" s="9" t="s">
        <v>42</v>
      </c>
      <c r="B56" s="44"/>
      <c r="C56" s="3"/>
      <c r="D56" s="3"/>
      <c r="E56" s="3"/>
      <c r="F56" s="3"/>
      <c r="G56" s="3"/>
      <c r="H56" s="3"/>
      <c r="I56" s="3"/>
      <c r="J56" s="14"/>
      <c r="K56" s="3">
        <f t="shared" si="1"/>
        <v>0</v>
      </c>
    </row>
    <row r="57" spans="1:11" x14ac:dyDescent="0.3">
      <c r="A57" s="9" t="s">
        <v>202</v>
      </c>
      <c r="B57" s="44"/>
      <c r="C57" s="3"/>
      <c r="D57" s="3"/>
      <c r="E57" s="3"/>
      <c r="F57" s="3"/>
      <c r="G57" s="3">
        <v>13</v>
      </c>
      <c r="H57" s="3">
        <v>2</v>
      </c>
      <c r="I57" s="3"/>
      <c r="J57" s="14"/>
      <c r="K57" s="3">
        <f t="shared" si="1"/>
        <v>15</v>
      </c>
    </row>
    <row r="58" spans="1:11" hidden="1" x14ac:dyDescent="0.3">
      <c r="A58" s="9" t="s">
        <v>43</v>
      </c>
      <c r="B58" s="44"/>
      <c r="C58" s="3"/>
      <c r="D58" s="3"/>
      <c r="E58" s="3"/>
      <c r="F58" s="3"/>
      <c r="G58" s="3"/>
      <c r="H58" s="3"/>
      <c r="I58" s="3"/>
      <c r="J58" s="14"/>
      <c r="K58" s="3">
        <f t="shared" si="1"/>
        <v>0</v>
      </c>
    </row>
    <row r="59" spans="1:11" hidden="1" x14ac:dyDescent="0.3">
      <c r="A59" s="9" t="s">
        <v>44</v>
      </c>
      <c r="B59" s="44"/>
      <c r="C59" s="3"/>
      <c r="D59" s="3"/>
      <c r="E59" s="3"/>
      <c r="F59" s="3"/>
      <c r="G59" s="3"/>
      <c r="H59" s="3"/>
      <c r="I59" s="3"/>
      <c r="J59" s="14"/>
      <c r="K59" s="3">
        <f t="shared" si="1"/>
        <v>0</v>
      </c>
    </row>
    <row r="60" spans="1:11" hidden="1" x14ac:dyDescent="0.3">
      <c r="A60" s="9" t="s">
        <v>45</v>
      </c>
      <c r="B60" s="44"/>
      <c r="C60" s="3"/>
      <c r="D60" s="3"/>
      <c r="E60" s="3"/>
      <c r="F60" s="3"/>
      <c r="G60" s="3"/>
      <c r="H60" s="3"/>
      <c r="I60" s="3"/>
      <c r="J60" s="14"/>
      <c r="K60" s="3">
        <f t="shared" si="1"/>
        <v>0</v>
      </c>
    </row>
    <row r="61" spans="1:11" ht="15.75" hidden="1" customHeight="1" x14ac:dyDescent="0.3">
      <c r="A61" s="9" t="s">
        <v>46</v>
      </c>
      <c r="B61" s="44"/>
      <c r="C61" s="3"/>
      <c r="D61" s="3"/>
      <c r="E61" s="3"/>
      <c r="F61" s="3"/>
      <c r="G61" s="3"/>
      <c r="H61" s="3"/>
      <c r="I61" s="3"/>
      <c r="J61" s="14"/>
      <c r="K61" s="3">
        <f t="shared" si="1"/>
        <v>0</v>
      </c>
    </row>
    <row r="62" spans="1:11" ht="15.75" hidden="1" customHeight="1" x14ac:dyDescent="0.3">
      <c r="A62" s="9" t="s">
        <v>241</v>
      </c>
      <c r="B62" s="44"/>
      <c r="C62" s="3">
        <v>8</v>
      </c>
      <c r="D62" s="3"/>
      <c r="E62" s="3"/>
      <c r="F62" s="3"/>
      <c r="G62" s="3"/>
      <c r="H62" s="3"/>
      <c r="I62" s="3"/>
      <c r="J62" s="14"/>
      <c r="K62" s="3">
        <f t="shared" si="1"/>
        <v>8</v>
      </c>
    </row>
    <row r="63" spans="1:11" x14ac:dyDescent="0.3">
      <c r="A63" s="9" t="s">
        <v>127</v>
      </c>
      <c r="B63" s="44"/>
      <c r="C63" s="3"/>
      <c r="D63" s="3"/>
      <c r="E63" s="3">
        <v>2</v>
      </c>
      <c r="F63" s="3">
        <v>5</v>
      </c>
      <c r="G63" s="3">
        <v>8</v>
      </c>
      <c r="H63" s="3">
        <v>5</v>
      </c>
      <c r="I63" s="3"/>
      <c r="J63" s="14"/>
      <c r="K63" s="3">
        <f t="shared" si="1"/>
        <v>20</v>
      </c>
    </row>
    <row r="64" spans="1:11" x14ac:dyDescent="0.3">
      <c r="A64" s="9" t="s">
        <v>128</v>
      </c>
      <c r="B64" s="44"/>
      <c r="C64" s="3"/>
      <c r="D64" s="3"/>
      <c r="E64" s="3">
        <v>2</v>
      </c>
      <c r="F64" s="3">
        <v>2</v>
      </c>
      <c r="G64" s="3">
        <v>2</v>
      </c>
      <c r="H64" s="3">
        <v>1</v>
      </c>
      <c r="I64" s="3"/>
      <c r="J64" s="14"/>
      <c r="K64" s="3">
        <f t="shared" si="1"/>
        <v>7</v>
      </c>
    </row>
    <row r="65" spans="1:11" hidden="1" x14ac:dyDescent="0.3">
      <c r="A65" s="9" t="s">
        <v>47</v>
      </c>
      <c r="B65" s="44"/>
      <c r="C65" s="3"/>
      <c r="D65" s="3"/>
      <c r="E65" s="3"/>
      <c r="F65" s="3"/>
      <c r="G65" s="3"/>
      <c r="H65" s="3"/>
      <c r="I65" s="3"/>
      <c r="J65" s="14"/>
      <c r="K65" s="3">
        <f t="shared" si="1"/>
        <v>0</v>
      </c>
    </row>
    <row r="66" spans="1:11" hidden="1" x14ac:dyDescent="0.3">
      <c r="A66" s="9" t="s">
        <v>129</v>
      </c>
      <c r="B66" s="43"/>
      <c r="C66" s="3">
        <v>37</v>
      </c>
      <c r="D66" s="3">
        <v>52</v>
      </c>
      <c r="E66" s="3"/>
      <c r="F66" s="3"/>
      <c r="G66" s="3"/>
      <c r="H66" s="3"/>
      <c r="I66" s="3"/>
      <c r="J66" s="14"/>
      <c r="K66" s="3">
        <f t="shared" si="1"/>
        <v>89</v>
      </c>
    </row>
    <row r="67" spans="1:11" hidden="1" x14ac:dyDescent="0.3">
      <c r="A67" s="9" t="s">
        <v>242</v>
      </c>
      <c r="B67" s="44"/>
      <c r="C67" s="3">
        <v>19</v>
      </c>
      <c r="D67" s="3">
        <v>5</v>
      </c>
      <c r="E67" s="3"/>
      <c r="F67" s="3"/>
      <c r="G67" s="3"/>
      <c r="H67" s="3"/>
      <c r="I67" s="3"/>
      <c r="J67" s="14"/>
      <c r="K67" s="3">
        <f t="shared" si="1"/>
        <v>24</v>
      </c>
    </row>
    <row r="68" spans="1:11" ht="15" customHeight="1" x14ac:dyDescent="0.3">
      <c r="A68" s="9" t="s">
        <v>50</v>
      </c>
      <c r="B68" s="44"/>
      <c r="C68" s="3"/>
      <c r="D68" s="3"/>
      <c r="E68" s="3">
        <v>24</v>
      </c>
      <c r="F68" s="3">
        <v>38</v>
      </c>
      <c r="G68" s="3">
        <v>33</v>
      </c>
      <c r="H68" s="3"/>
      <c r="I68" s="3"/>
      <c r="J68" s="14"/>
      <c r="K68" s="3">
        <f t="shared" si="1"/>
        <v>95</v>
      </c>
    </row>
    <row r="69" spans="1:11" ht="15" hidden="1" customHeight="1" x14ac:dyDescent="0.3">
      <c r="A69" s="9" t="s">
        <v>105</v>
      </c>
      <c r="B69" s="44"/>
      <c r="C69" s="3"/>
      <c r="D69" s="3"/>
      <c r="E69" s="3"/>
      <c r="F69" s="3"/>
      <c r="G69" s="3"/>
      <c r="H69" s="3"/>
      <c r="I69" s="3"/>
      <c r="J69" s="14"/>
      <c r="K69" s="3">
        <f t="shared" si="1"/>
        <v>0</v>
      </c>
    </row>
    <row r="70" spans="1:11" ht="15" customHeight="1" x14ac:dyDescent="0.3">
      <c r="A70" s="9" t="s">
        <v>45</v>
      </c>
      <c r="B70" s="44"/>
      <c r="C70" s="3"/>
      <c r="D70" s="3"/>
      <c r="E70" s="3"/>
      <c r="F70" s="3"/>
      <c r="G70" s="3">
        <v>16</v>
      </c>
      <c r="H70" s="3"/>
      <c r="I70" s="3"/>
      <c r="J70" s="14"/>
      <c r="K70" s="3">
        <f t="shared" si="1"/>
        <v>16</v>
      </c>
    </row>
    <row r="71" spans="1:11" hidden="1" x14ac:dyDescent="0.3">
      <c r="A71" s="6" t="s">
        <v>46</v>
      </c>
      <c r="B71" s="43"/>
      <c r="C71" s="3"/>
      <c r="D71" s="3"/>
      <c r="E71" s="3"/>
      <c r="F71" s="3"/>
      <c r="G71" s="3"/>
      <c r="H71" s="3"/>
      <c r="I71" s="3"/>
      <c r="J71" s="14"/>
      <c r="K71" s="3">
        <f t="shared" si="1"/>
        <v>0</v>
      </c>
    </row>
    <row r="72" spans="1:11" hidden="1" x14ac:dyDescent="0.3">
      <c r="A72" s="9" t="s">
        <v>51</v>
      </c>
      <c r="B72" s="44"/>
      <c r="C72" s="3"/>
      <c r="D72" s="3"/>
      <c r="E72" s="3"/>
      <c r="F72" s="3"/>
      <c r="G72" s="3"/>
      <c r="H72" s="3"/>
      <c r="I72" s="3"/>
      <c r="J72" s="14"/>
      <c r="K72" s="3">
        <f t="shared" si="1"/>
        <v>0</v>
      </c>
    </row>
    <row r="73" spans="1:11" hidden="1" x14ac:dyDescent="0.3">
      <c r="A73" s="9" t="s">
        <v>52</v>
      </c>
      <c r="B73" s="44"/>
      <c r="C73" s="3"/>
      <c r="D73" s="3"/>
      <c r="E73" s="3"/>
      <c r="F73" s="3"/>
      <c r="G73" s="3"/>
      <c r="H73" s="3"/>
      <c r="I73" s="3"/>
      <c r="J73" s="14"/>
      <c r="K73" s="3">
        <f t="shared" si="1"/>
        <v>0</v>
      </c>
    </row>
    <row r="74" spans="1:11" x14ac:dyDescent="0.3">
      <c r="A74" s="9" t="s">
        <v>53</v>
      </c>
      <c r="B74" s="44"/>
      <c r="C74" s="3"/>
      <c r="D74" s="3"/>
      <c r="E74" s="3">
        <v>8</v>
      </c>
      <c r="F74" s="3">
        <v>1</v>
      </c>
      <c r="G74" s="3"/>
      <c r="H74" s="3"/>
      <c r="I74" s="3"/>
      <c r="J74" s="14"/>
      <c r="K74" s="3">
        <f t="shared" si="1"/>
        <v>9</v>
      </c>
    </row>
    <row r="75" spans="1:11" hidden="1" x14ac:dyDescent="0.3">
      <c r="A75" s="9" t="s">
        <v>54</v>
      </c>
      <c r="B75" s="44"/>
      <c r="C75" s="3"/>
      <c r="D75" s="3"/>
      <c r="E75" s="3"/>
      <c r="F75" s="3"/>
      <c r="G75" s="3"/>
      <c r="H75" s="3"/>
      <c r="I75" s="3"/>
      <c r="J75" s="14"/>
      <c r="K75" s="3">
        <f t="shared" si="1"/>
        <v>0</v>
      </c>
    </row>
    <row r="76" spans="1:11" hidden="1" x14ac:dyDescent="0.3">
      <c r="A76" s="9" t="s">
        <v>55</v>
      </c>
      <c r="B76" s="44"/>
      <c r="C76" s="3"/>
      <c r="D76" s="3"/>
      <c r="E76" s="3"/>
      <c r="F76" s="3"/>
      <c r="G76" s="3"/>
      <c r="H76" s="3"/>
      <c r="I76" s="3"/>
      <c r="J76" s="14"/>
      <c r="K76" s="3">
        <f t="shared" si="1"/>
        <v>0</v>
      </c>
    </row>
    <row r="77" spans="1:11" hidden="1" x14ac:dyDescent="0.3">
      <c r="A77" s="9" t="s">
        <v>56</v>
      </c>
      <c r="B77" s="44"/>
      <c r="C77" s="3"/>
      <c r="D77" s="3"/>
      <c r="E77" s="3"/>
      <c r="F77" s="3"/>
      <c r="G77" s="3"/>
      <c r="H77" s="3"/>
      <c r="I77" s="3"/>
      <c r="J77" s="14"/>
      <c r="K77" s="3">
        <f t="shared" si="1"/>
        <v>0</v>
      </c>
    </row>
    <row r="78" spans="1:11" hidden="1" x14ac:dyDescent="0.3">
      <c r="A78" s="9" t="s">
        <v>57</v>
      </c>
      <c r="B78" s="44"/>
      <c r="C78" s="3"/>
      <c r="D78" s="3"/>
      <c r="E78" s="3"/>
      <c r="F78" s="3"/>
      <c r="G78" s="3"/>
      <c r="H78" s="3"/>
      <c r="I78" s="3"/>
      <c r="J78" s="14"/>
      <c r="K78" s="3">
        <f t="shared" ref="K78:K102" si="2">SUM(B78:J78)</f>
        <v>0</v>
      </c>
    </row>
    <row r="79" spans="1:11" x14ac:dyDescent="0.3">
      <c r="A79" s="9" t="s">
        <v>203</v>
      </c>
      <c r="B79" s="44"/>
      <c r="C79" s="3"/>
      <c r="D79" s="3">
        <v>25</v>
      </c>
      <c r="E79" s="3"/>
      <c r="F79" s="3"/>
      <c r="G79" s="3"/>
      <c r="H79" s="3"/>
      <c r="I79" s="3"/>
      <c r="J79" s="14"/>
      <c r="K79" s="3">
        <f t="shared" si="2"/>
        <v>25</v>
      </c>
    </row>
    <row r="80" spans="1:11" hidden="1" x14ac:dyDescent="0.3">
      <c r="A80" s="9" t="s">
        <v>243</v>
      </c>
      <c r="B80" s="44"/>
      <c r="C80" s="3"/>
      <c r="D80" s="3"/>
      <c r="E80" s="3"/>
      <c r="F80" s="3"/>
      <c r="G80" s="3">
        <f>1-1</f>
        <v>0</v>
      </c>
      <c r="H80" s="3"/>
      <c r="I80" s="3"/>
      <c r="J80" s="14"/>
      <c r="K80" s="3">
        <f t="shared" si="2"/>
        <v>0</v>
      </c>
    </row>
    <row r="81" spans="1:11" hidden="1" x14ac:dyDescent="0.3">
      <c r="A81" s="9" t="s">
        <v>106</v>
      </c>
      <c r="B81" s="44"/>
      <c r="C81" s="3"/>
      <c r="D81" s="3">
        <v>34</v>
      </c>
      <c r="E81" s="3">
        <v>45</v>
      </c>
      <c r="F81" s="3"/>
      <c r="G81" s="3"/>
      <c r="H81" s="3"/>
      <c r="I81" s="3"/>
      <c r="J81" s="14"/>
      <c r="K81" s="3">
        <f t="shared" si="2"/>
        <v>79</v>
      </c>
    </row>
    <row r="82" spans="1:11" hidden="1" x14ac:dyDescent="0.3">
      <c r="A82" s="9" t="s">
        <v>58</v>
      </c>
      <c r="B82" s="44"/>
      <c r="C82" s="3"/>
      <c r="D82" s="3"/>
      <c r="E82" s="3"/>
      <c r="F82" s="3"/>
      <c r="G82" s="3"/>
      <c r="H82" s="3"/>
      <c r="I82" s="3"/>
      <c r="J82" s="14"/>
      <c r="K82" s="3">
        <f t="shared" si="2"/>
        <v>0</v>
      </c>
    </row>
    <row r="83" spans="1:11" hidden="1" x14ac:dyDescent="0.3">
      <c r="A83" s="9" t="s">
        <v>59</v>
      </c>
      <c r="B83" s="44"/>
      <c r="C83" s="3"/>
      <c r="D83" s="3">
        <v>11</v>
      </c>
      <c r="E83" s="3">
        <v>24</v>
      </c>
      <c r="F83" s="3"/>
      <c r="G83" s="3">
        <f>8-8</f>
        <v>0</v>
      </c>
      <c r="H83" s="3"/>
      <c r="I83" s="3"/>
      <c r="J83" s="14"/>
      <c r="K83" s="3">
        <f t="shared" si="2"/>
        <v>35</v>
      </c>
    </row>
    <row r="84" spans="1:11" x14ac:dyDescent="0.3">
      <c r="A84" s="9" t="s">
        <v>60</v>
      </c>
      <c r="B84" s="44"/>
      <c r="C84" s="3">
        <v>8</v>
      </c>
      <c r="D84" s="3">
        <v>20</v>
      </c>
      <c r="E84" s="3">
        <v>9</v>
      </c>
      <c r="F84" s="3">
        <v>8</v>
      </c>
      <c r="G84" s="3">
        <v>11</v>
      </c>
      <c r="H84" s="3">
        <v>4</v>
      </c>
      <c r="I84" s="3"/>
      <c r="J84" s="14"/>
      <c r="K84" s="3">
        <f t="shared" si="2"/>
        <v>60</v>
      </c>
    </row>
    <row r="85" spans="1:11" x14ac:dyDescent="0.3">
      <c r="A85" s="9" t="s">
        <v>244</v>
      </c>
      <c r="B85" s="44"/>
      <c r="C85" s="3"/>
      <c r="D85" s="3"/>
      <c r="E85" s="3"/>
      <c r="F85" s="3"/>
      <c r="G85" s="3">
        <v>5</v>
      </c>
      <c r="H85" s="3">
        <v>3</v>
      </c>
      <c r="I85" s="3"/>
      <c r="J85" s="14"/>
      <c r="K85" s="3">
        <f t="shared" si="2"/>
        <v>8</v>
      </c>
    </row>
    <row r="86" spans="1:11" hidden="1" x14ac:dyDescent="0.3">
      <c r="A86" s="9" t="s">
        <v>119</v>
      </c>
      <c r="B86" s="44"/>
      <c r="C86" s="3"/>
      <c r="D86" s="3">
        <v>4</v>
      </c>
      <c r="E86" s="3"/>
      <c r="F86" s="3"/>
      <c r="G86" s="3"/>
      <c r="H86" s="3"/>
      <c r="I86" s="3"/>
      <c r="J86" s="14"/>
      <c r="K86" s="3">
        <f t="shared" si="2"/>
        <v>4</v>
      </c>
    </row>
    <row r="87" spans="1:11" x14ac:dyDescent="0.3">
      <c r="A87" s="9" t="s">
        <v>150</v>
      </c>
      <c r="B87" s="44"/>
      <c r="C87" s="3"/>
      <c r="D87" s="3"/>
      <c r="E87" s="3">
        <v>30</v>
      </c>
      <c r="F87" s="3">
        <v>47</v>
      </c>
      <c r="G87" s="3">
        <f>10+106-10</f>
        <v>106</v>
      </c>
      <c r="H87" s="3">
        <v>5</v>
      </c>
      <c r="I87" s="3"/>
      <c r="J87" s="14"/>
      <c r="K87" s="3">
        <f t="shared" si="2"/>
        <v>188</v>
      </c>
    </row>
    <row r="88" spans="1:11" x14ac:dyDescent="0.3">
      <c r="A88" s="9" t="s">
        <v>61</v>
      </c>
      <c r="B88" s="44"/>
      <c r="C88" s="3"/>
      <c r="D88" s="3">
        <v>2</v>
      </c>
      <c r="E88" s="3">
        <v>2</v>
      </c>
      <c r="F88" s="3">
        <v>5</v>
      </c>
      <c r="G88" s="3">
        <v>40</v>
      </c>
      <c r="H88" s="3">
        <v>4</v>
      </c>
      <c r="I88" s="3"/>
      <c r="J88" s="14"/>
      <c r="K88" s="3">
        <f t="shared" si="2"/>
        <v>53</v>
      </c>
    </row>
    <row r="89" spans="1:11" hidden="1" x14ac:dyDescent="0.3">
      <c r="A89" s="9" t="s">
        <v>62</v>
      </c>
      <c r="B89" s="44"/>
      <c r="C89" s="3"/>
      <c r="D89" s="3"/>
      <c r="E89" s="3"/>
      <c r="F89" s="3"/>
      <c r="G89" s="3"/>
      <c r="H89" s="3"/>
      <c r="I89" s="3"/>
      <c r="J89" s="14"/>
      <c r="K89" s="3">
        <f t="shared" si="2"/>
        <v>0</v>
      </c>
    </row>
    <row r="90" spans="1:11" x14ac:dyDescent="0.3">
      <c r="A90" s="9" t="s">
        <v>245</v>
      </c>
      <c r="B90" s="44"/>
      <c r="C90" s="3"/>
      <c r="D90" s="3"/>
      <c r="E90" s="3"/>
      <c r="F90" s="3"/>
      <c r="G90" s="3">
        <f>1+2+1-4</f>
        <v>0</v>
      </c>
      <c r="H90" s="3"/>
      <c r="I90" s="3"/>
      <c r="J90" s="14"/>
      <c r="K90" s="3">
        <f t="shared" si="2"/>
        <v>0</v>
      </c>
    </row>
    <row r="91" spans="1:11" hidden="1" x14ac:dyDescent="0.3">
      <c r="A91" s="9" t="s">
        <v>63</v>
      </c>
      <c r="B91" s="44"/>
      <c r="C91" s="3"/>
      <c r="D91" s="3"/>
      <c r="E91" s="3"/>
      <c r="F91" s="3"/>
      <c r="G91" s="3"/>
      <c r="H91" s="3"/>
      <c r="I91" s="3"/>
      <c r="J91" s="14"/>
      <c r="K91" s="3">
        <f t="shared" si="2"/>
        <v>0</v>
      </c>
    </row>
    <row r="92" spans="1:11" hidden="1" x14ac:dyDescent="0.3">
      <c r="A92" s="9" t="s">
        <v>64</v>
      </c>
      <c r="B92" s="44"/>
      <c r="C92" s="3"/>
      <c r="D92" s="3"/>
      <c r="E92" s="3"/>
      <c r="F92" s="3"/>
      <c r="G92" s="3"/>
      <c r="H92" s="3"/>
      <c r="I92" s="3"/>
      <c r="J92" s="14"/>
      <c r="K92" s="3">
        <f t="shared" si="2"/>
        <v>0</v>
      </c>
    </row>
    <row r="93" spans="1:11" hidden="1" x14ac:dyDescent="0.3">
      <c r="A93" s="9" t="s">
        <v>107</v>
      </c>
      <c r="B93" s="44"/>
      <c r="C93" s="3"/>
      <c r="D93" s="3"/>
      <c r="E93" s="3"/>
      <c r="F93" s="3"/>
      <c r="G93" s="3"/>
      <c r="H93" s="3"/>
      <c r="I93" s="3"/>
      <c r="J93" s="14"/>
      <c r="K93" s="3">
        <f t="shared" si="2"/>
        <v>0</v>
      </c>
    </row>
    <row r="94" spans="1:11" hidden="1" x14ac:dyDescent="0.3">
      <c r="A94" s="9" t="s">
        <v>111</v>
      </c>
      <c r="B94" s="44"/>
      <c r="C94" s="3">
        <v>8</v>
      </c>
      <c r="D94" s="3"/>
      <c r="E94" s="3"/>
      <c r="F94" s="3"/>
      <c r="G94" s="3"/>
      <c r="H94" s="3"/>
      <c r="I94" s="3"/>
      <c r="J94" s="14"/>
      <c r="K94" s="3">
        <f t="shared" si="2"/>
        <v>8</v>
      </c>
    </row>
    <row r="95" spans="1:11" x14ac:dyDescent="0.3">
      <c r="A95" s="9" t="s">
        <v>147</v>
      </c>
      <c r="B95" s="44"/>
      <c r="C95" s="3"/>
      <c r="D95" s="3"/>
      <c r="E95" s="3"/>
      <c r="F95" s="3"/>
      <c r="G95" s="3">
        <v>3</v>
      </c>
      <c r="H95" s="3"/>
      <c r="I95" s="3"/>
      <c r="J95" s="14"/>
      <c r="K95" s="3">
        <f t="shared" si="2"/>
        <v>3</v>
      </c>
    </row>
    <row r="96" spans="1:11" x14ac:dyDescent="0.3">
      <c r="A96" s="9" t="s">
        <v>130</v>
      </c>
      <c r="B96" s="44"/>
      <c r="C96" s="3"/>
      <c r="D96" s="3"/>
      <c r="E96" s="3">
        <v>3</v>
      </c>
      <c r="F96" s="3">
        <v>4</v>
      </c>
      <c r="G96" s="3">
        <v>4</v>
      </c>
      <c r="H96" s="3">
        <v>2</v>
      </c>
      <c r="I96" s="3"/>
      <c r="J96" s="14"/>
      <c r="K96" s="3">
        <f t="shared" si="2"/>
        <v>13</v>
      </c>
    </row>
    <row r="97" spans="1:11" x14ac:dyDescent="0.3">
      <c r="A97" s="9" t="s">
        <v>246</v>
      </c>
      <c r="B97" s="44"/>
      <c r="C97" s="3"/>
      <c r="D97" s="3"/>
      <c r="E97" s="3">
        <v>3</v>
      </c>
      <c r="F97" s="3">
        <v>9</v>
      </c>
      <c r="G97" s="3">
        <v>3</v>
      </c>
      <c r="H97" s="3"/>
      <c r="I97" s="3"/>
      <c r="J97" s="14"/>
      <c r="K97" s="3">
        <f t="shared" si="2"/>
        <v>15</v>
      </c>
    </row>
    <row r="98" spans="1:11" x14ac:dyDescent="0.3">
      <c r="A98" s="9" t="s">
        <v>67</v>
      </c>
      <c r="B98" s="44"/>
      <c r="C98" s="3"/>
      <c r="D98" s="3">
        <v>2</v>
      </c>
      <c r="E98" s="3">
        <v>12</v>
      </c>
      <c r="F98" s="3">
        <v>18</v>
      </c>
      <c r="G98" s="3">
        <v>18</v>
      </c>
      <c r="H98" s="3">
        <v>4</v>
      </c>
      <c r="I98" s="3"/>
      <c r="J98" s="14"/>
      <c r="K98" s="3">
        <f t="shared" si="2"/>
        <v>54</v>
      </c>
    </row>
    <row r="99" spans="1:11" x14ac:dyDescent="0.3">
      <c r="A99" s="9" t="s">
        <v>120</v>
      </c>
      <c r="B99" s="43"/>
      <c r="C99" s="3"/>
      <c r="D99" s="3">
        <v>9</v>
      </c>
      <c r="E99" s="3">
        <v>20</v>
      </c>
      <c r="F99" s="3">
        <v>6</v>
      </c>
      <c r="G99" s="3">
        <v>3</v>
      </c>
      <c r="H99" s="3"/>
      <c r="I99" s="3"/>
      <c r="J99" s="14"/>
      <c r="K99" s="3">
        <f t="shared" si="2"/>
        <v>38</v>
      </c>
    </row>
    <row r="100" spans="1:11" hidden="1" x14ac:dyDescent="0.3">
      <c r="A100" s="9" t="s">
        <v>68</v>
      </c>
      <c r="B100" s="44"/>
      <c r="C100" s="3"/>
      <c r="D100" s="3"/>
      <c r="E100" s="3"/>
      <c r="F100" s="3"/>
      <c r="G100" s="3"/>
      <c r="H100" s="3"/>
      <c r="I100" s="3"/>
      <c r="J100" s="14"/>
      <c r="K100" s="3">
        <f t="shared" si="2"/>
        <v>0</v>
      </c>
    </row>
    <row r="101" spans="1:11" hidden="1" x14ac:dyDescent="0.3">
      <c r="A101" s="9" t="s">
        <v>69</v>
      </c>
      <c r="B101" s="44"/>
      <c r="C101" s="3"/>
      <c r="D101" s="3"/>
      <c r="E101" s="3"/>
      <c r="F101" s="3"/>
      <c r="G101" s="3"/>
      <c r="H101" s="3"/>
      <c r="I101" s="3"/>
      <c r="J101" s="14"/>
      <c r="K101" s="3">
        <f t="shared" si="2"/>
        <v>0</v>
      </c>
    </row>
    <row r="102" spans="1:11" hidden="1" x14ac:dyDescent="0.3">
      <c r="A102" s="9" t="s">
        <v>70</v>
      </c>
      <c r="B102" s="44"/>
      <c r="C102" s="3"/>
      <c r="D102" s="3"/>
      <c r="E102" s="3"/>
      <c r="F102" s="3"/>
      <c r="G102" s="3"/>
      <c r="H102" s="3"/>
      <c r="I102" s="3"/>
      <c r="J102" s="14"/>
      <c r="K102" s="3">
        <f t="shared" si="2"/>
        <v>0</v>
      </c>
    </row>
    <row r="103" spans="1:11" x14ac:dyDescent="0.3">
      <c r="A103" s="6"/>
      <c r="B103" s="43"/>
      <c r="C103" s="3"/>
      <c r="D103" s="3"/>
      <c r="E103" s="3"/>
      <c r="F103" s="3"/>
      <c r="G103" s="3"/>
      <c r="H103" s="3"/>
      <c r="I103" s="3"/>
      <c r="J103" s="14"/>
      <c r="K103" s="3"/>
    </row>
    <row r="104" spans="1:11" x14ac:dyDescent="0.3">
      <c r="A104" s="8" t="s">
        <v>71</v>
      </c>
      <c r="B104" s="52"/>
      <c r="C104" s="4">
        <f t="shared" ref="C104:I104" si="3">SUM(C14:C103)</f>
        <v>388</v>
      </c>
      <c r="D104" s="4">
        <f t="shared" si="3"/>
        <v>955</v>
      </c>
      <c r="E104" s="4">
        <f t="shared" si="3"/>
        <v>687</v>
      </c>
      <c r="F104" s="4">
        <f t="shared" si="3"/>
        <v>342</v>
      </c>
      <c r="G104" s="4">
        <f t="shared" si="3"/>
        <v>460</v>
      </c>
      <c r="H104" s="4">
        <f t="shared" si="3"/>
        <v>89</v>
      </c>
      <c r="I104" s="4">
        <f t="shared" si="3"/>
        <v>0</v>
      </c>
      <c r="J104" s="15"/>
      <c r="K104" s="4">
        <f>SUM(B104:J104)</f>
        <v>2921</v>
      </c>
    </row>
    <row r="105" spans="1:11" x14ac:dyDescent="0.3">
      <c r="A105" s="10" t="s">
        <v>72</v>
      </c>
      <c r="B105" s="42"/>
      <c r="C105" s="5">
        <f>17216.37+1647.6</f>
        <v>18863.969999999998</v>
      </c>
      <c r="D105" s="5">
        <f>36282.48+4187.72</f>
        <v>40470.200000000004</v>
      </c>
      <c r="E105" s="5">
        <f>22122.26+560</f>
        <v>22682.26</v>
      </c>
      <c r="F105" s="5">
        <f>12454.34+209.7</f>
        <v>12664.04</v>
      </c>
      <c r="G105" s="5">
        <f>14745.32</f>
        <v>14745.32</v>
      </c>
      <c r="H105" s="5">
        <f>2758.26+1660.68</f>
        <v>4418.9400000000005</v>
      </c>
      <c r="I105" s="5">
        <v>0</v>
      </c>
      <c r="J105" s="61"/>
      <c r="K105" s="138">
        <f>SUM(B105:J105)</f>
        <v>113844.73000000001</v>
      </c>
    </row>
    <row r="106" spans="1:11" hidden="1" x14ac:dyDescent="0.3">
      <c r="A106" s="10" t="s">
        <v>73</v>
      </c>
      <c r="B106" s="42"/>
      <c r="C106" s="5"/>
      <c r="D106" s="5"/>
      <c r="E106" s="5"/>
      <c r="F106" s="5"/>
      <c r="G106" s="5"/>
      <c r="H106" s="5"/>
      <c r="I106" s="5"/>
      <c r="J106" s="61"/>
      <c r="K106" s="60">
        <f>SUM(B106:J106)</f>
        <v>0</v>
      </c>
    </row>
    <row r="107" spans="1:11" hidden="1" x14ac:dyDescent="0.3">
      <c r="A107" s="10" t="s">
        <v>74</v>
      </c>
      <c r="B107" s="42"/>
      <c r="C107" s="62"/>
      <c r="D107" s="62"/>
      <c r="E107" s="62"/>
      <c r="F107" s="62"/>
      <c r="G107" s="62"/>
      <c r="H107" s="62"/>
      <c r="I107" s="62"/>
      <c r="J107" s="63"/>
      <c r="K107" s="62">
        <f>+K106/K105</f>
        <v>0</v>
      </c>
    </row>
    <row r="108" spans="1:11" ht="1.5" customHeight="1" x14ac:dyDescent="0.3">
      <c r="A108" s="56" t="s">
        <v>75</v>
      </c>
      <c r="B108" s="42"/>
      <c r="C108" s="5"/>
      <c r="D108" s="5"/>
      <c r="E108" s="5"/>
      <c r="F108" s="5"/>
      <c r="G108" s="5"/>
      <c r="H108" s="5"/>
      <c r="I108" s="5"/>
      <c r="J108" s="16"/>
      <c r="K108" s="5">
        <f>SUM(B108:J108)</f>
        <v>0</v>
      </c>
    </row>
    <row r="109" spans="1:11" x14ac:dyDescent="0.3">
      <c r="A109" s="6"/>
      <c r="B109" s="20"/>
      <c r="C109" s="3"/>
      <c r="D109" s="3"/>
      <c r="E109" s="3"/>
      <c r="F109" s="3"/>
      <c r="G109" s="3"/>
      <c r="H109" s="3"/>
      <c r="I109" s="3"/>
      <c r="J109" s="14"/>
      <c r="K109" s="47"/>
    </row>
    <row r="110" spans="1:11" x14ac:dyDescent="0.3">
      <c r="A110" s="9" t="s">
        <v>76</v>
      </c>
      <c r="B110" s="20"/>
      <c r="C110" s="3"/>
      <c r="D110" s="3"/>
      <c r="E110" s="3"/>
      <c r="F110" s="3"/>
      <c r="G110" s="3"/>
      <c r="H110" s="3"/>
      <c r="I110" s="3"/>
      <c r="J110" s="14"/>
      <c r="K110" s="47"/>
    </row>
    <row r="111" spans="1:11" x14ac:dyDescent="0.3">
      <c r="A111" s="6"/>
      <c r="B111" s="20"/>
      <c r="C111" s="3"/>
      <c r="D111" s="3"/>
      <c r="E111" s="3"/>
      <c r="F111" s="3"/>
      <c r="G111" s="3"/>
      <c r="H111" s="3"/>
      <c r="I111" s="3"/>
      <c r="J111" s="14"/>
      <c r="K111" s="47"/>
    </row>
    <row r="112" spans="1:11" x14ac:dyDescent="0.3">
      <c r="A112" s="9" t="s">
        <v>247</v>
      </c>
      <c r="B112" s="20"/>
      <c r="C112" s="3"/>
      <c r="D112" s="3">
        <v>16</v>
      </c>
      <c r="E112" s="3"/>
      <c r="F112" s="3">
        <v>28</v>
      </c>
      <c r="G112" s="3">
        <f>40+48</f>
        <v>88</v>
      </c>
      <c r="H112" s="3"/>
      <c r="I112" s="3"/>
      <c r="J112" s="14"/>
      <c r="K112" s="57">
        <f t="shared" ref="K112:K120" si="4">SUM(B112:J112)</f>
        <v>132</v>
      </c>
    </row>
    <row r="113" spans="1:11" x14ac:dyDescent="0.3">
      <c r="A113" s="9" t="s">
        <v>198</v>
      </c>
      <c r="B113" s="27"/>
      <c r="C113" s="3"/>
      <c r="D113" s="3"/>
      <c r="E113" s="3">
        <v>37</v>
      </c>
      <c r="F113" s="3">
        <v>4</v>
      </c>
      <c r="G113" s="3">
        <f>4+5+6</f>
        <v>15</v>
      </c>
      <c r="H113" s="3">
        <v>6</v>
      </c>
      <c r="I113" s="3">
        <v>3</v>
      </c>
      <c r="J113" s="14"/>
      <c r="K113" s="57">
        <f t="shared" si="4"/>
        <v>65</v>
      </c>
    </row>
    <row r="114" spans="1:11" x14ac:dyDescent="0.3">
      <c r="A114" s="9" t="s">
        <v>248</v>
      </c>
      <c r="B114" s="27"/>
      <c r="C114" s="3"/>
      <c r="D114" s="3"/>
      <c r="E114" s="3">
        <f>2+3+3+2+4</f>
        <v>14</v>
      </c>
      <c r="F114" s="3"/>
      <c r="G114" s="3">
        <f>16+2-16</f>
        <v>2</v>
      </c>
      <c r="H114" s="3"/>
      <c r="I114" s="3"/>
      <c r="J114" s="14"/>
      <c r="K114" s="57">
        <f t="shared" si="4"/>
        <v>16</v>
      </c>
    </row>
    <row r="115" spans="1:11" x14ac:dyDescent="0.3">
      <c r="A115" s="9" t="s">
        <v>234</v>
      </c>
      <c r="B115" s="27"/>
      <c r="C115" s="3"/>
      <c r="D115" s="3"/>
      <c r="E115" s="3">
        <f>16+16+24</f>
        <v>56</v>
      </c>
      <c r="F115" s="3">
        <v>20</v>
      </c>
      <c r="G115" s="3"/>
      <c r="H115" s="3"/>
      <c r="I115" s="3"/>
      <c r="J115" s="14"/>
      <c r="K115" s="57">
        <f t="shared" si="4"/>
        <v>76</v>
      </c>
    </row>
    <row r="116" spans="1:11" ht="15.75" customHeight="1" x14ac:dyDescent="0.3">
      <c r="A116" s="9" t="s">
        <v>79</v>
      </c>
      <c r="B116" s="27"/>
      <c r="C116" s="3"/>
      <c r="D116" s="3"/>
      <c r="E116" s="3"/>
      <c r="F116" s="3">
        <f>2+1+1+2+2+3+3+1</f>
        <v>15</v>
      </c>
      <c r="G116" s="3">
        <f>1+2</f>
        <v>3</v>
      </c>
      <c r="H116" s="3">
        <v>4</v>
      </c>
      <c r="I116" s="3">
        <v>1</v>
      </c>
      <c r="J116" s="14"/>
      <c r="K116" s="57">
        <f t="shared" si="4"/>
        <v>23</v>
      </c>
    </row>
    <row r="117" spans="1:11" ht="15.75" customHeight="1" x14ac:dyDescent="0.3">
      <c r="A117" s="9" t="s">
        <v>132</v>
      </c>
      <c r="B117" s="27"/>
      <c r="C117" s="3"/>
      <c r="D117" s="3"/>
      <c r="E117" s="3"/>
      <c r="F117" s="3">
        <v>16</v>
      </c>
      <c r="G117" s="3">
        <v>8</v>
      </c>
      <c r="H117" s="3">
        <f>8+8+8</f>
        <v>24</v>
      </c>
      <c r="I117" s="3"/>
      <c r="J117" s="14"/>
      <c r="K117" s="57">
        <f t="shared" si="4"/>
        <v>48</v>
      </c>
    </row>
    <row r="118" spans="1:11" ht="15.75" customHeight="1" x14ac:dyDescent="0.3">
      <c r="A118" s="9" t="s">
        <v>152</v>
      </c>
      <c r="B118" s="27"/>
      <c r="C118" s="3"/>
      <c r="D118" s="3"/>
      <c r="E118" s="3"/>
      <c r="F118" s="3"/>
      <c r="G118" s="3">
        <v>26</v>
      </c>
      <c r="H118" s="3">
        <v>38</v>
      </c>
      <c r="I118" s="3"/>
      <c r="J118" s="14"/>
      <c r="K118" s="57">
        <f t="shared" si="4"/>
        <v>64</v>
      </c>
    </row>
    <row r="119" spans="1:11" ht="15.75" customHeight="1" x14ac:dyDescent="0.3">
      <c r="A119" s="9" t="s">
        <v>249</v>
      </c>
      <c r="B119" s="27"/>
      <c r="C119" s="3"/>
      <c r="D119" s="3"/>
      <c r="E119" s="3"/>
      <c r="F119" s="3"/>
      <c r="G119" s="3">
        <f>14-14</f>
        <v>0</v>
      </c>
      <c r="H119" s="3">
        <v>6</v>
      </c>
      <c r="I119" s="3"/>
      <c r="J119" s="14"/>
      <c r="K119" s="57">
        <f t="shared" si="4"/>
        <v>6</v>
      </c>
    </row>
    <row r="120" spans="1:11" ht="15.75" customHeight="1" x14ac:dyDescent="0.3">
      <c r="A120" s="9" t="s">
        <v>147</v>
      </c>
      <c r="B120" s="27"/>
      <c r="C120" s="3"/>
      <c r="D120" s="3"/>
      <c r="E120" s="3"/>
      <c r="F120" s="3"/>
      <c r="G120" s="3">
        <f>1+2+2+2+1</f>
        <v>8</v>
      </c>
      <c r="H120" s="3"/>
      <c r="I120" s="3"/>
      <c r="J120" s="14"/>
      <c r="K120" s="57">
        <f t="shared" si="4"/>
        <v>8</v>
      </c>
    </row>
    <row r="121" spans="1:11" x14ac:dyDescent="0.3">
      <c r="A121" s="6"/>
      <c r="B121" s="20"/>
      <c r="C121" s="3"/>
      <c r="D121" s="3"/>
      <c r="E121" s="3"/>
      <c r="F121" s="3"/>
      <c r="G121" s="3"/>
      <c r="H121" s="3"/>
      <c r="I121" s="3"/>
      <c r="J121" s="14"/>
      <c r="K121" s="49"/>
    </row>
    <row r="122" spans="1:11" x14ac:dyDescent="0.3">
      <c r="A122" s="8" t="s">
        <v>80</v>
      </c>
      <c r="B122" s="22"/>
      <c r="C122" s="4">
        <f t="shared" ref="C122:I122" si="5">SUM(C110:C121)</f>
        <v>0</v>
      </c>
      <c r="D122" s="4">
        <f t="shared" si="5"/>
        <v>16</v>
      </c>
      <c r="E122" s="4">
        <f t="shared" si="5"/>
        <v>107</v>
      </c>
      <c r="F122" s="4">
        <f t="shared" si="5"/>
        <v>83</v>
      </c>
      <c r="G122" s="4">
        <f t="shared" si="5"/>
        <v>150</v>
      </c>
      <c r="H122" s="4">
        <f t="shared" si="5"/>
        <v>78</v>
      </c>
      <c r="I122" s="4">
        <f t="shared" si="5"/>
        <v>4</v>
      </c>
      <c r="J122" s="15"/>
      <c r="K122" s="54">
        <f>SUM(B122:J122)</f>
        <v>438</v>
      </c>
    </row>
    <row r="123" spans="1:11" ht="16.2" thickBot="1" x14ac:dyDescent="0.35">
      <c r="A123" s="13" t="s">
        <v>81</v>
      </c>
      <c r="B123" s="23"/>
      <c r="C123" s="92"/>
      <c r="D123" s="92">
        <v>900</v>
      </c>
      <c r="E123" s="92">
        <f>1350+2419.2+1901.16</f>
        <v>5670.36</v>
      </c>
      <c r="F123" s="92">
        <f>2313.09+378</f>
        <v>2691.09</v>
      </c>
      <c r="G123" s="92">
        <f>1856.25+437.43+1768+291.64+161.35+151.2-161.35-151.2</f>
        <v>4353.32</v>
      </c>
      <c r="H123" s="92">
        <f>75+220+2584+507.6</f>
        <v>3386.6</v>
      </c>
      <c r="I123" s="92">
        <f>18.75+149.13</f>
        <v>167.88</v>
      </c>
      <c r="J123" s="86"/>
      <c r="K123" s="48">
        <f>SUM(B123:J123)</f>
        <v>17169.25</v>
      </c>
    </row>
    <row r="124" spans="1:11" x14ac:dyDescent="0.3">
      <c r="A124" s="6"/>
      <c r="B124" s="20"/>
      <c r="C124" s="3"/>
      <c r="D124" s="3"/>
      <c r="E124" s="3"/>
      <c r="F124" s="3"/>
      <c r="G124" s="3"/>
      <c r="H124" s="3"/>
      <c r="I124" s="3"/>
      <c r="J124" s="14"/>
      <c r="K124" s="7"/>
    </row>
    <row r="125" spans="1:11" x14ac:dyDescent="0.3">
      <c r="A125" s="9" t="s">
        <v>82</v>
      </c>
      <c r="B125" s="20"/>
      <c r="C125" s="7">
        <f t="shared" ref="C125:I125" si="6">+C123+C105</f>
        <v>18863.969999999998</v>
      </c>
      <c r="D125" s="7">
        <f t="shared" si="6"/>
        <v>41370.200000000004</v>
      </c>
      <c r="E125" s="7">
        <f t="shared" si="6"/>
        <v>28352.62</v>
      </c>
      <c r="F125" s="7">
        <f t="shared" si="6"/>
        <v>15355.130000000001</v>
      </c>
      <c r="G125" s="7">
        <f t="shared" si="6"/>
        <v>19098.64</v>
      </c>
      <c r="H125" s="7">
        <f t="shared" si="6"/>
        <v>7805.5400000000009</v>
      </c>
      <c r="I125" s="7">
        <f t="shared" si="6"/>
        <v>167.88</v>
      </c>
      <c r="J125" s="17"/>
      <c r="K125" s="7">
        <f>SUM(B125:J125)</f>
        <v>131013.98000000001</v>
      </c>
    </row>
    <row r="126" spans="1:11" hidden="1" x14ac:dyDescent="0.3">
      <c r="A126" s="56" t="s">
        <v>250</v>
      </c>
      <c r="B126" s="24"/>
      <c r="C126" s="5"/>
      <c r="D126" s="5"/>
      <c r="E126" s="5"/>
      <c r="F126" s="5">
        <f>SUM(F105*1.53)+(F123*1.03)</f>
        <v>22147.803900000003</v>
      </c>
      <c r="G126" s="5">
        <f>SUM(G105*1.53)+(G123*1.03)</f>
        <v>27044.2592</v>
      </c>
      <c r="H126" s="5">
        <f>SUM(H105*1.53)+(H123*1.03)</f>
        <v>10249.1762</v>
      </c>
      <c r="I126" s="5">
        <f>SUM(I105*1.53)+(I123*1.03)</f>
        <v>172.91640000000001</v>
      </c>
      <c r="J126" s="16"/>
      <c r="K126" s="5">
        <f>SUM(B126:J126)</f>
        <v>59614.155700000003</v>
      </c>
    </row>
    <row r="127" spans="1:11" hidden="1" x14ac:dyDescent="0.3">
      <c r="A127" s="64" t="s">
        <v>83</v>
      </c>
      <c r="B127" s="24"/>
      <c r="C127" s="5"/>
      <c r="D127" s="5"/>
      <c r="E127" s="5"/>
      <c r="F127" s="5"/>
      <c r="G127" s="5"/>
      <c r="H127" s="5"/>
      <c r="I127" s="5"/>
      <c r="J127" s="16"/>
      <c r="K127" s="5"/>
    </row>
    <row r="128" spans="1:11" x14ac:dyDescent="0.3">
      <c r="A128" s="64" t="s">
        <v>133</v>
      </c>
      <c r="B128" s="24"/>
      <c r="C128" s="5">
        <v>28779.360000000001</v>
      </c>
      <c r="D128" s="5">
        <v>62767.12</v>
      </c>
      <c r="E128" s="5">
        <v>40009.160000000003</v>
      </c>
      <c r="F128" s="5">
        <v>22147.8</v>
      </c>
      <c r="G128" s="5">
        <f>SUM(G105*1.53+G123*1.03)</f>
        <v>27044.2592</v>
      </c>
      <c r="H128" s="5">
        <f>SUM(H105*1.53+H123*1.03)</f>
        <v>10249.1762</v>
      </c>
      <c r="I128" s="5">
        <f>SUM(I105*1.53+I123*1.03)+271</f>
        <v>443.91640000000001</v>
      </c>
      <c r="J128" s="16"/>
      <c r="K128" s="5">
        <f>SUM(B128:J128)</f>
        <v>191440.79179999998</v>
      </c>
    </row>
    <row r="129" spans="1:12" ht="24.75" customHeight="1" thickBot="1" x14ac:dyDescent="0.35">
      <c r="A129" s="28" t="s">
        <v>84</v>
      </c>
      <c r="B129" s="29"/>
      <c r="C129" s="30">
        <f t="shared" ref="C129:I129" si="7">SUM(C125+C128)</f>
        <v>47643.33</v>
      </c>
      <c r="D129" s="30">
        <f t="shared" si="7"/>
        <v>104137.32</v>
      </c>
      <c r="E129" s="30">
        <f t="shared" si="7"/>
        <v>68361.78</v>
      </c>
      <c r="F129" s="30">
        <f t="shared" si="7"/>
        <v>37502.93</v>
      </c>
      <c r="G129" s="30">
        <f t="shared" si="7"/>
        <v>46142.8992</v>
      </c>
      <c r="H129" s="30">
        <f t="shared" si="7"/>
        <v>18054.716200000003</v>
      </c>
      <c r="I129" s="30">
        <f t="shared" si="7"/>
        <v>611.79639999999995</v>
      </c>
      <c r="J129" s="31"/>
      <c r="K129" s="30">
        <f>SUM(B129:J129)</f>
        <v>322454.77180000005</v>
      </c>
    </row>
    <row r="130" spans="1:12" hidden="1" x14ac:dyDescent="0.3">
      <c r="A130" s="6"/>
      <c r="B130" s="20"/>
      <c r="C130" s="3"/>
      <c r="D130" s="3"/>
      <c r="E130" s="3"/>
      <c r="F130" s="3"/>
      <c r="G130" s="3"/>
      <c r="H130" s="3"/>
      <c r="I130" s="3"/>
      <c r="J130" s="14"/>
      <c r="K130" s="3"/>
    </row>
    <row r="131" spans="1:12" hidden="1" x14ac:dyDescent="0.3">
      <c r="A131" s="9" t="s">
        <v>85</v>
      </c>
      <c r="B131" s="20"/>
      <c r="C131" s="3"/>
      <c r="D131" s="3"/>
      <c r="E131" s="3"/>
      <c r="F131" s="3"/>
      <c r="G131" s="3"/>
      <c r="H131" s="3"/>
      <c r="I131" s="3"/>
      <c r="J131" s="14"/>
      <c r="K131" s="47"/>
    </row>
    <row r="132" spans="1:12" hidden="1" x14ac:dyDescent="0.3">
      <c r="A132" s="6"/>
      <c r="B132" s="20"/>
      <c r="C132" s="3"/>
      <c r="D132" s="3"/>
      <c r="E132" s="3"/>
      <c r="F132" s="3"/>
      <c r="G132" s="3"/>
      <c r="H132" s="3"/>
      <c r="I132" s="3"/>
      <c r="J132" s="14"/>
      <c r="K132" s="47"/>
    </row>
    <row r="133" spans="1:12" ht="15.75" hidden="1" customHeight="1" x14ac:dyDescent="0.3">
      <c r="A133" s="9" t="s">
        <v>86</v>
      </c>
      <c r="B133" s="27"/>
      <c r="C133" s="3"/>
      <c r="D133" s="3"/>
      <c r="E133" s="3"/>
      <c r="F133" s="3"/>
      <c r="G133" s="3"/>
      <c r="H133" s="3"/>
      <c r="I133" s="3"/>
      <c r="J133" s="14"/>
      <c r="K133" s="57">
        <f>SUM(B133:J133)</f>
        <v>0</v>
      </c>
    </row>
    <row r="134" spans="1:12" hidden="1" x14ac:dyDescent="0.3">
      <c r="A134" s="9" t="s">
        <v>87</v>
      </c>
      <c r="B134" s="27"/>
      <c r="C134" s="3"/>
      <c r="D134" s="3"/>
      <c r="E134" s="3"/>
      <c r="F134" s="3"/>
      <c r="G134" s="3"/>
      <c r="H134" s="3"/>
      <c r="I134" s="3"/>
      <c r="J134" s="14"/>
      <c r="K134" s="57">
        <f>SUM(B134:J134)</f>
        <v>0</v>
      </c>
    </row>
    <row r="135" spans="1:12" hidden="1" x14ac:dyDescent="0.3">
      <c r="A135" s="9" t="s">
        <v>88</v>
      </c>
      <c r="B135" s="27"/>
      <c r="C135" s="3"/>
      <c r="D135" s="3"/>
      <c r="E135" s="3"/>
      <c r="F135" s="3"/>
      <c r="G135" s="3"/>
      <c r="H135" s="3"/>
      <c r="I135" s="3"/>
      <c r="J135" s="14"/>
      <c r="K135" s="57">
        <f>SUM(B135:J135)</f>
        <v>0</v>
      </c>
    </row>
    <row r="136" spans="1:12" hidden="1" x14ac:dyDescent="0.3">
      <c r="A136" s="9" t="s">
        <v>89</v>
      </c>
      <c r="B136" s="27"/>
      <c r="C136" s="3"/>
      <c r="D136" s="3"/>
      <c r="E136" s="3"/>
      <c r="F136" s="3"/>
      <c r="G136" s="3"/>
      <c r="H136" s="3"/>
      <c r="I136" s="3"/>
      <c r="J136" s="14"/>
      <c r="K136" s="57">
        <f>SUM(B136:J136)</f>
        <v>0</v>
      </c>
    </row>
    <row r="137" spans="1:12" hidden="1" x14ac:dyDescent="0.3">
      <c r="A137" s="9"/>
      <c r="B137" s="27"/>
      <c r="C137" s="3"/>
      <c r="D137" s="3"/>
      <c r="E137" s="3"/>
      <c r="F137" s="3"/>
      <c r="G137" s="3"/>
      <c r="H137" s="3"/>
      <c r="I137" s="3"/>
      <c r="J137" s="14"/>
      <c r="K137" s="57">
        <f>SUM(B137:J137)</f>
        <v>0</v>
      </c>
    </row>
    <row r="138" spans="1:12" hidden="1" x14ac:dyDescent="0.3">
      <c r="A138" s="6"/>
      <c r="B138" s="20"/>
      <c r="C138" s="3"/>
      <c r="D138" s="3"/>
      <c r="E138" s="3"/>
      <c r="F138" s="3"/>
      <c r="G138" s="3"/>
      <c r="H138" s="3"/>
      <c r="I138" s="3"/>
      <c r="J138" s="14"/>
      <c r="K138" s="49"/>
    </row>
    <row r="139" spans="1:12" hidden="1" x14ac:dyDescent="0.3">
      <c r="A139" s="8" t="s">
        <v>90</v>
      </c>
      <c r="B139" s="22"/>
      <c r="C139" s="4">
        <f t="shared" ref="C139:I139" si="8">SUM(C134:C138)</f>
        <v>0</v>
      </c>
      <c r="D139" s="4">
        <f t="shared" si="8"/>
        <v>0</v>
      </c>
      <c r="E139" s="4">
        <f t="shared" si="8"/>
        <v>0</v>
      </c>
      <c r="F139" s="4">
        <f t="shared" si="8"/>
        <v>0</v>
      </c>
      <c r="G139" s="4">
        <f t="shared" si="8"/>
        <v>0</v>
      </c>
      <c r="H139" s="4">
        <f t="shared" si="8"/>
        <v>0</v>
      </c>
      <c r="I139" s="4">
        <f t="shared" si="8"/>
        <v>0</v>
      </c>
      <c r="J139" s="15"/>
      <c r="K139" s="54">
        <f>SUM(B139:J139)</f>
        <v>0</v>
      </c>
    </row>
    <row r="140" spans="1:12" s="73" customFormat="1" ht="16.2" hidden="1" thickBot="1" x14ac:dyDescent="0.35">
      <c r="A140" s="70" t="s">
        <v>91</v>
      </c>
      <c r="B140" s="71"/>
      <c r="C140" s="87">
        <v>0</v>
      </c>
      <c r="D140" s="87">
        <v>0</v>
      </c>
      <c r="E140" s="87">
        <v>0</v>
      </c>
      <c r="F140" s="87">
        <v>0</v>
      </c>
      <c r="G140" s="87">
        <v>0</v>
      </c>
      <c r="H140" s="87">
        <v>0</v>
      </c>
      <c r="I140" s="87">
        <v>0</v>
      </c>
      <c r="J140" s="90"/>
      <c r="K140" s="30">
        <f>SUM(B140:J140)</f>
        <v>0</v>
      </c>
      <c r="L140" s="72"/>
    </row>
    <row r="141" spans="1:12" x14ac:dyDescent="0.3">
      <c r="A141" s="66"/>
      <c r="B141" s="67"/>
      <c r="C141" s="68"/>
      <c r="D141" s="68"/>
      <c r="E141" s="68"/>
      <c r="F141" s="68"/>
      <c r="G141" s="68"/>
      <c r="H141" s="68"/>
      <c r="I141" s="68"/>
      <c r="J141" s="69"/>
      <c r="K141" s="7"/>
    </row>
    <row r="142" spans="1:12" x14ac:dyDescent="0.3">
      <c r="A142" s="6" t="s">
        <v>92</v>
      </c>
      <c r="B142" s="20"/>
      <c r="C142" s="7"/>
      <c r="D142" s="7"/>
      <c r="E142" s="7"/>
      <c r="F142" s="7"/>
      <c r="G142" s="7"/>
      <c r="H142" s="7"/>
      <c r="I142" s="7"/>
      <c r="J142" s="17"/>
      <c r="K142" s="7"/>
    </row>
    <row r="143" spans="1:12" x14ac:dyDescent="0.3">
      <c r="A143" s="9"/>
      <c r="B143" s="21"/>
      <c r="C143" s="7"/>
      <c r="D143" s="7"/>
      <c r="E143" s="7"/>
      <c r="F143" s="7"/>
      <c r="G143" s="7"/>
      <c r="H143" s="7"/>
      <c r="I143" s="7"/>
      <c r="J143" s="17"/>
      <c r="K143" s="7"/>
    </row>
    <row r="144" spans="1:12" ht="15.75" customHeight="1" x14ac:dyDescent="0.3">
      <c r="A144" s="9" t="s">
        <v>251</v>
      </c>
      <c r="B144" s="21"/>
      <c r="C144" s="7">
        <v>1010.31</v>
      </c>
      <c r="D144" s="7">
        <v>2432.56</v>
      </c>
      <c r="E144" s="7"/>
      <c r="F144" s="7"/>
      <c r="G144" s="7"/>
      <c r="H144" s="7"/>
      <c r="I144" s="7"/>
      <c r="J144" s="17"/>
      <c r="K144" s="7">
        <f t="shared" ref="K144:K161" si="9">SUM(B144:J144)</f>
        <v>3442.87</v>
      </c>
    </row>
    <row r="145" spans="1:11" x14ac:dyDescent="0.3">
      <c r="A145" s="9" t="s">
        <v>252</v>
      </c>
      <c r="B145" s="21"/>
      <c r="C145" s="7"/>
      <c r="D145" s="7">
        <v>1452.5</v>
      </c>
      <c r="E145" s="7"/>
      <c r="F145" s="7"/>
      <c r="G145" s="7"/>
      <c r="H145" s="7"/>
      <c r="I145" s="7"/>
      <c r="J145" s="17"/>
      <c r="K145" s="7">
        <f t="shared" si="9"/>
        <v>1452.5</v>
      </c>
    </row>
    <row r="146" spans="1:11" x14ac:dyDescent="0.3">
      <c r="A146" s="9" t="s">
        <v>253</v>
      </c>
      <c r="B146" s="21"/>
      <c r="C146" s="7"/>
      <c r="D146" s="7"/>
      <c r="E146" s="7">
        <v>1020.49</v>
      </c>
      <c r="F146" s="7"/>
      <c r="G146" s="7"/>
      <c r="H146" s="7"/>
      <c r="I146" s="7"/>
      <c r="J146" s="17"/>
      <c r="K146" s="7">
        <f t="shared" si="9"/>
        <v>1020.49</v>
      </c>
    </row>
    <row r="147" spans="1:11" hidden="1" x14ac:dyDescent="0.3">
      <c r="A147" s="9" t="s">
        <v>254</v>
      </c>
      <c r="B147" s="21"/>
      <c r="C147" s="7"/>
      <c r="D147" s="7"/>
      <c r="E147" s="7"/>
      <c r="F147" s="7"/>
      <c r="G147" s="7">
        <f>136.82-136.82</f>
        <v>0</v>
      </c>
      <c r="H147" s="7"/>
      <c r="I147" s="7"/>
      <c r="J147" s="17"/>
      <c r="K147" s="7">
        <f t="shared" si="9"/>
        <v>0</v>
      </c>
    </row>
    <row r="148" spans="1:11" x14ac:dyDescent="0.3">
      <c r="A148" s="9" t="s">
        <v>146</v>
      </c>
      <c r="B148" s="21"/>
      <c r="C148" s="7"/>
      <c r="D148" s="7"/>
      <c r="E148" s="7"/>
      <c r="F148" s="7"/>
      <c r="G148" s="7"/>
      <c r="H148" s="7">
        <v>267.75</v>
      </c>
      <c r="I148" s="7"/>
      <c r="J148" s="17"/>
      <c r="K148" s="7">
        <f t="shared" si="9"/>
        <v>267.75</v>
      </c>
    </row>
    <row r="149" spans="1:11" hidden="1" x14ac:dyDescent="0.3">
      <c r="A149" s="9" t="s">
        <v>255</v>
      </c>
      <c r="B149" s="21"/>
      <c r="C149" s="7"/>
      <c r="D149" s="7"/>
      <c r="E149" s="7"/>
      <c r="F149" s="7"/>
      <c r="G149" s="7"/>
      <c r="H149" s="7"/>
      <c r="I149" s="7"/>
      <c r="J149" s="17"/>
      <c r="K149" s="7">
        <f t="shared" si="9"/>
        <v>0</v>
      </c>
    </row>
    <row r="150" spans="1:11" hidden="1" x14ac:dyDescent="0.3">
      <c r="A150" s="9" t="s">
        <v>105</v>
      </c>
      <c r="B150" s="21"/>
      <c r="C150" s="7"/>
      <c r="D150" s="7"/>
      <c r="E150" s="7"/>
      <c r="F150" s="7"/>
      <c r="G150" s="7"/>
      <c r="H150" s="7"/>
      <c r="I150" s="7"/>
      <c r="J150" s="17"/>
      <c r="K150" s="7">
        <f t="shared" si="9"/>
        <v>0</v>
      </c>
    </row>
    <row r="151" spans="1:11" x14ac:dyDescent="0.3">
      <c r="A151" s="9" t="s">
        <v>256</v>
      </c>
      <c r="B151" s="21"/>
      <c r="C151" s="7"/>
      <c r="D151" s="7">
        <v>201.34</v>
      </c>
      <c r="E151" s="7"/>
      <c r="F151" s="7"/>
      <c r="G151" s="7">
        <f>144.52+475.9-475.9</f>
        <v>144.51999999999998</v>
      </c>
      <c r="H151" s="7"/>
      <c r="I151" s="7"/>
      <c r="J151" s="17"/>
      <c r="K151" s="7">
        <f t="shared" si="9"/>
        <v>345.86</v>
      </c>
    </row>
    <row r="152" spans="1:11" hidden="1" x14ac:dyDescent="0.3">
      <c r="A152" s="9" t="s">
        <v>151</v>
      </c>
      <c r="B152" s="21"/>
      <c r="C152" s="7"/>
      <c r="D152" s="7">
        <v>50.97</v>
      </c>
      <c r="E152" s="7">
        <v>41.05</v>
      </c>
      <c r="F152" s="7"/>
      <c r="G152" s="7"/>
      <c r="H152" s="7"/>
      <c r="I152" s="7"/>
      <c r="J152" s="17"/>
      <c r="K152" s="7">
        <f t="shared" si="9"/>
        <v>92.02</v>
      </c>
    </row>
    <row r="153" spans="1:11" x14ac:dyDescent="0.3">
      <c r="A153" s="9" t="s">
        <v>257</v>
      </c>
      <c r="B153" s="21"/>
      <c r="C153" s="7"/>
      <c r="D153" s="7">
        <v>300</v>
      </c>
      <c r="E153" s="7"/>
      <c r="F153" s="7"/>
      <c r="G153" s="7"/>
      <c r="H153" s="7">
        <v>300</v>
      </c>
      <c r="I153" s="7"/>
      <c r="J153" s="17"/>
      <c r="K153" s="7">
        <f t="shared" si="9"/>
        <v>600</v>
      </c>
    </row>
    <row r="154" spans="1:11" hidden="1" x14ac:dyDescent="0.3">
      <c r="A154" s="9" t="s">
        <v>258</v>
      </c>
      <c r="B154" s="21"/>
      <c r="C154" s="7"/>
      <c r="D154" s="7">
        <v>74.42</v>
      </c>
      <c r="E154" s="7"/>
      <c r="F154" s="7"/>
      <c r="G154" s="7"/>
      <c r="H154" s="7"/>
      <c r="I154" s="7"/>
      <c r="J154" s="17"/>
      <c r="K154" s="7">
        <f t="shared" si="9"/>
        <v>74.42</v>
      </c>
    </row>
    <row r="155" spans="1:11" hidden="1" x14ac:dyDescent="0.3">
      <c r="A155" s="9" t="s">
        <v>259</v>
      </c>
      <c r="B155" s="21"/>
      <c r="C155" s="7"/>
      <c r="D155" s="7"/>
      <c r="E155" s="7">
        <v>37.729999999999997</v>
      </c>
      <c r="F155" s="7"/>
      <c r="G155" s="7"/>
      <c r="H155" s="7"/>
      <c r="I155" s="7"/>
      <c r="J155" s="17"/>
      <c r="K155" s="7">
        <f t="shared" si="9"/>
        <v>37.729999999999997</v>
      </c>
    </row>
    <row r="156" spans="1:11" hidden="1" x14ac:dyDescent="0.3">
      <c r="A156" s="9" t="s">
        <v>260</v>
      </c>
      <c r="B156" s="21"/>
      <c r="C156" s="7"/>
      <c r="D156" s="7"/>
      <c r="E156" s="7">
        <v>219.59</v>
      </c>
      <c r="F156" s="7"/>
      <c r="G156" s="7"/>
      <c r="H156" s="7"/>
      <c r="I156" s="7"/>
      <c r="J156" s="17"/>
      <c r="K156" s="7">
        <f t="shared" si="9"/>
        <v>219.59</v>
      </c>
    </row>
    <row r="157" spans="1:11" x14ac:dyDescent="0.3">
      <c r="A157" s="9" t="s">
        <v>206</v>
      </c>
      <c r="B157" s="21"/>
      <c r="C157" s="7"/>
      <c r="D157" s="7"/>
      <c r="E157" s="7"/>
      <c r="F157" s="7"/>
      <c r="G157" s="7">
        <v>121.22</v>
      </c>
      <c r="H157" s="7"/>
      <c r="I157" s="7"/>
      <c r="J157" s="17"/>
      <c r="K157" s="7">
        <f t="shared" si="9"/>
        <v>121.22</v>
      </c>
    </row>
    <row r="158" spans="1:11" x14ac:dyDescent="0.3">
      <c r="A158" s="9" t="s">
        <v>261</v>
      </c>
      <c r="B158" s="21"/>
      <c r="C158" s="7"/>
      <c r="D158" s="7"/>
      <c r="E158" s="7"/>
      <c r="F158" s="7"/>
      <c r="G158" s="7">
        <v>174.39</v>
      </c>
      <c r="H158" s="7"/>
      <c r="I158" s="7"/>
      <c r="J158" s="17"/>
      <c r="K158" s="7">
        <f t="shared" si="9"/>
        <v>174.39</v>
      </c>
    </row>
    <row r="159" spans="1:11" hidden="1" x14ac:dyDescent="0.3">
      <c r="A159" s="9" t="s">
        <v>262</v>
      </c>
      <c r="B159" s="21"/>
      <c r="C159" s="7"/>
      <c r="D159" s="7"/>
      <c r="E159" s="7"/>
      <c r="F159" s="7"/>
      <c r="G159" s="7"/>
      <c r="H159" s="7"/>
      <c r="I159" s="7"/>
      <c r="J159" s="17"/>
      <c r="K159" s="7">
        <f t="shared" si="9"/>
        <v>0</v>
      </c>
    </row>
    <row r="160" spans="1:11" hidden="1" x14ac:dyDescent="0.3">
      <c r="A160" s="9" t="s">
        <v>259</v>
      </c>
      <c r="B160" s="21"/>
      <c r="C160" s="7"/>
      <c r="D160" s="7"/>
      <c r="E160" s="7"/>
      <c r="F160" s="7"/>
      <c r="G160" s="7"/>
      <c r="H160" s="7"/>
      <c r="I160" s="7"/>
      <c r="J160" s="17"/>
      <c r="K160" s="7">
        <f t="shared" si="9"/>
        <v>0</v>
      </c>
    </row>
    <row r="161" spans="1:11" hidden="1" x14ac:dyDescent="0.3">
      <c r="A161" s="9" t="s">
        <v>263</v>
      </c>
      <c r="B161" s="21"/>
      <c r="C161" s="7"/>
      <c r="D161" s="7"/>
      <c r="E161" s="7"/>
      <c r="F161" s="7">
        <f>49892-49892</f>
        <v>0</v>
      </c>
      <c r="G161" s="7"/>
      <c r="H161" s="7"/>
      <c r="I161" s="7"/>
      <c r="J161" s="17"/>
      <c r="K161" s="7">
        <f t="shared" si="9"/>
        <v>0</v>
      </c>
    </row>
    <row r="162" spans="1:11" x14ac:dyDescent="0.3">
      <c r="A162" s="10"/>
      <c r="B162" s="24"/>
      <c r="C162" s="5"/>
      <c r="D162" s="5"/>
      <c r="E162" s="5"/>
      <c r="F162" s="5"/>
      <c r="G162" s="5"/>
      <c r="H162" s="5"/>
      <c r="I162" s="5"/>
      <c r="J162" s="16"/>
      <c r="K162" s="5"/>
    </row>
    <row r="163" spans="1:11" ht="16.2" thickBot="1" x14ac:dyDescent="0.35">
      <c r="A163" s="32" t="s">
        <v>93</v>
      </c>
      <c r="B163" s="33"/>
      <c r="C163" s="30">
        <f t="shared" ref="C163:I163" si="10">SUM(C143:C162)</f>
        <v>1010.31</v>
      </c>
      <c r="D163" s="30">
        <f t="shared" si="10"/>
        <v>4511.79</v>
      </c>
      <c r="E163" s="30">
        <f t="shared" si="10"/>
        <v>1318.86</v>
      </c>
      <c r="F163" s="30">
        <f t="shared" si="10"/>
        <v>0</v>
      </c>
      <c r="G163" s="30">
        <f t="shared" si="10"/>
        <v>440.13</v>
      </c>
      <c r="H163" s="30">
        <f t="shared" si="10"/>
        <v>567.75</v>
      </c>
      <c r="I163" s="30">
        <f t="shared" si="10"/>
        <v>0</v>
      </c>
      <c r="J163" s="31"/>
      <c r="K163" s="30">
        <f>SUM(B163:J163)</f>
        <v>7848.84</v>
      </c>
    </row>
    <row r="164" spans="1:11" ht="16.2" thickBot="1" x14ac:dyDescent="0.35">
      <c r="A164" s="99"/>
      <c r="B164" s="100"/>
      <c r="C164" s="101"/>
      <c r="D164" s="101"/>
      <c r="E164" s="101"/>
      <c r="F164" s="101"/>
      <c r="G164" s="101"/>
      <c r="H164" s="101"/>
      <c r="I164" s="101"/>
      <c r="J164" s="14"/>
      <c r="K164" s="41"/>
    </row>
    <row r="165" spans="1:11" ht="16.2" hidden="1" thickBot="1" x14ac:dyDescent="0.35">
      <c r="A165" s="96" t="s">
        <v>108</v>
      </c>
      <c r="B165" s="97"/>
      <c r="C165" s="98">
        <f t="shared" ref="C165:I165" si="11">+C163+C129+C140</f>
        <v>48653.64</v>
      </c>
      <c r="D165" s="98">
        <f t="shared" si="11"/>
        <v>108649.11</v>
      </c>
      <c r="E165" s="98">
        <f t="shared" si="11"/>
        <v>69680.639999999999</v>
      </c>
      <c r="F165" s="98">
        <f t="shared" si="11"/>
        <v>37502.93</v>
      </c>
      <c r="G165" s="98">
        <f t="shared" si="11"/>
        <v>46583.029199999997</v>
      </c>
      <c r="H165" s="98">
        <f t="shared" si="11"/>
        <v>18622.466200000003</v>
      </c>
      <c r="I165" s="98">
        <f t="shared" si="11"/>
        <v>611.79639999999995</v>
      </c>
      <c r="J165" s="18"/>
      <c r="K165" s="30">
        <f>SUM(B165:J165)</f>
        <v>330303.61180000001</v>
      </c>
    </row>
    <row r="166" spans="1:11" ht="16.2" hidden="1" thickBot="1" x14ac:dyDescent="0.35">
      <c r="A166" s="103" t="s">
        <v>109</v>
      </c>
      <c r="B166" s="95"/>
      <c r="C166" s="189"/>
      <c r="D166" s="102">
        <v>0</v>
      </c>
      <c r="E166" s="190">
        <v>0</v>
      </c>
      <c r="F166" s="190">
        <v>0</v>
      </c>
      <c r="G166" s="190">
        <v>0</v>
      </c>
      <c r="H166" s="190">
        <v>0</v>
      </c>
      <c r="I166" s="190">
        <v>0</v>
      </c>
      <c r="J166" s="18"/>
      <c r="K166" s="30">
        <f>SUM(B166:J166)</f>
        <v>0</v>
      </c>
    </row>
    <row r="167" spans="1:11" ht="16.2" thickBot="1" x14ac:dyDescent="0.35">
      <c r="A167" s="32" t="s">
        <v>94</v>
      </c>
      <c r="B167" s="185"/>
      <c r="C167" s="191">
        <f t="shared" ref="C167:I167" si="12">+C163+C129</f>
        <v>48653.64</v>
      </c>
      <c r="D167" s="191">
        <f t="shared" si="12"/>
        <v>108649.11</v>
      </c>
      <c r="E167" s="191">
        <f t="shared" si="12"/>
        <v>69680.639999999999</v>
      </c>
      <c r="F167" s="191">
        <f t="shared" si="12"/>
        <v>37502.93</v>
      </c>
      <c r="G167" s="191">
        <f t="shared" si="12"/>
        <v>46583.029199999997</v>
      </c>
      <c r="H167" s="191">
        <f t="shared" si="12"/>
        <v>18622.466200000003</v>
      </c>
      <c r="I167" s="191">
        <f t="shared" si="12"/>
        <v>611.79639999999995</v>
      </c>
      <c r="J167" s="18"/>
      <c r="K167" s="30">
        <f>SUM(B167:J167)</f>
        <v>330303.61180000001</v>
      </c>
    </row>
    <row r="168" spans="1:11" hidden="1" x14ac:dyDescent="0.3">
      <c r="A168" s="74"/>
      <c r="B168" s="75"/>
      <c r="C168" s="140"/>
      <c r="D168" s="3"/>
      <c r="E168" s="140"/>
      <c r="F168" s="140"/>
      <c r="G168" s="140"/>
      <c r="H168" s="140"/>
      <c r="I168" s="140"/>
      <c r="J168" s="14"/>
      <c r="K168" s="3"/>
    </row>
    <row r="169" spans="1:11" ht="22.5" hidden="1" customHeight="1" x14ac:dyDescent="0.3">
      <c r="A169" s="76" t="s">
        <v>95</v>
      </c>
      <c r="B169" s="65"/>
      <c r="C169" s="81">
        <f t="shared" ref="C169:I169" si="13">+C163+C140+C125+C128+C106</f>
        <v>48653.64</v>
      </c>
      <c r="D169" s="7">
        <f t="shared" si="13"/>
        <v>108649.11000000002</v>
      </c>
      <c r="E169" s="81">
        <f t="shared" si="13"/>
        <v>69680.639999999999</v>
      </c>
      <c r="F169" s="81">
        <f t="shared" si="13"/>
        <v>37502.93</v>
      </c>
      <c r="G169" s="81">
        <f t="shared" si="13"/>
        <v>46583.029200000004</v>
      </c>
      <c r="H169" s="81">
        <f t="shared" si="13"/>
        <v>18622.466200000003</v>
      </c>
      <c r="I169" s="81">
        <f t="shared" si="13"/>
        <v>611.79639999999995</v>
      </c>
      <c r="J169" s="17">
        <f>+J163+J128+J125+J106</f>
        <v>0</v>
      </c>
      <c r="K169" s="7">
        <f>SUM(B169:J169)</f>
        <v>330303.61180000001</v>
      </c>
    </row>
    <row r="170" spans="1:11" ht="22.5" hidden="1" customHeight="1" thickBot="1" x14ac:dyDescent="0.35">
      <c r="A170" s="76" t="s">
        <v>96</v>
      </c>
      <c r="B170" s="65"/>
      <c r="C170" s="82"/>
      <c r="D170" s="77"/>
      <c r="E170" s="82"/>
      <c r="F170" s="82"/>
      <c r="G170" s="82"/>
      <c r="H170" s="82"/>
      <c r="I170" s="82"/>
      <c r="J170" s="17"/>
      <c r="K170" s="77">
        <f>SUM(B170:J170)</f>
        <v>0</v>
      </c>
    </row>
    <row r="171" spans="1:11" ht="22.5" hidden="1" customHeight="1" thickTop="1" x14ac:dyDescent="0.3">
      <c r="A171" s="76"/>
      <c r="B171" s="65"/>
      <c r="C171" s="81"/>
      <c r="D171" s="7"/>
      <c r="E171" s="81"/>
      <c r="F171" s="81"/>
      <c r="G171" s="81"/>
      <c r="H171" s="81"/>
      <c r="I171" s="81"/>
      <c r="J171" s="17"/>
      <c r="K171" s="7"/>
    </row>
    <row r="172" spans="1:11" ht="22.5" hidden="1" customHeight="1" x14ac:dyDescent="0.3">
      <c r="A172" s="76" t="s">
        <v>95</v>
      </c>
      <c r="B172" s="65"/>
      <c r="C172" s="81">
        <f t="shared" ref="C172:I172" si="14">+C169</f>
        <v>48653.64</v>
      </c>
      <c r="D172" s="7">
        <f t="shared" si="14"/>
        <v>108649.11000000002</v>
      </c>
      <c r="E172" s="81">
        <f t="shared" si="14"/>
        <v>69680.639999999999</v>
      </c>
      <c r="F172" s="81">
        <f t="shared" si="14"/>
        <v>37502.93</v>
      </c>
      <c r="G172" s="81">
        <f t="shared" si="14"/>
        <v>46583.029200000004</v>
      </c>
      <c r="H172" s="81">
        <f t="shared" si="14"/>
        <v>18622.466200000003</v>
      </c>
      <c r="I172" s="81">
        <f t="shared" si="14"/>
        <v>611.79639999999995</v>
      </c>
      <c r="J172" s="17"/>
      <c r="K172" s="7">
        <f t="shared" ref="K172:K178" si="15">SUM(B172:J172)</f>
        <v>330303.61180000001</v>
      </c>
    </row>
    <row r="173" spans="1:11" ht="22.5" hidden="1" customHeight="1" x14ac:dyDescent="0.3">
      <c r="A173" s="76" t="s">
        <v>97</v>
      </c>
      <c r="B173" s="65"/>
      <c r="C173" s="81">
        <v>0</v>
      </c>
      <c r="D173" s="7">
        <v>0</v>
      </c>
      <c r="E173" s="81">
        <v>0</v>
      </c>
      <c r="F173" s="81">
        <v>0</v>
      </c>
      <c r="G173" s="81">
        <v>0</v>
      </c>
      <c r="H173" s="81">
        <v>0</v>
      </c>
      <c r="I173" s="81">
        <v>0</v>
      </c>
      <c r="J173" s="17"/>
      <c r="K173" s="7">
        <f t="shared" si="15"/>
        <v>0</v>
      </c>
    </row>
    <row r="174" spans="1:11" ht="22.5" hidden="1" customHeight="1" x14ac:dyDescent="0.3">
      <c r="A174" s="76" t="s">
        <v>98</v>
      </c>
      <c r="B174" s="65"/>
      <c r="C174" s="81"/>
      <c r="D174" s="7"/>
      <c r="E174" s="81"/>
      <c r="F174" s="81"/>
      <c r="G174" s="81"/>
      <c r="H174" s="81"/>
      <c r="I174" s="81"/>
      <c r="J174" s="17"/>
      <c r="K174" s="7">
        <f t="shared" si="15"/>
        <v>0</v>
      </c>
    </row>
    <row r="175" spans="1:11" ht="22.5" hidden="1" customHeight="1" x14ac:dyDescent="0.3">
      <c r="A175" s="76" t="s">
        <v>99</v>
      </c>
      <c r="B175" s="65"/>
      <c r="C175" s="83"/>
      <c r="D175" s="5"/>
      <c r="E175" s="83"/>
      <c r="F175" s="83"/>
      <c r="G175" s="83"/>
      <c r="H175" s="83"/>
      <c r="I175" s="83"/>
      <c r="J175" s="17"/>
      <c r="K175" s="5">
        <f t="shared" si="15"/>
        <v>0</v>
      </c>
    </row>
    <row r="176" spans="1:11" ht="22.5" hidden="1" customHeight="1" x14ac:dyDescent="0.3">
      <c r="A176" s="76" t="s">
        <v>100</v>
      </c>
      <c r="B176" s="65"/>
      <c r="C176" s="81">
        <f t="shared" ref="C176:I176" si="16">SUM(C172:C175)</f>
        <v>48653.64</v>
      </c>
      <c r="D176" s="7">
        <f t="shared" si="16"/>
        <v>108649.11000000002</v>
      </c>
      <c r="E176" s="81">
        <f t="shared" si="16"/>
        <v>69680.639999999999</v>
      </c>
      <c r="F176" s="81">
        <f t="shared" si="16"/>
        <v>37502.93</v>
      </c>
      <c r="G176" s="81">
        <f t="shared" si="16"/>
        <v>46583.029200000004</v>
      </c>
      <c r="H176" s="81">
        <f t="shared" si="16"/>
        <v>18622.466200000003</v>
      </c>
      <c r="I176" s="81">
        <f t="shared" si="16"/>
        <v>611.79639999999995</v>
      </c>
      <c r="J176" s="17"/>
      <c r="K176" s="7">
        <f t="shared" si="15"/>
        <v>330303.61180000001</v>
      </c>
    </row>
    <row r="177" spans="1:11" ht="22.5" hidden="1" customHeight="1" thickBot="1" x14ac:dyDescent="0.35">
      <c r="A177" s="78" t="s">
        <v>101</v>
      </c>
      <c r="B177" s="79"/>
      <c r="C177" s="91">
        <v>0</v>
      </c>
      <c r="D177" s="48">
        <v>-48653.64</v>
      </c>
      <c r="E177" s="91">
        <v>0</v>
      </c>
      <c r="F177" s="91">
        <v>0</v>
      </c>
      <c r="G177" s="91">
        <f>-178329.75-87394.93</f>
        <v>-265724.68</v>
      </c>
      <c r="H177" s="91">
        <v>0</v>
      </c>
      <c r="I177" s="91">
        <v>87394.93</v>
      </c>
      <c r="J177" s="17"/>
      <c r="K177" s="48">
        <f t="shared" si="15"/>
        <v>-226983.39</v>
      </c>
    </row>
    <row r="178" spans="1:11" ht="24" hidden="1" customHeight="1" thickBot="1" x14ac:dyDescent="0.35">
      <c r="A178" s="78" t="s">
        <v>102</v>
      </c>
      <c r="B178" s="79"/>
      <c r="C178" s="91">
        <f t="shared" ref="C178:I178" si="17">SUM(C176:C177)</f>
        <v>48653.64</v>
      </c>
      <c r="D178" s="48">
        <f t="shared" si="17"/>
        <v>59995.470000000016</v>
      </c>
      <c r="E178" s="91">
        <f t="shared" si="17"/>
        <v>69680.639999999999</v>
      </c>
      <c r="F178" s="91">
        <f t="shared" si="17"/>
        <v>37502.93</v>
      </c>
      <c r="G178" s="91">
        <f t="shared" si="17"/>
        <v>-219141.6508</v>
      </c>
      <c r="H178" s="91">
        <f t="shared" si="17"/>
        <v>18622.466200000003</v>
      </c>
      <c r="I178" s="91">
        <f t="shared" si="17"/>
        <v>88006.7264</v>
      </c>
      <c r="J178" s="80">
        <f>+J165-J169</f>
        <v>0</v>
      </c>
      <c r="K178" s="48">
        <f t="shared" si="15"/>
        <v>103320.2218</v>
      </c>
    </row>
  </sheetData>
  <phoneticPr fontId="0" type="noConversion"/>
  <printOptions horizontalCentered="1"/>
  <pageMargins left="0.25" right="0.25" top="0.25" bottom="0.25" header="0.5" footer="0.5"/>
  <pageSetup scale="56" orientation="portrait" horizontalDpi="4294967292" verticalDpi="4294967292" r:id="rId1"/>
  <headerFooter alignWithMargins="0">
    <oddFooter>&amp;Li:/eecproj/ectinv/&amp;F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topLeftCell="A3" zoomScale="65" workbookViewId="0">
      <selection activeCell="H30" sqref="H30"/>
    </sheetView>
  </sheetViews>
  <sheetFormatPr defaultColWidth="4.88671875" defaultRowHeight="15.6" x14ac:dyDescent="0.3"/>
  <cols>
    <col min="1" max="1" width="1.33203125" style="40" customWidth="1"/>
    <col min="2" max="2" width="11.6640625" style="40" customWidth="1"/>
    <col min="3" max="3" width="17.33203125" style="40" customWidth="1"/>
    <col min="4" max="4" width="12" style="40" customWidth="1"/>
    <col min="5" max="5" width="4.88671875" style="40"/>
    <col min="6" max="6" width="14" style="40" customWidth="1"/>
    <col min="7" max="7" width="18.6640625" style="40" bestFit="1" customWidth="1"/>
    <col min="8" max="8" width="9.5546875" style="40" customWidth="1"/>
    <col min="9" max="16384" width="4.88671875" style="40"/>
  </cols>
  <sheetData>
    <row r="1" spans="1:7" x14ac:dyDescent="0.3">
      <c r="A1" s="104"/>
      <c r="B1" s="104"/>
      <c r="C1" s="104"/>
      <c r="D1" s="104"/>
      <c r="E1" s="104"/>
      <c r="F1" s="104"/>
      <c r="G1" s="104"/>
    </row>
    <row r="2" spans="1:7" x14ac:dyDescent="0.3">
      <c r="A2" s="104"/>
      <c r="B2" s="105" t="s">
        <v>0</v>
      </c>
      <c r="C2" s="106"/>
      <c r="D2" s="106"/>
      <c r="E2" s="106"/>
      <c r="F2" s="106"/>
      <c r="G2" s="106"/>
    </row>
    <row r="3" spans="1:7" x14ac:dyDescent="0.3">
      <c r="A3" s="104"/>
      <c r="B3" s="105" t="s">
        <v>134</v>
      </c>
      <c r="C3" s="106"/>
      <c r="D3" s="106"/>
      <c r="E3" s="106"/>
      <c r="F3" s="106"/>
      <c r="G3" s="106"/>
    </row>
    <row r="4" spans="1:7" x14ac:dyDescent="0.3">
      <c r="A4" s="104"/>
      <c r="B4" s="107" t="s">
        <v>135</v>
      </c>
      <c r="C4" s="106"/>
      <c r="D4" s="106"/>
      <c r="E4" s="106"/>
      <c r="F4" s="106"/>
      <c r="G4" s="106"/>
    </row>
    <row r="5" spans="1:7" x14ac:dyDescent="0.3">
      <c r="A5" s="104"/>
      <c r="B5" s="104"/>
      <c r="C5" s="104"/>
      <c r="D5" s="104"/>
      <c r="E5" s="104"/>
      <c r="F5" s="104"/>
      <c r="G5" s="104"/>
    </row>
    <row r="6" spans="1:7" x14ac:dyDescent="0.3">
      <c r="A6" s="104"/>
      <c r="B6" s="104"/>
      <c r="C6" s="104"/>
      <c r="D6" s="104"/>
      <c r="E6" s="104"/>
      <c r="F6" s="104"/>
      <c r="G6" s="104"/>
    </row>
    <row r="7" spans="1:7" x14ac:dyDescent="0.3">
      <c r="A7" s="104"/>
      <c r="B7" s="105" t="s">
        <v>1</v>
      </c>
      <c r="C7" s="106"/>
      <c r="D7" s="106"/>
      <c r="E7" s="106"/>
      <c r="F7" s="106"/>
      <c r="G7" s="106"/>
    </row>
    <row r="8" spans="1:7" x14ac:dyDescent="0.3">
      <c r="A8" s="104"/>
      <c r="B8" s="104"/>
      <c r="C8" s="104"/>
      <c r="D8" s="104"/>
      <c r="E8" s="104"/>
      <c r="F8" s="104"/>
      <c r="G8" s="104"/>
    </row>
    <row r="9" spans="1:7" x14ac:dyDescent="0.3">
      <c r="A9" s="104"/>
      <c r="B9" s="104"/>
      <c r="C9" s="104"/>
      <c r="D9" s="104"/>
      <c r="E9" s="104"/>
      <c r="F9" s="104"/>
      <c r="G9" s="104"/>
    </row>
    <row r="10" spans="1:7" x14ac:dyDescent="0.3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3">
      <c r="A11" s="104"/>
      <c r="B11" s="104"/>
      <c r="C11" s="104"/>
      <c r="D11" s="104"/>
      <c r="E11" s="104"/>
      <c r="F11" s="104"/>
      <c r="G11" s="104"/>
    </row>
    <row r="12" spans="1:7" x14ac:dyDescent="0.3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3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3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3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3">
      <c r="A16" s="104"/>
      <c r="B16" s="104"/>
      <c r="C16" s="104"/>
      <c r="D16" s="104"/>
      <c r="E16" s="104"/>
      <c r="F16" s="104"/>
      <c r="G16" s="104"/>
    </row>
    <row r="17" spans="1:7" ht="17.25" customHeight="1" x14ac:dyDescent="0.3">
      <c r="A17" s="104"/>
      <c r="B17" s="104" t="s">
        <v>141</v>
      </c>
      <c r="C17" s="104"/>
      <c r="D17" s="104"/>
      <c r="E17" s="104"/>
      <c r="F17" s="108" t="s">
        <v>8</v>
      </c>
      <c r="G17" s="104"/>
    </row>
    <row r="18" spans="1:7" ht="17.25" customHeight="1" x14ac:dyDescent="0.3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3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3">
      <c r="A20" s="104"/>
      <c r="B20" s="104"/>
      <c r="C20" s="104"/>
      <c r="D20" s="104"/>
      <c r="E20" s="104"/>
      <c r="F20" s="104"/>
      <c r="G20" s="104"/>
    </row>
    <row r="21" spans="1:7" x14ac:dyDescent="0.3">
      <c r="A21" s="104"/>
      <c r="B21" s="104"/>
      <c r="C21" s="104"/>
      <c r="D21" s="104"/>
      <c r="E21" s="104"/>
      <c r="F21" s="104"/>
      <c r="G21" s="104"/>
    </row>
    <row r="22" spans="1:7" x14ac:dyDescent="0.3">
      <c r="A22" s="104"/>
      <c r="B22" s="104"/>
      <c r="C22" s="104"/>
      <c r="D22" s="104"/>
      <c r="E22" s="104"/>
      <c r="F22" s="104"/>
      <c r="G22" s="104"/>
    </row>
    <row r="23" spans="1:7" x14ac:dyDescent="0.3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3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3">
      <c r="A25" s="104"/>
      <c r="B25" s="117"/>
      <c r="C25" s="118"/>
      <c r="D25" s="104"/>
      <c r="E25" s="104"/>
      <c r="F25" s="104"/>
      <c r="G25" s="118"/>
    </row>
    <row r="26" spans="1:7" x14ac:dyDescent="0.3">
      <c r="A26" s="104"/>
      <c r="B26" s="119">
        <v>36139</v>
      </c>
      <c r="C26" s="120" t="s">
        <v>161</v>
      </c>
      <c r="D26" s="121"/>
      <c r="E26" s="121"/>
      <c r="F26" s="121"/>
      <c r="G26" s="122" t="s">
        <v>116</v>
      </c>
    </row>
    <row r="27" spans="1:7" x14ac:dyDescent="0.3">
      <c r="A27" s="104"/>
      <c r="B27" s="117"/>
      <c r="C27" s="104"/>
      <c r="D27" s="104"/>
      <c r="E27" s="104"/>
      <c r="F27" s="104"/>
      <c r="G27" s="118"/>
    </row>
    <row r="28" spans="1:7" x14ac:dyDescent="0.3">
      <c r="A28" s="104"/>
      <c r="B28" s="123" t="s">
        <v>156</v>
      </c>
      <c r="C28" s="104"/>
      <c r="D28" s="104"/>
      <c r="E28" s="104"/>
      <c r="F28" s="104"/>
      <c r="G28" s="118"/>
    </row>
    <row r="29" spans="1:7" x14ac:dyDescent="0.3">
      <c r="A29" s="104"/>
      <c r="B29" s="123" t="s">
        <v>162</v>
      </c>
      <c r="C29" s="104"/>
      <c r="D29" s="104"/>
      <c r="E29" s="104"/>
      <c r="F29" s="104"/>
      <c r="G29" s="124"/>
    </row>
    <row r="30" spans="1:7" x14ac:dyDescent="0.3">
      <c r="A30" s="104"/>
      <c r="B30" s="117"/>
      <c r="C30" s="104"/>
      <c r="D30" s="104"/>
      <c r="E30" s="104"/>
      <c r="F30" s="104"/>
      <c r="G30" s="125"/>
    </row>
    <row r="31" spans="1:7" x14ac:dyDescent="0.3">
      <c r="A31" s="104"/>
      <c r="B31" s="117"/>
      <c r="C31" s="104"/>
      <c r="D31" s="104"/>
      <c r="E31" s="104"/>
      <c r="F31" s="104"/>
      <c r="G31" s="125"/>
    </row>
    <row r="32" spans="1:7" x14ac:dyDescent="0.3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3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3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3">
      <c r="A35" s="104"/>
      <c r="B35" s="117"/>
      <c r="C35" s="104"/>
      <c r="D35" s="128"/>
      <c r="E35" s="129"/>
      <c r="F35" s="129"/>
      <c r="G35" s="130"/>
    </row>
    <row r="36" spans="1:7" x14ac:dyDescent="0.3">
      <c r="A36" s="104"/>
      <c r="B36" s="117"/>
      <c r="C36"/>
      <c r="D36"/>
      <c r="E36"/>
      <c r="F36" s="129"/>
      <c r="G36" s="130"/>
    </row>
    <row r="37" spans="1:7" x14ac:dyDescent="0.3">
      <c r="A37" s="104"/>
      <c r="B37" s="117"/>
      <c r="C37"/>
      <c r="D37"/>
      <c r="E37"/>
      <c r="F37" s="104"/>
      <c r="G37" s="130"/>
    </row>
    <row r="38" spans="1:7" x14ac:dyDescent="0.3">
      <c r="A38" s="104"/>
      <c r="B38" s="123"/>
      <c r="C38"/>
      <c r="D38"/>
      <c r="E38"/>
      <c r="F38" s="104"/>
      <c r="G38" s="118"/>
    </row>
    <row r="39" spans="1:7" x14ac:dyDescent="0.3">
      <c r="A39" s="104"/>
      <c r="B39" s="123"/>
      <c r="C39"/>
      <c r="D39"/>
      <c r="E39"/>
      <c r="F39" s="104"/>
      <c r="G39" s="118"/>
    </row>
    <row r="40" spans="1:7" ht="21.75" customHeight="1" x14ac:dyDescent="0.3">
      <c r="A40" s="104"/>
      <c r="B40" s="123"/>
      <c r="C40"/>
      <c r="D40"/>
      <c r="E40"/>
      <c r="F40" s="104"/>
      <c r="G40" s="118"/>
    </row>
    <row r="41" spans="1:7" x14ac:dyDescent="0.3">
      <c r="A41" s="104"/>
      <c r="B41" s="123"/>
      <c r="C41"/>
      <c r="D41"/>
      <c r="E41"/>
      <c r="F41" s="104"/>
      <c r="G41" s="118"/>
    </row>
    <row r="42" spans="1:7" ht="15.9" customHeight="1" x14ac:dyDescent="0.3">
      <c r="A42" s="104"/>
      <c r="B42" s="117"/>
      <c r="C42"/>
      <c r="D42"/>
      <c r="E42"/>
      <c r="F42" s="104"/>
      <c r="G42" s="118"/>
    </row>
    <row r="43" spans="1:7" x14ac:dyDescent="0.3">
      <c r="A43" s="104"/>
      <c r="B43" s="123"/>
      <c r="C43"/>
      <c r="D43"/>
      <c r="E43"/>
      <c r="F43" s="104"/>
      <c r="G43" s="118"/>
    </row>
    <row r="44" spans="1:7" x14ac:dyDescent="0.3">
      <c r="A44" s="104"/>
      <c r="B44" s="117"/>
      <c r="C44" s="104"/>
      <c r="D44" s="131"/>
      <c r="E44" s="104"/>
      <c r="F44" s="104"/>
      <c r="G44" s="118"/>
    </row>
    <row r="45" spans="1:7" x14ac:dyDescent="0.3">
      <c r="A45" s="104"/>
      <c r="B45" s="117"/>
      <c r="C45" s="104"/>
      <c r="D45" s="131"/>
      <c r="E45" s="104"/>
      <c r="F45" s="104"/>
      <c r="G45" s="118"/>
    </row>
    <row r="46" spans="1:7" ht="16.2" thickBot="1" x14ac:dyDescent="0.35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5">
      <c r="A47" s="104"/>
      <c r="B47" s="117"/>
      <c r="C47" s="104"/>
      <c r="D47" s="132" t="s">
        <v>17</v>
      </c>
      <c r="E47" s="129"/>
      <c r="F47" s="104"/>
      <c r="G47" s="133">
        <f>43830.71+117056.77</f>
        <v>160887.48000000001</v>
      </c>
    </row>
    <row r="48" spans="1:7" ht="16.2" thickTop="1" x14ac:dyDescent="0.3">
      <c r="A48" s="104"/>
      <c r="B48" s="117"/>
      <c r="C48" s="104"/>
      <c r="D48" s="104"/>
      <c r="E48" s="104"/>
      <c r="F48" s="104"/>
      <c r="G48" s="118"/>
    </row>
    <row r="49" spans="1:7" x14ac:dyDescent="0.3">
      <c r="A49" s="104"/>
      <c r="B49" s="134"/>
      <c r="C49" s="135"/>
      <c r="D49" s="135"/>
      <c r="E49" s="135"/>
      <c r="F49" s="135"/>
      <c r="G49" s="136"/>
    </row>
  </sheetData>
  <phoneticPr fontId="0" type="noConversion"/>
  <printOptions horizontalCentered="1" gridLinesSet="0"/>
  <pageMargins left="0.5" right="0.5" top="0.75" bottom="0.75" header="0.5" footer="0.5"/>
  <pageSetup scale="86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167640</xdr:colOff>
                    <xdr:row>5</xdr:row>
                    <xdr:rowOff>160020</xdr:rowOff>
                  </from>
                  <to>
                    <xdr:col>2</xdr:col>
                    <xdr:colOff>655320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B1:T31"/>
  <sheetViews>
    <sheetView showGridLines="0" topLeftCell="I1" zoomScale="65" workbookViewId="0">
      <selection activeCell="AC9" sqref="AC9"/>
    </sheetView>
  </sheetViews>
  <sheetFormatPr defaultColWidth="3.5546875" defaultRowHeight="15.6" x14ac:dyDescent="0.3"/>
  <cols>
    <col min="1" max="1" width="2.109375" style="141" customWidth="1"/>
    <col min="2" max="2" width="13.6640625" style="146" customWidth="1"/>
    <col min="3" max="3" width="1" style="141" customWidth="1"/>
    <col min="4" max="4" width="14.109375" style="141" customWidth="1"/>
    <col min="5" max="5" width="1.33203125" style="141" customWidth="1"/>
    <col min="6" max="6" width="7.5546875" style="146" customWidth="1"/>
    <col min="7" max="7" width="1" style="141" customWidth="1"/>
    <col min="8" max="8" width="13.6640625" style="141" customWidth="1"/>
    <col min="9" max="9" width="1" style="141" customWidth="1"/>
    <col min="10" max="10" width="19.5546875" style="141" customWidth="1"/>
    <col min="11" max="11" width="2.33203125" style="141" customWidth="1"/>
    <col min="12" max="12" width="14.88671875" style="141" customWidth="1"/>
    <col min="13" max="13" width="1" style="141" customWidth="1"/>
    <col min="14" max="14" width="42" style="141" customWidth="1"/>
    <col min="15" max="15" width="1" style="141" customWidth="1"/>
    <col min="16" max="16" width="12.109375" style="141" customWidth="1"/>
    <col min="17" max="17" width="1.88671875" style="141" customWidth="1"/>
    <col min="18" max="18" width="10.88671875" style="141" customWidth="1"/>
    <col min="19" max="19" width="1.109375" style="141" customWidth="1"/>
    <col min="20" max="20" width="8.5546875" style="141" customWidth="1"/>
    <col min="21" max="16384" width="3.5546875" style="141"/>
  </cols>
  <sheetData>
    <row r="1" spans="2:20" x14ac:dyDescent="0.3">
      <c r="B1" s="142" t="s">
        <v>163</v>
      </c>
      <c r="C1" s="143"/>
      <c r="D1" s="144"/>
      <c r="E1" s="143"/>
      <c r="F1" s="144"/>
      <c r="G1" s="143"/>
      <c r="H1" s="144"/>
      <c r="N1" s="145" t="s">
        <v>164</v>
      </c>
    </row>
    <row r="2" spans="2:20" x14ac:dyDescent="0.3">
      <c r="B2" s="144"/>
      <c r="C2" s="143"/>
      <c r="D2" s="144"/>
      <c r="E2" s="143"/>
      <c r="F2" s="144"/>
      <c r="G2" s="143"/>
      <c r="H2" s="144"/>
      <c r="N2" s="145" t="s">
        <v>165</v>
      </c>
    </row>
    <row r="3" spans="2:20" x14ac:dyDescent="0.3">
      <c r="D3" s="146"/>
      <c r="H3" s="146"/>
    </row>
    <row r="4" spans="2:20" x14ac:dyDescent="0.3">
      <c r="B4" s="145" t="s">
        <v>166</v>
      </c>
      <c r="C4" s="143"/>
      <c r="D4" s="145" t="s">
        <v>167</v>
      </c>
      <c r="E4" s="147"/>
      <c r="F4" s="148" t="s">
        <v>168</v>
      </c>
      <c r="G4" s="143"/>
      <c r="H4" s="145" t="s">
        <v>169</v>
      </c>
      <c r="I4" s="143"/>
      <c r="J4" s="145" t="s">
        <v>170</v>
      </c>
      <c r="K4" s="143"/>
      <c r="L4" s="145" t="s">
        <v>171</v>
      </c>
      <c r="M4" s="143"/>
      <c r="N4" s="145" t="s">
        <v>172</v>
      </c>
    </row>
    <row r="5" spans="2:20" x14ac:dyDescent="0.3">
      <c r="B5" s="149" t="s">
        <v>173</v>
      </c>
      <c r="C5" s="150"/>
      <c r="D5" s="145"/>
      <c r="E5" s="150"/>
      <c r="F5" s="148" t="s">
        <v>174</v>
      </c>
      <c r="G5" s="150"/>
      <c r="H5" s="151">
        <f ca="1">NOW()</f>
        <v>36944.605009027779</v>
      </c>
      <c r="I5" s="143"/>
      <c r="J5" s="152">
        <v>36160</v>
      </c>
      <c r="K5" s="143"/>
      <c r="L5" s="153"/>
      <c r="M5" s="143"/>
      <c r="N5" s="145" t="s">
        <v>175</v>
      </c>
    </row>
    <row r="6" spans="2:20" x14ac:dyDescent="0.3">
      <c r="B6" s="144"/>
      <c r="C6" s="143"/>
      <c r="D6" s="144"/>
      <c r="E6" s="143"/>
      <c r="F6" s="144"/>
      <c r="G6" s="143"/>
      <c r="H6" s="144"/>
      <c r="I6" s="143"/>
      <c r="J6" s="143"/>
      <c r="K6" s="143"/>
      <c r="L6" s="143"/>
      <c r="M6" s="143"/>
      <c r="N6" s="143"/>
    </row>
    <row r="7" spans="2:20" x14ac:dyDescent="0.3">
      <c r="B7" s="145" t="s">
        <v>176</v>
      </c>
      <c r="C7" s="143"/>
      <c r="D7" s="145" t="s">
        <v>177</v>
      </c>
      <c r="E7" s="147"/>
      <c r="F7" s="148" t="s">
        <v>178</v>
      </c>
      <c r="G7" s="143"/>
      <c r="H7" s="145" t="s">
        <v>179</v>
      </c>
      <c r="I7" s="143"/>
      <c r="J7" s="145" t="s">
        <v>180</v>
      </c>
      <c r="K7" s="143"/>
      <c r="L7" s="154"/>
      <c r="M7" s="143"/>
      <c r="N7" s="145" t="s">
        <v>181</v>
      </c>
    </row>
    <row r="8" spans="2:20" x14ac:dyDescent="0.3">
      <c r="B8" s="144"/>
      <c r="C8" s="143"/>
      <c r="D8" s="155"/>
      <c r="E8" s="156"/>
      <c r="F8" s="155"/>
      <c r="G8" s="156"/>
      <c r="H8" s="155"/>
      <c r="I8" s="143"/>
      <c r="J8" s="143"/>
      <c r="K8" s="143"/>
      <c r="L8" s="143"/>
      <c r="M8" s="143"/>
      <c r="N8" s="144"/>
    </row>
    <row r="9" spans="2:20" x14ac:dyDescent="0.3">
      <c r="B9" s="145">
        <v>1</v>
      </c>
      <c r="C9" s="143"/>
      <c r="D9" s="157">
        <v>36683.4</v>
      </c>
      <c r="E9" s="158"/>
      <c r="F9" s="159" t="s">
        <v>182</v>
      </c>
      <c r="G9" s="156"/>
      <c r="H9" s="145">
        <v>1420100</v>
      </c>
      <c r="I9" s="143"/>
      <c r="J9" s="160" t="s">
        <v>183</v>
      </c>
      <c r="K9" s="143"/>
      <c r="L9" s="154"/>
      <c r="M9" s="143"/>
      <c r="N9" s="145" t="s">
        <v>194</v>
      </c>
    </row>
    <row r="10" spans="2:20" x14ac:dyDescent="0.3">
      <c r="B10" s="144"/>
      <c r="C10" s="143"/>
      <c r="D10" s="155"/>
      <c r="E10" s="156"/>
      <c r="F10" s="161"/>
      <c r="G10" s="156"/>
      <c r="H10" s="144"/>
      <c r="I10" s="143"/>
      <c r="J10" s="162"/>
      <c r="K10" s="143"/>
      <c r="L10" s="143"/>
      <c r="M10" s="143"/>
      <c r="N10" s="142" t="s">
        <v>193</v>
      </c>
      <c r="P10" s="163" t="s">
        <v>184</v>
      </c>
      <c r="R10" s="164"/>
      <c r="T10" s="164"/>
    </row>
    <row r="11" spans="2:20" x14ac:dyDescent="0.3">
      <c r="B11" s="145">
        <v>2</v>
      </c>
      <c r="C11" s="143"/>
      <c r="D11" s="157">
        <f>-D9</f>
        <v>-36683.4</v>
      </c>
      <c r="E11" s="158"/>
      <c r="F11" s="159" t="s">
        <v>182</v>
      </c>
      <c r="G11" s="156"/>
      <c r="H11" s="145">
        <v>1860100</v>
      </c>
      <c r="I11" s="143"/>
      <c r="J11" s="160" t="s">
        <v>183</v>
      </c>
      <c r="K11" s="143"/>
      <c r="L11" s="154"/>
      <c r="M11" s="143"/>
      <c r="N11" s="145" t="str">
        <f>+N9</f>
        <v>INV 1198 - S8P704</v>
      </c>
    </row>
    <row r="12" spans="2:20" x14ac:dyDescent="0.3">
      <c r="B12" s="144"/>
      <c r="C12" s="143"/>
      <c r="D12" s="155"/>
      <c r="E12" s="156"/>
      <c r="F12" s="161"/>
      <c r="G12" s="156"/>
      <c r="H12" s="144"/>
      <c r="I12" s="143"/>
      <c r="J12" s="162"/>
      <c r="K12" s="143"/>
      <c r="L12" s="143"/>
      <c r="M12" s="143"/>
      <c r="N12" s="165" t="s">
        <v>185</v>
      </c>
      <c r="P12" s="163" t="s">
        <v>154</v>
      </c>
      <c r="R12" s="163">
        <v>99999</v>
      </c>
      <c r="T12" s="163" t="s">
        <v>186</v>
      </c>
    </row>
    <row r="13" spans="2:20" hidden="1" x14ac:dyDescent="0.3">
      <c r="B13" s="145">
        <v>3</v>
      </c>
      <c r="C13" s="143"/>
      <c r="D13" s="157">
        <v>0</v>
      </c>
      <c r="E13" s="158"/>
      <c r="F13" s="159" t="s">
        <v>182</v>
      </c>
      <c r="G13" s="156"/>
      <c r="H13" s="145">
        <v>1420100</v>
      </c>
      <c r="I13" s="143"/>
      <c r="J13" s="160" t="s">
        <v>183</v>
      </c>
      <c r="K13" s="143"/>
      <c r="L13" s="154"/>
      <c r="M13" s="143"/>
      <c r="N13" s="145"/>
    </row>
    <row r="14" spans="2:20" hidden="1" x14ac:dyDescent="0.3">
      <c r="B14" s="144"/>
      <c r="C14" s="143"/>
      <c r="D14" s="155"/>
      <c r="E14" s="156"/>
      <c r="F14" s="161"/>
      <c r="G14" s="156"/>
      <c r="H14" s="144"/>
      <c r="I14" s="143"/>
      <c r="J14" s="162"/>
      <c r="K14" s="143"/>
      <c r="L14" s="143"/>
      <c r="M14" s="143"/>
      <c r="N14" s="142"/>
      <c r="P14" s="163"/>
      <c r="R14" s="164"/>
      <c r="T14" s="164"/>
    </row>
    <row r="15" spans="2:20" hidden="1" x14ac:dyDescent="0.3">
      <c r="B15" s="145">
        <v>4</v>
      </c>
      <c r="C15" s="143"/>
      <c r="D15" s="157">
        <f>-D13</f>
        <v>0</v>
      </c>
      <c r="E15" s="158"/>
      <c r="F15" s="159" t="s">
        <v>182</v>
      </c>
      <c r="G15" s="156"/>
      <c r="H15" s="145">
        <v>1860100</v>
      </c>
      <c r="I15" s="143"/>
      <c r="J15" s="160" t="s">
        <v>183</v>
      </c>
      <c r="K15" s="143"/>
      <c r="L15" s="154"/>
      <c r="M15" s="143"/>
      <c r="N15" s="145"/>
    </row>
    <row r="16" spans="2:20" hidden="1" x14ac:dyDescent="0.3">
      <c r="B16" s="144"/>
      <c r="C16" s="143"/>
      <c r="D16" s="155"/>
      <c r="E16" s="156"/>
      <c r="F16" s="161"/>
      <c r="G16" s="156"/>
      <c r="H16" s="144"/>
      <c r="I16" s="143"/>
      <c r="J16" s="162"/>
      <c r="K16" s="143"/>
      <c r="L16" s="143"/>
      <c r="M16" s="143"/>
      <c r="N16" s="165"/>
      <c r="P16" s="163"/>
      <c r="R16" s="163"/>
      <c r="T16" s="163"/>
    </row>
    <row r="17" spans="2:20" hidden="1" x14ac:dyDescent="0.3">
      <c r="B17" s="145">
        <v>5</v>
      </c>
      <c r="C17" s="143"/>
      <c r="D17" s="157"/>
      <c r="E17" s="158"/>
      <c r="F17" s="159"/>
      <c r="G17" s="156"/>
      <c r="H17" s="145"/>
      <c r="I17" s="143"/>
      <c r="J17" s="160"/>
      <c r="K17" s="143"/>
      <c r="L17" s="154"/>
      <c r="M17" s="143"/>
      <c r="N17" s="145"/>
    </row>
    <row r="18" spans="2:20" hidden="1" x14ac:dyDescent="0.3">
      <c r="B18" s="147"/>
      <c r="C18" s="143"/>
      <c r="D18" s="166"/>
      <c r="E18" s="158"/>
      <c r="F18" s="161"/>
      <c r="G18" s="156"/>
      <c r="H18" s="144"/>
      <c r="I18" s="143"/>
      <c r="J18" s="162"/>
      <c r="K18" s="143"/>
      <c r="L18" s="143"/>
      <c r="M18" s="143"/>
      <c r="N18" s="147"/>
      <c r="P18" s="164"/>
      <c r="R18" s="164"/>
      <c r="T18" s="164"/>
    </row>
    <row r="19" spans="2:20" hidden="1" x14ac:dyDescent="0.3">
      <c r="B19" s="145">
        <v>6</v>
      </c>
      <c r="C19" s="143"/>
      <c r="D19" s="157"/>
      <c r="E19" s="158"/>
      <c r="F19" s="159"/>
      <c r="G19" s="156"/>
      <c r="H19" s="145"/>
      <c r="I19" s="143"/>
      <c r="J19" s="160"/>
      <c r="K19" s="143"/>
      <c r="L19" s="154"/>
      <c r="M19" s="143"/>
      <c r="N19" s="145"/>
    </row>
    <row r="20" spans="2:20" hidden="1" x14ac:dyDescent="0.3">
      <c r="B20" s="144"/>
      <c r="C20" s="143"/>
      <c r="D20" s="155"/>
      <c r="E20" s="156"/>
      <c r="F20" s="161"/>
      <c r="G20" s="156"/>
      <c r="H20" s="144"/>
      <c r="I20" s="143"/>
      <c r="J20" s="162"/>
      <c r="K20" s="143"/>
      <c r="L20" s="143"/>
      <c r="M20" s="143"/>
      <c r="N20" s="144"/>
      <c r="P20" s="164"/>
      <c r="R20" s="164"/>
      <c r="T20" s="164"/>
    </row>
    <row r="21" spans="2:20" x14ac:dyDescent="0.3">
      <c r="B21" s="147"/>
      <c r="C21" s="143"/>
      <c r="D21" s="166"/>
      <c r="E21" s="158"/>
      <c r="F21" s="161"/>
      <c r="G21" s="156"/>
      <c r="H21" s="147"/>
      <c r="I21" s="143"/>
      <c r="J21" s="161"/>
      <c r="K21" s="143"/>
      <c r="L21" s="143"/>
      <c r="M21" s="143"/>
      <c r="N21" s="147"/>
    </row>
    <row r="22" spans="2:20" x14ac:dyDescent="0.3">
      <c r="B22" s="144"/>
      <c r="C22" s="143"/>
      <c r="D22" s="155"/>
      <c r="E22" s="156"/>
      <c r="F22" s="161"/>
      <c r="G22" s="156"/>
      <c r="H22" s="144"/>
      <c r="I22" s="143"/>
      <c r="J22" s="162"/>
      <c r="K22" s="143"/>
      <c r="L22" s="143"/>
      <c r="M22" s="143"/>
      <c r="N22" s="144"/>
    </row>
    <row r="23" spans="2:20" x14ac:dyDescent="0.3">
      <c r="B23" s="144"/>
      <c r="C23" s="143"/>
      <c r="D23" s="155"/>
      <c r="E23" s="156"/>
      <c r="F23" s="161"/>
      <c r="G23" s="156"/>
      <c r="H23" s="144"/>
      <c r="I23" s="143"/>
      <c r="J23" s="162"/>
      <c r="K23" s="143"/>
      <c r="L23" s="143"/>
      <c r="M23" s="143"/>
      <c r="N23" s="144"/>
    </row>
    <row r="24" spans="2:20" x14ac:dyDescent="0.3">
      <c r="D24" s="145" t="s">
        <v>187</v>
      </c>
      <c r="E24" s="147"/>
      <c r="F24" s="147"/>
      <c r="G24" s="143"/>
      <c r="H24" s="145" t="s">
        <v>188</v>
      </c>
      <c r="J24" s="167"/>
      <c r="N24" s="146"/>
    </row>
    <row r="25" spans="2:20" x14ac:dyDescent="0.3">
      <c r="D25" s="157">
        <f>+D17+D13+D9</f>
        <v>36683.4</v>
      </c>
      <c r="E25" s="158"/>
      <c r="F25" s="166"/>
      <c r="G25" s="156"/>
      <c r="H25" s="157">
        <f>-D25</f>
        <v>-36683.4</v>
      </c>
      <c r="J25" s="167"/>
      <c r="N25" s="146"/>
    </row>
    <row r="26" spans="2:20" x14ac:dyDescent="0.3">
      <c r="D26" s="146"/>
      <c r="H26" s="146"/>
      <c r="J26" s="167"/>
      <c r="N26" s="146"/>
    </row>
    <row r="27" spans="2:20" x14ac:dyDescent="0.3">
      <c r="B27" s="168" t="s">
        <v>189</v>
      </c>
      <c r="C27" s="169"/>
      <c r="D27" s="170"/>
      <c r="E27" s="171"/>
      <c r="F27" s="170"/>
      <c r="G27" s="171"/>
      <c r="H27" s="170"/>
      <c r="I27" s="171"/>
      <c r="J27" s="160" t="s">
        <v>190</v>
      </c>
      <c r="K27" s="143"/>
      <c r="L27" s="145" t="s">
        <v>11</v>
      </c>
      <c r="N27" s="146"/>
    </row>
    <row r="28" spans="2:20" x14ac:dyDescent="0.3">
      <c r="B28" s="172"/>
      <c r="C28" s="171"/>
      <c r="D28" s="170"/>
      <c r="E28" s="171"/>
      <c r="F28" s="170"/>
      <c r="G28" s="171"/>
      <c r="H28" s="170"/>
      <c r="I28" s="173"/>
      <c r="J28" s="160" t="s">
        <v>157</v>
      </c>
      <c r="K28" s="143"/>
      <c r="L28" s="151">
        <f ca="1">NOW()</f>
        <v>36944.605009027779</v>
      </c>
      <c r="N28" s="146"/>
    </row>
    <row r="29" spans="2:20" x14ac:dyDescent="0.3">
      <c r="B29" s="174"/>
      <c r="C29" s="143"/>
      <c r="D29" s="147" t="str">
        <f>N5</f>
        <v>Misc Billing</v>
      </c>
      <c r="E29" s="147"/>
      <c r="F29" s="147"/>
      <c r="G29" s="143"/>
      <c r="H29" s="144"/>
      <c r="I29" s="175"/>
      <c r="J29" s="160" t="s">
        <v>191</v>
      </c>
      <c r="N29" s="146"/>
    </row>
    <row r="30" spans="2:20" x14ac:dyDescent="0.3">
      <c r="B30" s="176"/>
      <c r="C30" s="177"/>
      <c r="D30" s="177"/>
      <c r="E30" s="177"/>
      <c r="F30" s="177"/>
      <c r="G30" s="177"/>
      <c r="H30" s="177"/>
      <c r="I30" s="178"/>
      <c r="J30" s="160" t="s">
        <v>192</v>
      </c>
      <c r="N30" s="146"/>
    </row>
    <row r="31" spans="2:20" x14ac:dyDescent="0.3">
      <c r="B31" s="179"/>
      <c r="C31" s="180"/>
      <c r="D31" s="181"/>
      <c r="E31" s="180"/>
      <c r="F31" s="181"/>
      <c r="G31" s="180"/>
      <c r="H31" s="181"/>
      <c r="I31" s="182"/>
      <c r="J31" s="183"/>
      <c r="N31" s="146"/>
    </row>
  </sheetData>
  <phoneticPr fontId="0" type="noConversion"/>
  <printOptions horizontalCentered="1" gridLinesSet="0"/>
  <pageMargins left="0.5" right="0.5" top="1" bottom="0.55000000000000004" header="0.5" footer="0.5"/>
  <pageSetup scale="76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Inv1198</vt:lpstr>
      <vt:lpstr>EOL</vt:lpstr>
      <vt:lpstr>Inv1298S8P705</vt:lpstr>
      <vt:lpstr>summaryS8P705</vt:lpstr>
      <vt:lpstr>Inv1298J8T648</vt:lpstr>
      <vt:lpstr>summaryJ8T648</vt:lpstr>
      <vt:lpstr>InvNEPCO</vt:lpstr>
      <vt:lpstr>JE1198</vt:lpstr>
      <vt:lpstr>EOL!Print_Area</vt:lpstr>
      <vt:lpstr>Inv1198!Print_Area</vt:lpstr>
      <vt:lpstr>Inv1298J8T648!Print_Area</vt:lpstr>
      <vt:lpstr>Inv1298S8P705!Print_Area</vt:lpstr>
      <vt:lpstr>InvNEPCO!Print_Area</vt:lpstr>
      <vt:lpstr>summaryJ8T648!Print_Area</vt:lpstr>
      <vt:lpstr>summaryS8P705!Print_Area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Thailand</dc:title>
  <dc:creator>EOC Finance &amp; Accounting</dc:creator>
  <cp:lastModifiedBy>Havlíček Jan</cp:lastModifiedBy>
  <cp:lastPrinted>2001-02-12T21:04:53Z</cp:lastPrinted>
  <dcterms:created xsi:type="dcterms:W3CDTF">1997-04-05T17:25:00Z</dcterms:created>
  <dcterms:modified xsi:type="dcterms:W3CDTF">2023-09-10T15:33:42Z</dcterms:modified>
</cp:coreProperties>
</file>