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68" windowWidth="15216" windowHeight="4128" tabRatio="973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'DD-ENA'!$D$10:$Y$147</definedName>
    <definedName name="TABLE" localSheetId="10">'DD-EPM'!$G$9:$AB$118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E7" i="7"/>
  <c r="H7" i="7"/>
  <c r="K7" i="7"/>
  <c r="A3" i="8"/>
  <c r="B6" i="8"/>
  <c r="C6" i="8"/>
  <c r="A9" i="8"/>
  <c r="A3" i="5"/>
  <c r="B6" i="5"/>
  <c r="C6" i="5"/>
  <c r="B7" i="5"/>
  <c r="C7" i="5"/>
  <c r="A9" i="5"/>
  <c r="A3" i="6"/>
  <c r="B6" i="6"/>
  <c r="C6" i="6"/>
  <c r="A9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<sst xmlns="http://schemas.openxmlformats.org/spreadsheetml/2006/main" count="1886" uniqueCount="672">
  <si>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</si>
  <si>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</si>
  <si>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</si>
  <si>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</si>
  <si>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</si>
  <si>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</si>
  <si>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</si>
  <si>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</si>
  <si>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</si>
  <si>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</si>
  <si>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</si>
  <si>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</si>
  <si>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</si>
  <si>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</si>
  <si>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</si>
  <si>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</si>
  <si>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</si>
  <si>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</si>
  <si>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</si>
  <si>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</si>
  <si>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</si>
  <si>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</si>
  <si>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</si>
  <si>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</si>
  <si>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</si>
  <si>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</si>
  <si>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</si>
  <si>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</si>
  <si>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</si>
  <si>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</si>
  <si>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</si>
  <si>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</si>
  <si>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</si>
  <si>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</si>
  <si>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</si>
  <si>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</si>
  <si>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</si>
  <si>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</si>
  <si>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</si>
  <si>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</si>
  <si>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</si>
  <si>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</si>
  <si>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</si>
  <si>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</si>
  <si>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</si>
  <si>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</si>
  <si>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</si>
  <si>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</si>
  <si>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</si>
  <si>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</si>
  <si>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</si>
  <si>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</si>
  <si>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</si>
  <si>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</si>
  <si>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</si>
  <si>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</si>
  <si>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</si>
  <si>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</si>
  <si>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</si>
  <si>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</si>
  <si>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</si>
  <si>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</si>
  <si>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</si>
  <si>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</si>
  <si>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</si>
  <si>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</si>
  <si>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</si>
  <si>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</si>
  <si>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</si>
  <si>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</si>
  <si>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</si>
  <si>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</si>
  <si>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</si>
  <si>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</si>
  <si>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</si>
  <si>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</si>
  <si>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</si>
  <si>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</si>
  <si>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</si>
  <si>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</si>
  <si>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</si>
  <si>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</si>
  <si>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</si>
  <si>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</si>
  <si>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</si>
  <si>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</si>
  <si>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</si>
  <si>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</si>
  <si>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</si>
  <si>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</si>
  <si>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</si>
  <si>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</si>
  <si>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</si>
  <si>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</si>
  <si>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</si>
  <si>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</si>
  <si>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</si>
  <si>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</si>
  <si>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</si>
  <si>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</si>
  <si>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</si>
  <si>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</si>
  <si>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</si>
  <si>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</si>
  <si>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</si>
  <si>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</si>
  <si>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</si>
  <si>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</si>
  <si>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</si>
  <si>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</si>
  <si>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</si>
  <si>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</si>
  <si>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</si>
  <si>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</si>
  <si>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</si>
  <si>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</si>
  <si>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</si>
  <si>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</si>
  <si>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</si>
  <si>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</si>
  <si>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</si>
  <si>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</si>
  <si>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</si>
  <si>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</si>
  <si>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</si>
  <si>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</si>
  <si>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</si>
  <si>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</si>
  <si>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</si>
  <si>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</si>
  <si>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</si>
  <si>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</si>
  <si>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</si>
  <si>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</si>
  <si>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</si>
  <si>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</si>
  <si>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</si>
  <si>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</si>
  <si>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</si>
  <si>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</si>
  <si>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</si>
  <si>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</si>
  <si>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</si>
  <si>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</si>
  <si>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</si>
  <si>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</si>
  <si>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</si>
  <si>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</si>
  <si>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</si>
  <si>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</si>
  <si>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</si>
  <si>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</si>
  <si>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</si>
  <si>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</si>
  <si>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</si>
  <si>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</si>
  <si>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</si>
  <si>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</si>
  <si>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</si>
  <si>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</si>
  <si>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</si>
  <si>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</si>
  <si>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</si>
  <si>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</si>
  <si>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</si>
  <si>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</si>
  <si>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</si>
  <si>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</si>
  <si>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</si>
  <si>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</si>
  <si>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</si>
  <si>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</si>
  <si>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</si>
  <si>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</si>
  <si>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</si>
  <si>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</si>
  <si>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</si>
  <si>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</si>
  <si>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</si>
  <si>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</si>
  <si>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</si>
  <si>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</si>
  <si>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</si>
  <si>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</si>
  <si>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</si>
  <si>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</si>
  <si>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</si>
  <si>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</si>
  <si>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</si>
  <si>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</si>
  <si>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</si>
  <si>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</si>
  <si>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</si>
  <si>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</si>
  <si>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</si>
  <si>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</si>
  <si>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</si>
  <si>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</si>
  <si>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</si>
  <si>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</si>
  <si>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</si>
  <si>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</si>
  <si>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</si>
  <si>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</si>
  <si>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</si>
  <si>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</si>
  <si>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</si>
  <si>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</si>
  <si>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</si>
  <si>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</si>
  <si>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</si>
  <si>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</si>
  <si>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</si>
  <si>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</si>
  <si>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</si>
  <si>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</si>
  <si>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</si>
  <si>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</si>
  <si>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</si>
  <si>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</si>
  <si>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</si>
  <si>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</si>
  <si>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</si>
  <si>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</si>
  <si>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</si>
  <si>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</si>
  <si>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</si>
  <si>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</si>
  <si>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</si>
  <si>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</si>
  <si>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</si>
  <si>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</si>
  <si>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</si>
  <si>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</si>
  <si>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</si>
  <si>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</si>
  <si>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</si>
  <si>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</si>
  <si>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</si>
  <si>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</si>
  <si>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</si>
  <si>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</si>
  <si>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</si>
  <si>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</si>
  <si>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</si>
  <si>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</si>
  <si>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</si>
  <si>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</si>
  <si>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</si>
  <si>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</si>
  <si>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</si>
  <si>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</si>
  <si>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</si>
  <si>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</si>
  <si>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</si>
  <si>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</si>
  <si>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</si>
  <si>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</si>
  <si>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</si>
  <si>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</si>
  <si>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</si>
  <si>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</si>
  <si>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</si>
  <si>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</si>
  <si>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</si>
  <si>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</si>
  <si>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</si>
  <si>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</si>
  <si>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</si>
  <si>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</si>
  <si>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</si>
  <si>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</si>
  <si>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</si>
  <si>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</si>
  <si>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</si>
  <si>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</si>
  <si>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</si>
  <si>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</si>
  <si>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</si>
  <si>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</si>
  <si>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</si>
  <si>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</si>
  <si>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</si>
  <si>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</si>
  <si>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</si>
  <si>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</si>
  <si>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</si>
  <si>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</si>
  <si>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</si>
  <si>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</si>
  <si>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</si>
  <si>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</si>
  <si>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</si>
  <si>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</si>
  <si>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</si>
  <si>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Herndon, R</t>
  </si>
  <si>
    <t>    Firm-LD Peak - Ent - May01</t>
  </si>
  <si>
    <t>Enron Canada Corp.</t>
  </si>
  <si>
    <t>ENESTOREY</t>
  </si>
  <si>
    <t>Geoffrey Storey</t>
  </si>
  <si>
    <t>Commodity Type:  All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</si>
  <si>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</si>
  <si>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Q4 01</t>
  </si>
  <si>
    <t>    Firm-LD Peak - Nepool - Next Day</t>
  </si>
  <si>
    <t> Commodity Type:  All</t>
  </si>
  <si>
    <t>Fin Swap-Peak</t>
  </si>
  <si>
    <t>Firm-LD Off-Peak</t>
  </si>
  <si>
    <t>    Firm-LD Peak - Cin - Next Week</t>
  </si>
  <si>
    <t>Next Week</t>
  </si>
  <si>
    <t>Jan02-Feb02</t>
  </si>
  <si>
    <t>    Firm-LD Peak - Comed - Next Day</t>
  </si>
  <si>
    <t>    Firm-LD Peak - Ent - Next Day</t>
  </si>
  <si>
    <t>    Firm-LD Peak - Ent - Next Week</t>
  </si>
  <si>
    <t>    Firm-LD Peak - Ent - Jun01</t>
  </si>
  <si>
    <t>    Firm-LD Peak - Nepool - May01</t>
  </si>
  <si>
    <t>    Firm-LD Peak - PJM-W - Next Week</t>
  </si>
  <si>
    <t>    Firm-LD Peak - PJM-W - Jun01</t>
  </si>
  <si>
    <t>    Firm-LD Peak - TVA - Next Day</t>
  </si>
  <si>
    <t>NG Firm Phys, FP</t>
  </si>
  <si>
    <t>    NG Firm Phys, FP - ANR-SE-T - Next Day Gas</t>
  </si>
  <si>
    <t>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</si>
  <si>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</si>
  <si>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</si>
  <si>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</si>
  <si>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</si>
  <si>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</si>
  <si>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</si>
  <si>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</si>
  <si>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Opal - Next Day Gas</t>
  </si>
  <si>
    <t>    NG Firm Phys, FP - Mich - Next Day Gas</t>
  </si>
  <si>
    <t>    NG Firm Phys, FP - NGPL-LA - Next Day Gas</t>
  </si>
  <si>
    <t>    NG Firm Phys, FP - NGPL-Mid - Next Day Gas</t>
  </si>
  <si>
    <t>    NG Firm Phys, FP - NGPL-Nicor - Next Day Gas</t>
  </si>
  <si>
    <t>    NG Firm Phys, FP - NGPL-STX - Next Day Gas</t>
  </si>
  <si>
    <t>    NG Firm Phys, FP - NGPL-TxOk East-GC - Next Day Gas</t>
  </si>
  <si>
    <t>    NG Firm Phys, FP - NNG-Demarc - Next Day Gas</t>
  </si>
  <si>
    <t>    NG Firm Phys, FP - PG&amp;E-Citygate - Next Day Gas</t>
  </si>
  <si>
    <t>    NG Firm Phys, FP - Panhandle - Next Day Gas</t>
  </si>
  <si>
    <t>    NG Firm Phys, FP - Socal-Ehrenberg - Next Day Gas</t>
  </si>
  <si>
    <t>    NG Firm Phys, FP - Socal-Topock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</si>
  <si>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</si>
  <si>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</si>
  <si>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</si>
  <si>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 M3 - Next Day Gas</t>
  </si>
  <si>
    <t>    NG Firm Phys, FP - TET-STX - Next Day Gas</t>
  </si>
  <si>
    <t>    NG Firm Phys, FP - TET WLA - Next Day Gas</t>
  </si>
  <si>
    <t>    NG Firm Phys, FP - TGT-SL - Next Day Gas</t>
  </si>
  <si>
    <t>    NG Firm Phys, FP - Tran 65 - Next Day Gas</t>
  </si>
  <si>
    <t>    NG Firm Phys, FP - Trunk ELA - Next Day Gas</t>
  </si>
  <si>
    <t>    NG Firm Phys, FP - Waha - Next Day Gas</t>
  </si>
  <si>
    <t>NG Firm Phys, ID, GDD</t>
  </si>
  <si>
    <t>    NG Firm Phys, ID, GDD - CG-ML - Next Day Gas</t>
  </si>
  <si>
    <t>    NG Firm Phys, ID, GDD - Tenn-5L - Next Day Gas</t>
  </si>
  <si>
    <t>    NG Firm Phys, ID, GDD - Tenn-8L - Next Day Gas</t>
  </si>
  <si>
    <t>Nov01-Mar02</t>
  </si>
  <si>
    <t>NG Firm Phys, ID, IF</t>
  </si>
  <si>
    <t>    NG Firm Phys, ID, IF - TGT-SL - May01</t>
  </si>
  <si>
    <t>NG Fin BS, LD1 for IF</t>
  </si>
  <si>
    <t>May01-Oct01</t>
  </si>
  <si>
    <t>    NG Fin BS, LD1 for IF - Perm - Nov01-Mar02</t>
  </si>
  <si>
    <t>    NG Fin BS, LD1 for IF - Waha - May01</t>
  </si>
  <si>
    <t>NG Fin Sw Swap, FP for GDD</t>
  </si>
  <si>
    <t>    NG Fin Sw Swap, FP for GDD - Henry - Bal Month Gas</t>
  </si>
  <si>
    <t>Bal Month Gas</t>
  </si>
  <si>
    <t>NG Fin, FP for LD1</t>
  </si>
  <si>
    <t>    NG Fin, FP for LD1 - Henry - May01</t>
  </si>
  <si>
    <t>    NG Fin, FP for LD1 - Henry - Jun01</t>
  </si>
  <si>
    <t>    NG Fin, FP for LD1 - Henry - May01-Oct01</t>
  </si>
  <si>
    <t>    NG Fin, FP for LD1 - Henry - Nov01-Mar02</t>
  </si>
  <si>
    <t>    NG Fin, FP for LD1 - Henry - Cal 02</t>
  </si>
  <si>
    <t>Cal 02</t>
  </si>
  <si>
    <t>Ent</t>
  </si>
  <si>
    <t>American Electric Power Service Corp.</t>
  </si>
  <si>
    <t>TVA</t>
  </si>
  <si>
    <t>Dorland , C</t>
  </si>
  <si>
    <t>Transaction</t>
  </si>
  <si>
    <t>ENRON NORTH AMERICA CORP.</t>
  </si>
  <si>
    <t>ng.US Natural Gas</t>
  </si>
  <si>
    <t>ng-pwr.Firm</t>
  </si>
  <si>
    <t>Physical</t>
  </si>
  <si>
    <t>ng-pwr.Fixed Price</t>
  </si>
  <si>
    <t>ENRON POWER MARKETING, IN</t>
  </si>
  <si>
    <t>DYNMSTE</t>
  </si>
  <si>
    <t>pwr.East Power</t>
  </si>
  <si>
    <t>pwr.Ercot</t>
  </si>
  <si>
    <t>HE7-22CPT</t>
  </si>
  <si>
    <t>US Natural Gas Total</t>
  </si>
  <si>
    <t>Power Total</t>
  </si>
  <si>
    <t>    Firm-LD Peak - Nepool - Sep01</t>
  </si>
  <si>
    <t>    Firm-LD Peak - PJM-W - Jan02-Feb02</t>
  </si>
  <si>
    <t>    NG Firm Phys, FP - FGT-Z2 - Next Day Gas</t>
  </si>
  <si>
    <t>    NG Firm Phys, FP - NGPL-Nipsco - Next Day Gas</t>
  </si>
  <si>
    <t>    NG Firm Phys, ID, GDD - CG-ONSH - Next Day Gas</t>
  </si>
  <si>
    <t>    NG Firm Phys, ID, GDD - NGPL-LA - Next Day Gas</t>
  </si>
  <si>
    <t>    NG Firm Phys, ID, GDD - Panhandle - Next Day Gas</t>
  </si>
  <si>
    <t>    NG Firm Phys, ID, GDD - Tenn-Z0 - Next Day Gas</t>
  </si>
  <si>
    <t>    NG Firm Phys, ID, GDD - Trunk ELA - Next Day Gas</t>
  </si>
  <si>
    <t>NG Fin BS, LD1 for GDM</t>
  </si>
  <si>
    <t>    NG Fin BS, LD1 for GDM - Mich - May01</t>
  </si>
  <si>
    <t>    NG Fin BS, LD1 for GDM - Mich - Nov01-Mar02</t>
  </si>
  <si>
    <t>    NG Fin BS, LD1 for IF - Perm - May01-Oct01</t>
  </si>
  <si>
    <t>NG Fin BS, LD1 for NGI</t>
  </si>
  <si>
    <t>    NG Fin BS, LD1 for NGI - Chicago - May01-Oct01</t>
  </si>
  <si>
    <t>USD / MMBtu</t>
  </si>
  <si>
    <t>Daily</t>
  </si>
  <si>
    <t>May-01-01</t>
  </si>
  <si>
    <t>May-31-01</t>
  </si>
  <si>
    <t>AEP Energy Services, Inc.</t>
  </si>
  <si>
    <t>Storey, G</t>
  </si>
  <si>
    <t>Sold</t>
  </si>
  <si>
    <t>Comed</t>
  </si>
  <si>
    <t>Apr-19-01</t>
  </si>
  <si>
    <t>Morgan Stanley Capital Group, Inc.</t>
  </si>
  <si>
    <t>ng.Northern Natural Demarc</t>
  </si>
  <si>
    <t>SELL</t>
  </si>
  <si>
    <t>    Firm-LD Peak - Cin - Custom</t>
  </si>
  <si>
    <t>Custom</t>
  </si>
  <si>
    <t>    Firm-LD Peak - Cin - Q4 01</t>
  </si>
  <si>
    <t>    Firm-LD Peak - Nepool - Jul01-Aug01</t>
  </si>
  <si>
    <t>    NG Firm Phys, FP - CG-ML - Next Day Gas</t>
  </si>
  <si>
    <t>    NG Firm Phys, ID, GDD - TCO - Next Day Gas</t>
  </si>
  <si>
    <t>    NG Firm Phys, ID, GDD - Henry - Next Day Gas</t>
  </si>
  <si>
    <t>    NG Firm Phys, ID, GDD - NGPL-Nicor - Next Day Gas</t>
  </si>
  <si>
    <t>    NG Firm Phys, ID, GDD - Waha - Next Day Gas</t>
  </si>
  <si>
    <t>    NG Firm Phys, ID, IF - Trunk ELA - May01</t>
  </si>
  <si>
    <t>    NG Fin BS, LD1 for IF - HSC - Sep01</t>
  </si>
  <si>
    <t>    NG Fin BS, LD1 for IF - SJ - May01</t>
  </si>
  <si>
    <t>    NG Fin BS, LD1 for IF - TGT-SL - May01</t>
  </si>
  <si>
    <t>    NG Fin BS, LD1 for IF - Transco Z6 (NY) - Nov01-Mar02</t>
  </si>
  <si>
    <t>    NG Fin BS, LD1 for IF - Trunk LA - May01</t>
  </si>
  <si>
    <t>    NG Fin BS, LD1 for NGI - Chicago - May01</t>
  </si>
  <si>
    <t>    NG Fin, FP for LD1 - Henry - Cal 03</t>
  </si>
  <si>
    <t>Cal 03</t>
  </si>
  <si>
    <t>Perm</t>
  </si>
  <si>
    <t>Aquila Energy Marketing Corp</t>
  </si>
  <si>
    <t>Jun-01-01</t>
  </si>
  <si>
    <t>Jun-30-01</t>
  </si>
  <si>
    <t>DYNTTU</t>
  </si>
  <si>
    <t>ng.TETCO ELA</t>
  </si>
  <si>
    <t>ng.Next Day</t>
  </si>
  <si>
    <t>08:49 A.M.</t>
  </si>
  <si>
    <t>BUY</t>
  </si>
  <si>
    <t>DYNFMOR</t>
  </si>
  <si>
    <t>08:18 A.M.</t>
  </si>
  <si>
    <t>DYNJSIZ</t>
  </si>
  <si>
    <t>ng.ANR Southwest</t>
  </si>
  <si>
    <t>09:41 A.M.</t>
  </si>
  <si>
    <t>pwr.East Coast Spot Power</t>
  </si>
  <si>
    <t>pwr.May01</t>
  </si>
  <si>
    <t>DYNATAY</t>
  </si>
  <si>
    <t>pwr.CE</t>
  </si>
  <si>
    <t>pwr.TVA</t>
  </si>
  <si>
    <r>
      <t> Trade Dates:  </t>
    </r>
    <r>
      <rPr>
        <sz val="8"/>
        <color indexed="8"/>
        <rFont val="Verdana"/>
        <family val="2"/>
      </rPr>
      <t>Apr-19-01 thru Apr-19-01</t>
    </r>
  </si>
  <si>
    <t>    Fin Swap-Peak - NYPOOL J - Jun01</t>
  </si>
  <si>
    <t>Apr-19-01 18:04 GMT</t>
  </si>
  <si>
    <t>    Fin Swap-Peak - NYPOOL A - May01</t>
  </si>
  <si>
    <t>Apr-19-01 18:35 GMT</t>
  </si>
  <si>
    <t>    Firm-LD Off-Peak - Nepool Off-Peak - Weekend 2x16</t>
  </si>
  <si>
    <t>Weekend 2x16</t>
  </si>
  <si>
    <t>Apr-19-01 13:32 GMT</t>
  </si>
  <si>
    <t>Apr-19-01 13:13 GMT</t>
  </si>
  <si>
    <t>Apr-19-01 19:53 GMT</t>
  </si>
  <si>
    <t>Apr-19-01 18:53 GMT</t>
  </si>
  <si>
    <t>Apr-19-01 19:13 GMT</t>
  </si>
  <si>
    <t>Apr-19-01 19:50 GMT</t>
  </si>
  <si>
    <t>Apr-19-01 13:17 GMT</t>
  </si>
  <si>
    <t>    Firm-LD Peak - Cin - Sep02</t>
  </si>
  <si>
    <t>Apr-19-01 14:15 GMT</t>
  </si>
  <si>
    <t>    Firm-LD Peak - Comed - Custom</t>
  </si>
  <si>
    <t>Apr-19-01 15:02 GMT</t>
  </si>
  <si>
    <t>Apr-19-01 19:41 GMT</t>
  </si>
  <si>
    <t>    Firm-LD Peak - Comed - Jun01</t>
  </si>
  <si>
    <t>Apr-19-01 15:57 GMT</t>
  </si>
  <si>
    <t>Apr-19-01 19:23 GMT</t>
  </si>
  <si>
    <t>Apr-19-01 18:29 GMT</t>
  </si>
  <si>
    <t>Apr-19-01 18:13 GMT</t>
  </si>
  <si>
    <t>    Firm-LD Peak - NP-15 - May01</t>
  </si>
  <si>
    <t>Apr-19-01 17:05 GMT</t>
  </si>
  <si>
    <t>Apr-19-01 13:08 GMT</t>
  </si>
  <si>
    <t>Apr-19-01 14:22 GMT</t>
  </si>
  <si>
    <t>    Firm-LD Peak - Nepool - Jun01</t>
  </si>
  <si>
    <t>Apr-19-01 14:50 GMT</t>
  </si>
  <si>
    <t>Apr-19-01 14:11 GMT</t>
  </si>
  <si>
    <t>Apr-19-01 12:31 GMT</t>
  </si>
  <si>
    <t>    Firm-LD Peak - PJM-W - Custom</t>
  </si>
  <si>
    <t>Apr-19-01 19:01 GMT</t>
  </si>
  <si>
    <t>Apr-19-01 20:02 GMT</t>
  </si>
  <si>
    <t>    Firm-LD Peak - PJM-W - Bal Month</t>
  </si>
  <si>
    <t>Bal Month</t>
  </si>
  <si>
    <t>Apr-19-01 19:06 GMT</t>
  </si>
  <si>
    <t>Apr-19-01 17:59 GMT</t>
  </si>
  <si>
    <t>Apr-19-01 20:32 GMT</t>
  </si>
  <si>
    <t>Apr-19-01 17:30 GMT</t>
  </si>
  <si>
    <t>    Firm-LD Peak - PJM-W - Sep01</t>
  </si>
  <si>
    <t>Apr-19-01 15:08 GMT</t>
  </si>
  <si>
    <t>    Firm-LD Peak - Palo - Next Day</t>
  </si>
  <si>
    <t>Apr-19-01 13:16 GMT</t>
  </si>
  <si>
    <t>    Firm-LD Peak - Palo - Bal Month</t>
  </si>
  <si>
    <t>Apr-19-01 17:51 GMT</t>
  </si>
  <si>
    <t>    Firm-LD Peak - Palo - May01</t>
  </si>
  <si>
    <t>Apr-19-01 17:58 GMT</t>
  </si>
  <si>
    <t>    Firm-LD Peak - Palo - Jun01</t>
  </si>
  <si>
    <t>Apr-19-01 20:01 GMT</t>
  </si>
  <si>
    <t>    Firm-LD Peak - SP-15 - Next Day</t>
  </si>
  <si>
    <t>Apr-19-01 13:37 GMT</t>
  </si>
  <si>
    <t>    Firm-LD Peak - SP-15 - Bal Month</t>
  </si>
  <si>
    <t>Apr-19-01 17:50 GMT</t>
  </si>
  <si>
    <t>Apr-19-01 13:35 GMT</t>
  </si>
  <si>
    <t>    Firm-LD Peak - TVA - May01</t>
  </si>
  <si>
    <t>Apr-19-01 18:14 GMT</t>
  </si>
  <si>
    <t>    NG Firm Phys, FP - ANR-SW - Next Day Gas</t>
  </si>
  <si>
    <t>Apr-19-01 13:23 GMT</t>
  </si>
  <si>
    <t>Apr-19-01 17:57 GMT</t>
  </si>
  <si>
    <t>Apr-19-01 14:27 GMT</t>
  </si>
  <si>
    <t>Apr-19-01 14:57 GMT</t>
  </si>
  <si>
    <t>Apr-19-01 13:29 GMT</t>
  </si>
  <si>
    <t>Apr-19-01 13:53 GMT</t>
  </si>
  <si>
    <t>Apr-19-01 14:25 GMT</t>
  </si>
  <si>
    <t>Apr-19-01 14:31 GMT</t>
  </si>
  <si>
    <t>Apr-19-01 14:44 GMT</t>
  </si>
  <si>
    <t>    NG Firm Phys, FP - NGPL-AM - Next Day Gas</t>
  </si>
  <si>
    <t>Apr-19-01 14:19 GMT</t>
  </si>
  <si>
    <t>Apr-19-01 14:36 GMT</t>
  </si>
  <si>
    <t>Apr-19-01 14:42 GMT</t>
  </si>
  <si>
    <t>Apr-19-01 13:54 GMT</t>
  </si>
  <si>
    <t>Apr-19-01 14:26 GMT</t>
  </si>
  <si>
    <t>Apr-19-01 15:23 GMT</t>
  </si>
  <si>
    <t>Apr-19-01 13:45 GMT</t>
  </si>
  <si>
    <t>Apr-19-01 14:41 GMT</t>
  </si>
  <si>
    <t>Apr-19-01 14:05 GMT</t>
  </si>
  <si>
    <t>Apr-19-01 14:07 GMT</t>
  </si>
  <si>
    <t>    NG Firm Phys, FP - Tenn-Z0 - Next Day Gas</t>
  </si>
  <si>
    <t>Apr-19-01 15:45 GMT</t>
  </si>
  <si>
    <t>Apr-19-01 14:37 GMT</t>
  </si>
  <si>
    <t>Apr-19-01 14:24 GMT</t>
  </si>
  <si>
    <t>Apr-19-01 14:30 GMT</t>
  </si>
  <si>
    <t>Apr-19-01 14:21 GMT</t>
  </si>
  <si>
    <t>Apr-19-01 14:40 GMT</t>
  </si>
  <si>
    <t>Apr-19-01 13:02 GMT</t>
  </si>
  <si>
    <t>Apr-19-01 13:49 GMT</t>
  </si>
  <si>
    <t>Apr-19-01 13:01 GMT</t>
  </si>
  <si>
    <t>Apr-19-01 12:51 GMT</t>
  </si>
  <si>
    <t>    NG Firm Phys, ID, GDD - NGPL-TxOk East-GC - Next Day Gas</t>
  </si>
  <si>
    <t>Apr-19-01 14:13 GMT</t>
  </si>
  <si>
    <t>Apr-19-01 13:19 GMT</t>
  </si>
  <si>
    <t>Apr-19-01 13:28 GMT</t>
  </si>
  <si>
    <t>Apr-19-01 11:34 GMT</t>
  </si>
  <si>
    <t>Apr-19-01 13:07 GMT</t>
  </si>
  <si>
    <t>    NG Firm Phys, ID, IF - CG-ML - May01</t>
  </si>
  <si>
    <t>Apr-19-01 17:29 GMT</t>
  </si>
  <si>
    <t>    NG Firm Phys, ID, IF - CG-ONSH - May01</t>
  </si>
  <si>
    <t>    NG Firm Phys, ID, IF - Tenn-5L - May01</t>
  </si>
  <si>
    <t>    NG Firm Phys, ID, IF - TET-STX - May01</t>
  </si>
  <si>
    <t>Apr-19-01 13:48 GMT</t>
  </si>
  <si>
    <t>Apr-19-01 17:28 GMT</t>
  </si>
  <si>
    <t>Apr-19-01 18:55 GMT</t>
  </si>
  <si>
    <r>
      <t> Commodity Type:  </t>
    </r>
    <r>
      <rPr>
        <sz val="8"/>
        <color indexed="8"/>
        <rFont val="Verdana"/>
        <family val="2"/>
      </rPr>
      <t xml:space="preserve"> Financial Gas Swaps/Forwards</t>
    </r>
  </si>
  <si>
    <t>Apr-19-01 15:46 GMT</t>
  </si>
  <si>
    <t>    NG Fin BS, LD1 for IF - ANR-SE - May01-Oct01</t>
  </si>
  <si>
    <t>Apr-19-01 15:22 GMT</t>
  </si>
  <si>
    <t>    NG Fin BS, LD1 for IF - CNG-SP - May01</t>
  </si>
  <si>
    <t>Apr-19-01 14:58 GMT</t>
  </si>
  <si>
    <t>    NG Fin BS, LD1 for IF - Henry - May01</t>
  </si>
  <si>
    <t>    NG Fin BS, LD1 for IF - HSC - Jun01</t>
  </si>
  <si>
    <t>    NG Fin BS, LD1 for IF - HSC - Oct01</t>
  </si>
  <si>
    <t>Apr-19-01 16:59 GMT</t>
  </si>
  <si>
    <t>    NG Fin BS, LD1 for IF - HSC - Nov01-Mar02</t>
  </si>
  <si>
    <t>Apr-19-01 19:11 GMT</t>
  </si>
  <si>
    <t>    NG Fin BS, LD1 for IF - NGPL-LA - May01</t>
  </si>
  <si>
    <t>Apr-19-01 13:46 GMT</t>
  </si>
  <si>
    <t>    NG Fin BS, LD1 for IF - Sumas - Jun01</t>
  </si>
  <si>
    <t>Apr-19-01 19:17 GMT</t>
  </si>
  <si>
    <t>    NG Fin BS, LD1 for IF - Sumas - Oct01</t>
  </si>
  <si>
    <t>    NG Fin BS, LD1 for IF - Panhandle - May01-Oct01</t>
  </si>
  <si>
    <t>    NG Fin BS, LD1 for IF - Perm - Jun01</t>
  </si>
  <si>
    <t>Apr-19-01 14:00 GMT</t>
  </si>
  <si>
    <t>Apr-19-01 14:45 GMT</t>
  </si>
  <si>
    <t>Apr-19-01 16:02 GMT</t>
  </si>
  <si>
    <t>Apr-19-01 19:08 GMT</t>
  </si>
  <si>
    <t>    NG Fin BS, LD1 for IF - Tenn-LA - May01</t>
  </si>
  <si>
    <t>Apr-19-01 15:00 GMT</t>
  </si>
  <si>
    <t>    NG Fin BS, LD1 for IF - TET ELA - May01-Oct01</t>
  </si>
  <si>
    <t>Apr-19-01 13:24 GMT</t>
  </si>
  <si>
    <t>Apr-19-01 13:25 GMT</t>
  </si>
  <si>
    <t>    NG Fin BS, LD1 for IF - Transco Z6 (NY) - May01</t>
  </si>
  <si>
    <t>Apr-19-01 14:32 GMT</t>
  </si>
  <si>
    <t>Apr-19-01 15:36 GMT</t>
  </si>
  <si>
    <t>Apr-19-01 18:49 GMT</t>
  </si>
  <si>
    <t>    NG Fin BS, LD1 for IF - Waha - Q3 01</t>
  </si>
  <si>
    <t>Q3 01</t>
  </si>
  <si>
    <t>Apr-19-01 18:07 GMT</t>
  </si>
  <si>
    <t>Apr-19-01 16:14 GMT</t>
  </si>
  <si>
    <t>    NG Fin BS, LD1 for NGI - Socal - Q4 01</t>
  </si>
  <si>
    <t>Apr-19-01 20:23 GMT</t>
  </si>
  <si>
    <t>Apr-19-01 19:02 GMT</t>
  </si>
  <si>
    <t>NG Fin Sw Swap, IF for GDD</t>
  </si>
  <si>
    <t>    NG Fin Sw Swap, IF for GDD - HSC - May01</t>
  </si>
  <si>
    <t>Apr-19-01 15:21 GMT</t>
  </si>
  <si>
    <t>Apr-19-01 19:56 GMT</t>
  </si>
  <si>
    <t>Apr-19-01 20:07 GMT</t>
  </si>
  <si>
    <t>Apr-19-01 20:29 GMT</t>
  </si>
  <si>
    <t>Apr-19-01 15:52 GMT</t>
  </si>
  <si>
    <t> Trade Dates:  Apr-19-01 thru Apr-19-01</t>
  </si>
  <si>
    <t>Oct-31-01</t>
  </si>
  <si>
    <t>Henry</t>
  </si>
  <si>
    <t>Jan-01-03</t>
  </si>
  <si>
    <t>Dec-31-03</t>
  </si>
  <si>
    <t>Arnold, J</t>
  </si>
  <si>
    <t>Apr-19-01  Deals</t>
  </si>
  <si>
    <t>Apr-20-01</t>
  </si>
  <si>
    <t>Duke Energy Trading and Marketing LLC</t>
  </si>
  <si>
    <t>Carson , M</t>
  </si>
  <si>
    <t>Cinergy Services, Inc.</t>
  </si>
  <si>
    <t>Cargill-Alliant, LLC</t>
  </si>
  <si>
    <t>Mirant Americas Energy Marketing, LP</t>
  </si>
  <si>
    <t>Apr-23-01</t>
  </si>
  <si>
    <t>Apr-27-01</t>
  </si>
  <si>
    <t>Reliant Energy Services, Inc.</t>
  </si>
  <si>
    <t>El Paso Merchant Energy L.P.</t>
  </si>
  <si>
    <t>Palo</t>
  </si>
  <si>
    <t>Motley, M</t>
  </si>
  <si>
    <t>DYNCMCG</t>
  </si>
  <si>
    <t>10:02 A.M.</t>
  </si>
  <si>
    <t>08:40 A.M.</t>
  </si>
  <si>
    <t>DYNLJOR</t>
  </si>
  <si>
    <t>ng.Not Applicable</t>
  </si>
  <si>
    <t>ng.Basis Swap</t>
  </si>
  <si>
    <t>ng.Transco Z6 NY City Gate</t>
  </si>
  <si>
    <t>ng.NYMEX Last Day Settlement</t>
  </si>
  <si>
    <t>ng.Inside FERC Transco Z6</t>
  </si>
  <si>
    <t>ng.Prompt Month - Financial</t>
  </si>
  <si>
    <t>09:39 A.M.</t>
  </si>
  <si>
    <t>09:40 A.M.</t>
  </si>
  <si>
    <t>ng.Henry Hub</t>
  </si>
  <si>
    <t>08:20 A.M.</t>
  </si>
  <si>
    <t>ng.Transco Zone 3, Station 65</t>
  </si>
  <si>
    <t>09:20 A.M.</t>
  </si>
  <si>
    <t>09:25 A.M.</t>
  </si>
  <si>
    <t>09:28 A.M.</t>
  </si>
  <si>
    <t>08:01 A.M.</t>
  </si>
  <si>
    <t>08:07 A.M.</t>
  </si>
  <si>
    <t>08:26 A.M.</t>
  </si>
  <si>
    <t>08:52 A.M.</t>
  </si>
  <si>
    <t>09:05 A.M.</t>
  </si>
  <si>
    <t>ng.Panhandle (PEPL)</t>
  </si>
  <si>
    <t>pwr.Sep01</t>
  </si>
  <si>
    <t>01:41 P.M.</t>
  </si>
  <si>
    <t>pwr.East Coast Next Week Power</t>
  </si>
  <si>
    <t>07:37 A.M.</t>
  </si>
  <si>
    <t>06:37 A.M.</t>
  </si>
  <si>
    <t>06:43 A.M.</t>
  </si>
  <si>
    <t>07:11 A.M.</t>
  </si>
  <si>
    <t>07:17 A.M.</t>
  </si>
  <si>
    <t>07:31 A.M.</t>
  </si>
  <si>
    <t>07:44 A.M.</t>
  </si>
  <si>
    <t>07:55 A.M.</t>
  </si>
  <si>
    <t>DYNKNEL</t>
  </si>
  <si>
    <t>pwr.Cinergy</t>
  </si>
  <si>
    <t>02:49 P.M.</t>
  </si>
  <si>
    <t>DYNSMCGI</t>
  </si>
  <si>
    <t>07:53 A.M.</t>
  </si>
  <si>
    <t>ENRON GAS LIQUIDS INC</t>
  </si>
  <si>
    <t>DYNDDEL</t>
  </si>
  <si>
    <t>ngl.ethane</t>
  </si>
  <si>
    <t>ngl.N/A</t>
  </si>
  <si>
    <t>ngl.Physical</t>
  </si>
  <si>
    <t>ngl.Mont Belvieu, Diamond/Koch</t>
  </si>
  <si>
    <t>ngl.Fixed</t>
  </si>
  <si>
    <t>ngl.April 2001</t>
  </si>
  <si>
    <t>ngl.As Directed</t>
  </si>
  <si>
    <t>09:54 A.M.</t>
  </si>
  <si>
    <t>Natural Gas Liquids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</si>
</sst>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</numFmts>
  <fonts count="33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3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4" fillId="12" borderId="23" xfId="0" applyFont="1" applyFill="1" applyBorder="1" applyAlignment="1">
      <alignment horizontal="left" vertical="center"/>
    </xf>
    <xf numFmtId="165" fontId="4" fillId="12" borderId="24" xfId="1" applyNumberFormat="1" applyFont="1" applyFill="1" applyBorder="1" applyAlignment="1">
      <alignment vertical="center"/>
    </xf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3" xfId="0" applyFont="1" applyFill="1" applyBorder="1" applyAlignment="1">
      <alignment horizontal="left" vertical="center" indent="2"/>
    </xf>
    <xf numFmtId="0" fontId="4" fillId="12" borderId="25" xfId="0" applyFont="1" applyFill="1" applyBorder="1" applyAlignment="1">
      <alignment horizontal="left" vertical="center" indent="2"/>
    </xf>
    <xf numFmtId="165" fontId="4" fillId="12" borderId="26" xfId="1" applyNumberFormat="1" applyFont="1" applyFill="1" applyBorder="1" applyAlignment="1">
      <alignment vertical="center"/>
    </xf>
    <xf numFmtId="0" fontId="4" fillId="12" borderId="25" xfId="0" applyFont="1" applyFill="1" applyBorder="1"/>
    <xf numFmtId="0" fontId="4" fillId="12" borderId="27" xfId="0" applyFont="1" applyFill="1" applyBorder="1" applyAlignment="1">
      <alignment horizontal="left"/>
    </xf>
    <xf numFmtId="165" fontId="4" fillId="12" borderId="27" xfId="1" applyNumberFormat="1" applyFont="1" applyFill="1" applyBorder="1"/>
    <xf numFmtId="165" fontId="4" fillId="12" borderId="26" xfId="1" applyNumberFormat="1" applyFont="1" applyFill="1" applyBorder="1"/>
    <xf numFmtId="0" fontId="4" fillId="12" borderId="28" xfId="0" applyFont="1" applyFill="1" applyBorder="1" applyAlignment="1">
      <alignment horizontal="left" vertical="center"/>
    </xf>
    <xf numFmtId="165" fontId="4" fillId="12" borderId="29" xfId="1" applyNumberFormat="1" applyFont="1" applyFill="1" applyBorder="1" applyAlignment="1">
      <alignment vertical="center"/>
    </xf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right"/>
    </xf>
    <xf numFmtId="0" fontId="4" fillId="11" borderId="32" xfId="0" applyFont="1" applyFill="1" applyBorder="1" applyAlignment="1">
      <alignment horizontal="left" vertical="center"/>
    </xf>
    <xf numFmtId="174" fontId="25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3" fontId="0" fillId="0" borderId="33" xfId="0" applyNumberFormat="1" applyBorder="1"/>
    <xf numFmtId="0" fontId="4" fillId="11" borderId="31" xfId="0" applyFont="1" applyFill="1" applyBorder="1" applyAlignment="1">
      <alignment horizontal="right" vertical="center"/>
    </xf>
    <xf numFmtId="0" fontId="4" fillId="11" borderId="32" xfId="0" applyFont="1" applyFill="1" applyBorder="1" applyAlignment="1">
      <alignment horizontal="right" vertical="center"/>
    </xf>
    <xf numFmtId="0" fontId="0" fillId="0" borderId="34" xfId="0" applyBorder="1"/>
    <xf numFmtId="165" fontId="20" fillId="2" borderId="3" xfId="1" applyNumberFormat="1" applyFont="1" applyFill="1" applyBorder="1"/>
    <xf numFmtId="43" fontId="3" fillId="2" borderId="3" xfId="1" applyFont="1" applyFill="1" applyBorder="1"/>
    <xf numFmtId="0" fontId="0" fillId="0" borderId="35" xfId="0" applyBorder="1"/>
    <xf numFmtId="0" fontId="0" fillId="0" borderId="0" xfId="0" applyBorder="1"/>
    <xf numFmtId="0" fontId="7" fillId="0" borderId="3" xfId="0" applyFont="1" applyBorder="1"/>
    <xf numFmtId="0" fontId="0" fillId="0" borderId="36" xfId="0" applyBorder="1"/>
    <xf numFmtId="9" fontId="8" fillId="0" borderId="36" xfId="4" applyFont="1" applyFill="1" applyBorder="1"/>
    <xf numFmtId="0" fontId="0" fillId="0" borderId="37" xfId="0" applyBorder="1"/>
    <xf numFmtId="3" fontId="0" fillId="0" borderId="37" xfId="0" applyNumberFormat="1" applyBorder="1"/>
    <xf numFmtId="3" fontId="0" fillId="0" borderId="38" xfId="0" applyNumberFormat="1" applyBorder="1"/>
    <xf numFmtId="0" fontId="0" fillId="0" borderId="37" xfId="0" applyNumberFormat="1" applyBorder="1"/>
    <xf numFmtId="0" fontId="32" fillId="0" borderId="34" xfId="0" applyFont="1" applyBorder="1"/>
    <xf numFmtId="0" fontId="3" fillId="12" borderId="39" xfId="0" applyFont="1" applyFill="1" applyBorder="1" applyAlignment="1">
      <alignment horizontal="center"/>
    </xf>
    <xf numFmtId="0" fontId="3" fillId="12" borderId="40" xfId="0" applyFont="1" applyFill="1" applyBorder="1" applyAlignment="1">
      <alignment horizontal="center"/>
    </xf>
    <xf numFmtId="0" fontId="3" fillId="12" borderId="41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/>
    </xf>
    <xf numFmtId="0" fontId="3" fillId="12" borderId="44" xfId="0" applyFont="1" applyFill="1" applyBorder="1" applyAlignment="1">
      <alignment horizontal="center" vertical="center"/>
    </xf>
    <xf numFmtId="0" fontId="3" fillId="12" borderId="4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3" borderId="45" xfId="0" applyFont="1" applyFill="1" applyBorder="1" applyAlignment="1">
      <alignment horizontal="left" wrapText="1"/>
    </xf>
    <xf numFmtId="0" fontId="15" fillId="13" borderId="46" xfId="0" applyFont="1" applyFill="1" applyBorder="1" applyAlignment="1">
      <alignment horizontal="left" wrapText="1"/>
    </xf>
    <xf numFmtId="0" fontId="15" fillId="13" borderId="47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5" fillId="13" borderId="45" xfId="0" applyFont="1" applyFill="1" applyBorder="1" applyAlignment="1">
      <alignment wrapText="1"/>
    </xf>
    <xf numFmtId="0" fontId="15" fillId="13" borderId="46" xfId="0" applyFont="1" applyFill="1" applyBorder="1" applyAlignment="1">
      <alignment wrapText="1"/>
    </xf>
    <xf numFmtId="0" fontId="15" fillId="13" borderId="47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5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01.375841550929" createdVersion="1" recordCount="1">
  <cacheSource type="worksheet">
    <worksheetSource ref="A9:Y10" sheet="DD-EGL"/>
  </cacheSource>
  <cacheFields count="25">
    <cacheField name="Enron Trader" numFmtId="0">
      <sharedItems count="4">
        <s v="Wade Hicks"/>
        <s v="Adam Gross" u="1"/>
        <e v="#N/A" u="1"/>
        <s v="No Activity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25000" maxValue="25000" count="1">
        <n v="2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ntainsBlank="1" count="2">
        <s v="Natural Gas Liquids"/>
        <m u="1"/>
      </sharedItems>
    </cacheField>
    <cacheField name="User Name " numFmtId="0">
      <sharedItems count="1">
        <s v="WWHICKSPHY"/>
      </sharedItems>
    </cacheField>
    <cacheField name="Dynegy User Name " numFmtId="0">
      <sharedItems count="1">
        <s v="DYNDDEL"/>
      </sharedItems>
    </cacheField>
    <cacheField name="Minor Commodity " numFmtId="0">
      <sharedItems count="1">
        <s v="ngl.etha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1">
        <s v="ngl.Mont Belvieu, Diamond/Koch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l.April 2001"/>
      </sharedItems>
    </cacheField>
    <cacheField name="Term Start Date " numFmtId="0">
      <sharedItems containsSemiMixedTypes="0" containsNonDate="0" containsDate="1" containsString="0" minDate="2001-04-01T00:00:00" maxDate="2001-04-02T00:00:00" count="1">
        <d v="2001-04-01T00:00:00"/>
      </sharedItems>
    </cacheField>
    <cacheField name="Term End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unt="1">
        <s v="ngl.As Directed"/>
      </sharedItems>
    </cacheField>
    <cacheField name="Transaction Date " numFmtId="0">
      <sharedItems containsSemiMixedTypes="0" containsNonDate="0" containsDate="1" containsString="0" minDate="2001-04-19T00:00:00" maxDate="2001-04-20T00:00:00" count="1">
        <d v="2001-04-19T00:00:00"/>
      </sharedItems>
    </cacheField>
    <cacheField name="Transaction Time " numFmtId="0">
      <sharedItems count="1">
        <s v="09:54 A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25000" maxValue="25000" count="1">
        <n v="25000"/>
      </sharedItems>
    </cacheField>
    <cacheField name="Price " numFmtId="0">
      <sharedItems containsSemiMixedTypes="0" containsString="0" containsNumber="1" minValue="0.41749999999999998" maxValue="0.41749999999999998" count="1">
        <n v="0.41749999999999998"/>
      </sharedItems>
    </cacheField>
    <cacheField name="Deal Number " numFmtId="0">
      <sharedItems containsSemiMixedTypes="0" containsString="0" containsNumber="1" containsInteger="1" minValue="25213" maxValue="25213" count="1">
        <n v="252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1.374959259258" createdVersion="1" recordCount="2">
  <cacheSource type="worksheet">
    <worksheetSource ref="A15:T17" sheet="ICE-ENA"/>
  </cacheSource>
  <cacheFields count="20">
    <cacheField name="Trade Date" numFmtId="0">
      <sharedItems count="1">
        <s v="Apr-19-01"/>
      </sharedItems>
    </cacheField>
    <cacheField name="Deal ID" numFmtId="0">
      <sharedItems containsSemiMixedTypes="0" containsString="0" containsNumber="1" containsInteger="1" minValue="331238910" maxValue="856947017" count="2">
        <n v="856947017"/>
        <n v="331238910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Sold"/>
      </sharedItems>
    </cacheField>
    <cacheField name="Product" numFmtId="0">
      <sharedItems containsBlank="1" count="6">
        <s v="NG Fin BS, LD1 for IF"/>
        <s v="NG Fin, FP for LD1"/>
        <s v="Firm-LD Peak" u="1"/>
        <m u="1"/>
        <s v="NG Fin BS, LD1 for GDM" u="1"/>
        <s v="NG Fin Sw Swap, IF for GDD" u="1"/>
      </sharedItems>
    </cacheField>
    <cacheField name="Hub" numFmtId="0">
      <sharedItems count="2">
        <s v="Perm"/>
        <s v="Henry"/>
      </sharedItems>
    </cacheField>
    <cacheField name="Strip" numFmtId="0">
      <sharedItems count="2">
        <s v="May01-Oct01"/>
        <s v="Cal 03"/>
      </sharedItems>
    </cacheField>
    <cacheField name="START" numFmtId="0">
      <sharedItems count="2">
        <s v="May-01-01"/>
        <s v="Jan-01-03"/>
      </sharedItems>
    </cacheField>
    <cacheField name="END" numFmtId="0">
      <sharedItems count="2">
        <s v="Oct-31-01"/>
        <s v="Dec-31-03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1">
        <s v="AEP Energy Services, Inc."/>
      </sharedItems>
    </cacheField>
    <cacheField name="Price" numFmtId="0">
      <sharedItems containsSemiMixedTypes="0" containsString="0" containsNumber="1" minValue="8.5000000000000006E-2" maxValue="4.3049999999999997" count="2">
        <n v="8.5000000000000006E-2"/>
        <n v="4.3049999999999997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5000" maxValue="5000" count="1">
        <n v="5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920000" maxValue="1825000" count="2">
        <n v="920000"/>
        <n v="1825000"/>
      </sharedItems>
    </cacheField>
    <cacheField name="Qty Units" numFmtId="0">
      <sharedItems containsBlank="1" count="3">
        <s v="MMBtus"/>
        <s v="MWhs" u="1"/>
        <m u="1"/>
      </sharedItems>
    </cacheField>
    <cacheField name="Trader" numFmtId="0">
      <sharedItems containsBlank="1" count="9">
        <s v="Storey, G"/>
        <s v="Arnold, J"/>
        <s v="Carson , M" u="1"/>
        <s v="Dorland , C" u="1"/>
        <s v="Fischer, M" u="1"/>
        <s v="Herndon, R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01.375612847223" createdVersion="1" recordCount="17">
  <cacheSource type="worksheet">
    <worksheetSource ref="A10:Y27" sheet="DD-ENA"/>
  </cacheSource>
  <cacheFields count="25">
    <cacheField name="Enron Trader" numFmtId="0">
      <sharedItems count="16">
        <s v="Chris Germany"/>
        <s v="John Arnold"/>
        <s v="Susan Pereira"/>
        <s v="Kelli Stevens"/>
        <s v="Dan Junek" u="1"/>
        <s v="Narsimha Misra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1" maxValue="31" count="2">
        <n v="1"/>
        <n v="31"/>
      </sharedItems>
    </cacheField>
    <cacheField name="Total Volume" numFmtId="0">
      <sharedItems containsSemiMixedTypes="0" containsString="0" containsNumber="1" containsInteger="1" minValue="5000" maxValue="310000" count="4">
        <n v="10000"/>
        <n v="310000"/>
        <n v="30000"/>
        <n v="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4">
        <s v="ENECGERMANY"/>
        <s v="ENEJARNO"/>
        <s v="ENEPEREI"/>
        <s v="ENEkelli"/>
      </sharedItems>
    </cacheField>
    <cacheField name="Dynegy User Name " numFmtId="0">
      <sharedItems count="5">
        <s v="DYNCMCG"/>
        <s v="DYNTTU"/>
        <s v="DYNLJOR"/>
        <s v="DYNFMOR"/>
        <s v="DYNJSIZ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2">
        <s v="ng-pwr.Firm"/>
        <s v="ng.Not Applicable"/>
      </sharedItems>
    </cacheField>
    <cacheField name="Deal Type " numFmtId="0">
      <sharedItems count="2">
        <s v="Physical"/>
        <s v="ng.Basis Swap"/>
      </sharedItems>
    </cacheField>
    <cacheField name="Location " numFmtId="0">
      <sharedItems count="7">
        <s v="ng.TETCO ELA"/>
        <s v="ng.Transco Z6 NY City Gate"/>
        <s v="ng.Henry Hub"/>
        <s v="ng.Transco Zone 3, Station 65"/>
        <s v="ng.ANR Southwest"/>
        <s v="ng.Northern Natural Demarc"/>
        <s v="ng.Panhandle (PEPL)"/>
      </sharedItems>
    </cacheField>
    <cacheField name="Pricing Mechanism " numFmtId="0">
      <sharedItems count="2">
        <s v="ng-pwr.Fixed Price"/>
        <s v="ng.NYMEX Last Day Settlement"/>
      </sharedItems>
    </cacheField>
    <cacheField name="Settlement Type " numFmtId="0">
      <sharedItems containsBlank="1" count="2">
        <m/>
        <s v="ng.Inside FERC Transco Z6"/>
      </sharedItems>
    </cacheField>
    <cacheField name="Term " numFmtId="0">
      <sharedItems count="2">
        <s v="ng.Next Day"/>
        <s v="ng.Prompt Month - Financial"/>
      </sharedItems>
    </cacheField>
    <cacheField name="Term Start Date " numFmtId="0">
      <sharedItems containsSemiMixedTypes="0" containsNonDate="0" containsDate="1" containsString="0" minDate="2001-04-20T00:00:00" maxDate="2001-05-02T00:00:00" count="2">
        <d v="2001-04-20T00:00:00"/>
        <d v="2001-05-01T00:00:00"/>
      </sharedItems>
    </cacheField>
    <cacheField name="Term End Date " numFmtId="0">
      <sharedItems containsSemiMixedTypes="0" containsNonDate="0" containsDate="1" containsString="0" minDate="2001-04-20T00:00:00" maxDate="2001-06-01T00:00:00" count="2">
        <d v="2001-04-20T00:00:00"/>
        <d v="2001-05-3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9T00:00:00" maxDate="2001-04-20T00:00:00" count="1">
        <d v="2001-04-19T00:00:00"/>
      </sharedItems>
    </cacheField>
    <cacheField name="Transaction Time " numFmtId="0">
      <sharedItems count="15">
        <s v="10:02 A.M."/>
        <s v="08:40 A.M."/>
        <s v="09:39 A.M."/>
        <s v="09:40 A.M."/>
        <s v="08:20 A.M."/>
        <s v="09:41 A.M."/>
        <s v="09:20 A.M."/>
        <s v="09:25 A.M."/>
        <s v="09:28 A.M."/>
        <s v="08:01 A.M."/>
        <s v="08:07 A.M."/>
        <s v="08:26 A.M."/>
        <s v="08:49 A.M."/>
        <s v="08:52 A.M."/>
        <s v="09:05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00" maxValue="30000" count="3">
        <n v="10000"/>
        <n v="30000"/>
        <n v="5000"/>
      </sharedItems>
    </cacheField>
    <cacheField name="Price " numFmtId="0">
      <sharedItems containsSemiMixedTypes="0" containsString="0" containsNumber="1" minValue="0.42499999999999999" maxValue="5.07" count="12">
        <n v="4.9800000000000004"/>
        <n v="5.0549999999999997"/>
        <n v="0.43"/>
        <n v="0.42499999999999999"/>
        <n v="5.07"/>
        <n v="5.0650000000000004"/>
        <n v="4.96"/>
        <n v="4.97"/>
        <n v="5.01"/>
        <n v="4.9550000000000001"/>
        <n v="4.9749999999999996"/>
        <n v="4.9450000000000003"/>
      </sharedItems>
    </cacheField>
    <cacheField name="Deal Number " numFmtId="0">
      <sharedItems containsSemiMixedTypes="0" containsString="0" containsNumber="1" containsInteger="1" minValue="25046" maxValue="25214" count="17">
        <n v="25214"/>
        <n v="25107"/>
        <n v="25197"/>
        <n v="25198"/>
        <n v="25076"/>
        <n v="25199"/>
        <n v="25180"/>
        <n v="25183"/>
        <n v="25185"/>
        <n v="25048"/>
        <n v="25060"/>
        <n v="25084"/>
        <n v="25133"/>
        <n v="25139"/>
        <n v="25157"/>
        <n v="25046"/>
        <n v="2505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01.375745486112" createdVersion="1" recordCount="12">
  <cacheSource type="worksheet">
    <worksheetSource ref="A9:AB21" sheet="DD-EPM"/>
  </cacheSource>
  <cacheFields count="28">
    <cacheField name="Enron Trader" numFmtId="0">
      <sharedItems count="5">
        <s v="Clint Dean"/>
        <s v="Jeff King"/>
        <s v="Mike Carson"/>
        <e v="#N/A" u="1"/>
        <s v="Don Baughman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31" count="4">
        <n v="30"/>
        <n v="5"/>
        <n v="1"/>
        <n v="31"/>
      </sharedItems>
    </cacheField>
    <cacheField name="Total Volume" numFmtId="0">
      <sharedItems containsSemiMixedTypes="0" containsString="0" containsNumber="1" containsInteger="1" minValue="800" maxValue="24800" count="4">
        <n v="24000"/>
        <n v="4000"/>
        <n v="800"/>
        <n v="24800"/>
      </sharedItems>
    </cacheField>
    <cacheField name="Notional Value" numFmtId="0">
      <sharedItems containsSemiMixedTypes="0" containsString="0" containsNumber="1" containsInteger="1" minValue="32000" maxValue="1344000" count="11">
        <n v="1344000"/>
        <n v="182000"/>
        <n v="180000"/>
        <n v="32000"/>
        <n v="32600"/>
        <n v="33200"/>
        <n v="33400"/>
        <n v="34000"/>
        <n v="34800"/>
        <n v="1282160"/>
        <n v="336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3">
        <s v="CDEANEPM"/>
        <s v="JKINGEPM"/>
        <s v="MCARSONEPM"/>
      </sharedItems>
    </cacheField>
    <cacheField name="Dynegy User Name " numFmtId="0">
      <sharedItems count="4">
        <s v="DYNMSTE"/>
        <s v="DYNATAY"/>
        <s v="DYNKNEL"/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4">
        <s v="pwr.Ercot"/>
        <s v="pwr.CE"/>
        <s v="pwr.Cinergy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4">
        <s v="pwr.Sep01"/>
        <s v="pwr.East Coast Next Week Power"/>
        <s v="pwr.East Coast Spot Power"/>
        <s v="pwr.May01"/>
      </sharedItems>
    </cacheField>
    <cacheField name="Term Start Date " numFmtId="0">
      <sharedItems containsSemiMixedTypes="0" containsNonDate="0" containsDate="1" containsString="0" minDate="2001-04-20T00:00:00" maxDate="2001-09-02T00:00:00" count="4">
        <d v="2001-09-01T00:00:00"/>
        <d v="2001-04-23T00:00:00"/>
        <d v="2001-04-20T00:00:00"/>
        <d v="2001-05-01T00:00:00"/>
      </sharedItems>
    </cacheField>
    <cacheField name="Term End Date " numFmtId="0">
      <sharedItems containsSemiMixedTypes="0" containsNonDate="0" containsDate="1" containsString="0" minDate="2001-04-20T00:00:00" maxDate="2001-10-01T00:00:00" count="4">
        <d v="2001-09-30T00:00:00"/>
        <d v="2001-04-27T00:00:00"/>
        <d v="2001-04-20T00:00:00"/>
        <d v="2001-05-31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9T00:00:00" maxDate="2001-04-20T00:00:00" count="1">
        <d v="2001-04-19T00:00:00"/>
      </sharedItems>
    </cacheField>
    <cacheField name="Transaction Time " numFmtId="0">
      <sharedItems count="12">
        <s v="01:41 P.M."/>
        <s v="07:37 A.M."/>
        <s v="08:18 A.M."/>
        <s v="06:37 A.M."/>
        <s v="06:43 A.M."/>
        <s v="07:11 A.M."/>
        <s v="07:17 A.M."/>
        <s v="07:31 A.M."/>
        <s v="07:44 A.M."/>
        <s v="07:55 A.M."/>
        <s v="02:49 P.M."/>
        <s v="07:53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40" maxValue="56" count="11">
        <n v="56"/>
        <n v="45.5"/>
        <n v="45"/>
        <n v="40"/>
        <n v="40.75"/>
        <n v="41.5"/>
        <n v="41.75"/>
        <n v="42.5"/>
        <n v="43.5"/>
        <n v="51.7"/>
        <n v="42"/>
      </sharedItems>
    </cacheField>
    <cacheField name="Deal Number " numFmtId="0">
      <sharedItems containsSemiMixedTypes="0" containsString="0" containsNumber="1" containsInteger="1" minValue="25016" maxValue="25321" count="12">
        <n v="25305"/>
        <n v="25032"/>
        <n v="25075"/>
        <n v="25016"/>
        <n v="25017"/>
        <n v="25024"/>
        <n v="25026"/>
        <n v="25031"/>
        <n v="25036"/>
        <n v="25041"/>
        <n v="25321"/>
        <n v="250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01.375311342592" createdVersion="1" recordCount="35">
  <cacheSource type="worksheet">
    <worksheetSource ref="A15:T50" sheet="ICE-EPM"/>
  </cacheSource>
  <cacheFields count="20">
    <cacheField name="Trade Date" numFmtId="0">
      <sharedItems count="1">
        <s v="Apr-19-01"/>
      </sharedItems>
    </cacheField>
    <cacheField name="Deal ID" numFmtId="0">
      <sharedItems containsSemiMixedTypes="0" containsString="0" containsNumber="1" containsInteger="1" minValue="126006570" maxValue="916201437"/>
    </cacheField>
    <cacheField name="Leg ID" numFmtId="0">
      <sharedItems containsString="0" containsBlank="1" containsNumber="1" containsInteger="1" minValue="242536714" maxValue="242536714" count="2">
        <m/>
        <n v="242536714"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5">
        <s v="Cin"/>
        <s v="TVA"/>
        <s v="Comed"/>
        <s v="Ent"/>
        <s v="Palo"/>
      </sharedItems>
    </cacheField>
    <cacheField name="Strip" numFmtId="0">
      <sharedItems containsDate="1" containsMixedTypes="1" minDate="2001-05-01T00:00:00" maxDate="2001-06-02T00:00:00" count="4">
        <d v="2001-05-01T00:00:00"/>
        <s v="Next Day"/>
        <s v="Next Week"/>
        <d v="2001-06-01T00:00:00"/>
      </sharedItems>
    </cacheField>
    <cacheField name="START" numFmtId="0">
      <sharedItems count="4">
        <s v="May-01-01"/>
        <s v="Apr-20-01"/>
        <s v="Apr-23-01"/>
        <s v="Jun-01-01"/>
      </sharedItems>
    </cacheField>
    <cacheField name="END" numFmtId="0">
      <sharedItems count="5">
        <s v="May-31-01"/>
        <s v="Apr-20-01"/>
        <s v="Apr-27-01"/>
        <s v="Jun-30-01"/>
        <s v="Apr-23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9">
        <s v="American Electric Power Service Corp."/>
        <s v="Duke Energy Trading and Marketing LLC"/>
        <s v="Cinergy Services, Inc."/>
        <s v="Cargill-Alliant, LLC"/>
        <s v="Mirant Americas Energy Marketing, LP"/>
        <s v="Reliant Energy Services, Inc."/>
        <s v="El Paso Merchant Energy L.P."/>
        <s v="Aquila Energy Marketing Corp"/>
        <s v="Morgan Stanley Capital Group, Inc."/>
      </sharedItems>
    </cacheField>
    <cacheField name="Price" numFmtId="0">
      <sharedItems containsSemiMixedTypes="0" containsString="0" containsNumber="1" minValue="36" maxValue="385" count="25">
        <n v="51.5"/>
        <n v="38.75"/>
        <n v="39"/>
        <n v="41"/>
        <n v="41.75"/>
        <n v="47"/>
        <n v="42.75"/>
        <n v="43"/>
        <n v="46.75"/>
        <n v="43.5"/>
        <n v="44.25"/>
        <n v="51.55"/>
        <n v="47.5"/>
        <n v="42.25"/>
        <n v="42.5"/>
        <n v="85.25"/>
        <n v="85"/>
        <n v="36"/>
        <n v="57.5"/>
        <n v="66.5"/>
        <n v="66.25"/>
        <n v="65"/>
        <n v="48.5"/>
        <n v="85.75"/>
        <n v="38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200" count="3">
        <n v="50"/>
        <n v="20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70400" count="6">
        <n v="17600"/>
        <n v="800"/>
        <n v="4000"/>
        <n v="16800"/>
        <n v="70400"/>
        <n v="104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Dorland , C"/>
        <s v="Carson , M"/>
        <s v="Herndon, R"/>
        <s v="Motley, M"/>
        <s v="Fischer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1"/>
    <x v="1"/>
    <x v="1"/>
    <x v="1"/>
    <x v="1"/>
    <x v="0"/>
    <x v="0"/>
    <x v="0"/>
    <x v="0"/>
    <x v="1"/>
    <x v="0"/>
    <x v="0"/>
    <x v="0"/>
    <x v="1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1"/>
    <x v="1"/>
  </r>
  <r>
    <x v="1"/>
    <x v="1"/>
    <x v="1"/>
    <x v="0"/>
    <x v="0"/>
    <x v="0"/>
    <x v="1"/>
    <x v="2"/>
    <x v="0"/>
    <x v="1"/>
    <x v="1"/>
    <x v="1"/>
    <x v="1"/>
    <x v="1"/>
    <x v="1"/>
    <x v="1"/>
    <x v="1"/>
    <x v="0"/>
    <x v="0"/>
    <x v="0"/>
    <x v="2"/>
    <x v="1"/>
    <x v="0"/>
    <x v="2"/>
    <x v="2"/>
  </r>
  <r>
    <x v="1"/>
    <x v="1"/>
    <x v="1"/>
    <x v="0"/>
    <x v="0"/>
    <x v="0"/>
    <x v="1"/>
    <x v="2"/>
    <x v="0"/>
    <x v="1"/>
    <x v="1"/>
    <x v="1"/>
    <x v="1"/>
    <x v="1"/>
    <x v="1"/>
    <x v="1"/>
    <x v="1"/>
    <x v="0"/>
    <x v="0"/>
    <x v="0"/>
    <x v="3"/>
    <x v="1"/>
    <x v="0"/>
    <x v="3"/>
    <x v="3"/>
  </r>
  <r>
    <x v="2"/>
    <x v="0"/>
    <x v="2"/>
    <x v="0"/>
    <x v="0"/>
    <x v="0"/>
    <x v="2"/>
    <x v="3"/>
    <x v="0"/>
    <x v="0"/>
    <x v="0"/>
    <x v="2"/>
    <x v="0"/>
    <x v="0"/>
    <x v="0"/>
    <x v="0"/>
    <x v="0"/>
    <x v="0"/>
    <x v="0"/>
    <x v="0"/>
    <x v="4"/>
    <x v="0"/>
    <x v="1"/>
    <x v="4"/>
    <x v="4"/>
  </r>
  <r>
    <x v="2"/>
    <x v="0"/>
    <x v="0"/>
    <x v="0"/>
    <x v="0"/>
    <x v="0"/>
    <x v="2"/>
    <x v="3"/>
    <x v="0"/>
    <x v="0"/>
    <x v="0"/>
    <x v="2"/>
    <x v="0"/>
    <x v="0"/>
    <x v="0"/>
    <x v="0"/>
    <x v="0"/>
    <x v="0"/>
    <x v="0"/>
    <x v="0"/>
    <x v="5"/>
    <x v="1"/>
    <x v="0"/>
    <x v="5"/>
    <x v="5"/>
  </r>
  <r>
    <x v="2"/>
    <x v="0"/>
    <x v="0"/>
    <x v="0"/>
    <x v="0"/>
    <x v="0"/>
    <x v="2"/>
    <x v="3"/>
    <x v="0"/>
    <x v="0"/>
    <x v="0"/>
    <x v="3"/>
    <x v="0"/>
    <x v="0"/>
    <x v="0"/>
    <x v="0"/>
    <x v="0"/>
    <x v="0"/>
    <x v="0"/>
    <x v="0"/>
    <x v="6"/>
    <x v="0"/>
    <x v="0"/>
    <x v="5"/>
    <x v="6"/>
  </r>
  <r>
    <x v="3"/>
    <x v="0"/>
    <x v="3"/>
    <x v="0"/>
    <x v="0"/>
    <x v="0"/>
    <x v="3"/>
    <x v="4"/>
    <x v="0"/>
    <x v="0"/>
    <x v="0"/>
    <x v="4"/>
    <x v="0"/>
    <x v="0"/>
    <x v="0"/>
    <x v="0"/>
    <x v="0"/>
    <x v="0"/>
    <x v="0"/>
    <x v="0"/>
    <x v="7"/>
    <x v="0"/>
    <x v="2"/>
    <x v="6"/>
    <x v="7"/>
  </r>
  <r>
    <x v="3"/>
    <x v="0"/>
    <x v="3"/>
    <x v="0"/>
    <x v="0"/>
    <x v="0"/>
    <x v="3"/>
    <x v="4"/>
    <x v="0"/>
    <x v="0"/>
    <x v="0"/>
    <x v="4"/>
    <x v="0"/>
    <x v="0"/>
    <x v="0"/>
    <x v="0"/>
    <x v="0"/>
    <x v="0"/>
    <x v="0"/>
    <x v="0"/>
    <x v="8"/>
    <x v="0"/>
    <x v="2"/>
    <x v="7"/>
    <x v="8"/>
  </r>
  <r>
    <x v="3"/>
    <x v="0"/>
    <x v="3"/>
    <x v="0"/>
    <x v="0"/>
    <x v="0"/>
    <x v="3"/>
    <x v="4"/>
    <x v="0"/>
    <x v="0"/>
    <x v="0"/>
    <x v="5"/>
    <x v="0"/>
    <x v="0"/>
    <x v="0"/>
    <x v="0"/>
    <x v="0"/>
    <x v="0"/>
    <x v="0"/>
    <x v="0"/>
    <x v="9"/>
    <x v="1"/>
    <x v="2"/>
    <x v="8"/>
    <x v="9"/>
  </r>
  <r>
    <x v="3"/>
    <x v="0"/>
    <x v="3"/>
    <x v="0"/>
    <x v="0"/>
    <x v="0"/>
    <x v="3"/>
    <x v="4"/>
    <x v="0"/>
    <x v="0"/>
    <x v="0"/>
    <x v="5"/>
    <x v="0"/>
    <x v="0"/>
    <x v="0"/>
    <x v="0"/>
    <x v="0"/>
    <x v="0"/>
    <x v="0"/>
    <x v="0"/>
    <x v="10"/>
    <x v="1"/>
    <x v="2"/>
    <x v="7"/>
    <x v="10"/>
  </r>
  <r>
    <x v="3"/>
    <x v="0"/>
    <x v="3"/>
    <x v="0"/>
    <x v="0"/>
    <x v="0"/>
    <x v="3"/>
    <x v="4"/>
    <x v="0"/>
    <x v="0"/>
    <x v="0"/>
    <x v="5"/>
    <x v="0"/>
    <x v="0"/>
    <x v="0"/>
    <x v="0"/>
    <x v="0"/>
    <x v="0"/>
    <x v="0"/>
    <x v="0"/>
    <x v="11"/>
    <x v="1"/>
    <x v="2"/>
    <x v="6"/>
    <x v="11"/>
  </r>
  <r>
    <x v="3"/>
    <x v="0"/>
    <x v="3"/>
    <x v="0"/>
    <x v="0"/>
    <x v="0"/>
    <x v="3"/>
    <x v="4"/>
    <x v="0"/>
    <x v="0"/>
    <x v="0"/>
    <x v="5"/>
    <x v="0"/>
    <x v="0"/>
    <x v="0"/>
    <x v="0"/>
    <x v="0"/>
    <x v="0"/>
    <x v="0"/>
    <x v="0"/>
    <x v="12"/>
    <x v="1"/>
    <x v="2"/>
    <x v="9"/>
    <x v="12"/>
  </r>
  <r>
    <x v="3"/>
    <x v="0"/>
    <x v="3"/>
    <x v="0"/>
    <x v="0"/>
    <x v="0"/>
    <x v="3"/>
    <x v="4"/>
    <x v="0"/>
    <x v="0"/>
    <x v="0"/>
    <x v="5"/>
    <x v="0"/>
    <x v="0"/>
    <x v="0"/>
    <x v="0"/>
    <x v="0"/>
    <x v="0"/>
    <x v="0"/>
    <x v="0"/>
    <x v="13"/>
    <x v="1"/>
    <x v="2"/>
    <x v="9"/>
    <x v="13"/>
  </r>
  <r>
    <x v="3"/>
    <x v="0"/>
    <x v="3"/>
    <x v="0"/>
    <x v="0"/>
    <x v="0"/>
    <x v="3"/>
    <x v="4"/>
    <x v="0"/>
    <x v="0"/>
    <x v="0"/>
    <x v="5"/>
    <x v="0"/>
    <x v="0"/>
    <x v="0"/>
    <x v="0"/>
    <x v="0"/>
    <x v="0"/>
    <x v="0"/>
    <x v="0"/>
    <x v="14"/>
    <x v="1"/>
    <x v="2"/>
    <x v="9"/>
    <x v="14"/>
  </r>
  <r>
    <x v="3"/>
    <x v="0"/>
    <x v="3"/>
    <x v="0"/>
    <x v="0"/>
    <x v="0"/>
    <x v="3"/>
    <x v="4"/>
    <x v="0"/>
    <x v="0"/>
    <x v="0"/>
    <x v="6"/>
    <x v="0"/>
    <x v="0"/>
    <x v="0"/>
    <x v="0"/>
    <x v="0"/>
    <x v="0"/>
    <x v="0"/>
    <x v="0"/>
    <x v="9"/>
    <x v="1"/>
    <x v="2"/>
    <x v="10"/>
    <x v="15"/>
  </r>
  <r>
    <x v="3"/>
    <x v="0"/>
    <x v="3"/>
    <x v="0"/>
    <x v="0"/>
    <x v="0"/>
    <x v="3"/>
    <x v="4"/>
    <x v="0"/>
    <x v="0"/>
    <x v="0"/>
    <x v="6"/>
    <x v="0"/>
    <x v="0"/>
    <x v="0"/>
    <x v="0"/>
    <x v="0"/>
    <x v="0"/>
    <x v="0"/>
    <x v="0"/>
    <x v="10"/>
    <x v="1"/>
    <x v="2"/>
    <x v="11"/>
    <x v="1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1"/>
    <x v="0"/>
    <x v="0"/>
    <x v="0"/>
    <x v="1"/>
    <x v="1"/>
    <x v="0"/>
    <x v="0"/>
    <x v="0"/>
    <x v="1"/>
    <x v="0"/>
    <x v="0"/>
    <x v="1"/>
    <x v="1"/>
    <x v="1"/>
    <x v="0"/>
    <x v="0"/>
    <x v="0"/>
    <x v="1"/>
    <x v="1"/>
    <x v="0"/>
    <x v="1"/>
    <x v="1"/>
  </r>
  <r>
    <x v="1"/>
    <x v="0"/>
    <x v="0"/>
    <x v="1"/>
    <x v="1"/>
    <x v="2"/>
    <x v="0"/>
    <x v="0"/>
    <x v="0"/>
    <x v="1"/>
    <x v="1"/>
    <x v="0"/>
    <x v="0"/>
    <x v="0"/>
    <x v="1"/>
    <x v="0"/>
    <x v="0"/>
    <x v="1"/>
    <x v="1"/>
    <x v="1"/>
    <x v="0"/>
    <x v="0"/>
    <x v="0"/>
    <x v="2"/>
    <x v="1"/>
    <x v="0"/>
    <x v="2"/>
    <x v="2"/>
  </r>
  <r>
    <x v="1"/>
    <x v="0"/>
    <x v="0"/>
    <x v="2"/>
    <x v="2"/>
    <x v="3"/>
    <x v="0"/>
    <x v="0"/>
    <x v="0"/>
    <x v="1"/>
    <x v="1"/>
    <x v="0"/>
    <x v="0"/>
    <x v="0"/>
    <x v="1"/>
    <x v="0"/>
    <x v="0"/>
    <x v="2"/>
    <x v="2"/>
    <x v="2"/>
    <x v="0"/>
    <x v="0"/>
    <x v="0"/>
    <x v="3"/>
    <x v="0"/>
    <x v="0"/>
    <x v="3"/>
    <x v="3"/>
  </r>
  <r>
    <x v="1"/>
    <x v="0"/>
    <x v="0"/>
    <x v="2"/>
    <x v="2"/>
    <x v="4"/>
    <x v="0"/>
    <x v="0"/>
    <x v="0"/>
    <x v="1"/>
    <x v="1"/>
    <x v="0"/>
    <x v="0"/>
    <x v="0"/>
    <x v="1"/>
    <x v="0"/>
    <x v="0"/>
    <x v="2"/>
    <x v="2"/>
    <x v="2"/>
    <x v="0"/>
    <x v="0"/>
    <x v="0"/>
    <x v="4"/>
    <x v="0"/>
    <x v="0"/>
    <x v="4"/>
    <x v="4"/>
  </r>
  <r>
    <x v="1"/>
    <x v="0"/>
    <x v="0"/>
    <x v="2"/>
    <x v="2"/>
    <x v="5"/>
    <x v="0"/>
    <x v="0"/>
    <x v="0"/>
    <x v="1"/>
    <x v="1"/>
    <x v="0"/>
    <x v="0"/>
    <x v="0"/>
    <x v="1"/>
    <x v="0"/>
    <x v="0"/>
    <x v="2"/>
    <x v="2"/>
    <x v="2"/>
    <x v="0"/>
    <x v="0"/>
    <x v="0"/>
    <x v="5"/>
    <x v="0"/>
    <x v="0"/>
    <x v="5"/>
    <x v="5"/>
  </r>
  <r>
    <x v="1"/>
    <x v="0"/>
    <x v="0"/>
    <x v="2"/>
    <x v="2"/>
    <x v="6"/>
    <x v="0"/>
    <x v="0"/>
    <x v="0"/>
    <x v="1"/>
    <x v="1"/>
    <x v="0"/>
    <x v="0"/>
    <x v="0"/>
    <x v="1"/>
    <x v="0"/>
    <x v="0"/>
    <x v="2"/>
    <x v="2"/>
    <x v="2"/>
    <x v="0"/>
    <x v="0"/>
    <x v="0"/>
    <x v="6"/>
    <x v="0"/>
    <x v="0"/>
    <x v="6"/>
    <x v="6"/>
  </r>
  <r>
    <x v="1"/>
    <x v="0"/>
    <x v="0"/>
    <x v="2"/>
    <x v="2"/>
    <x v="6"/>
    <x v="0"/>
    <x v="0"/>
    <x v="0"/>
    <x v="1"/>
    <x v="1"/>
    <x v="0"/>
    <x v="0"/>
    <x v="0"/>
    <x v="1"/>
    <x v="0"/>
    <x v="0"/>
    <x v="2"/>
    <x v="2"/>
    <x v="2"/>
    <x v="0"/>
    <x v="0"/>
    <x v="0"/>
    <x v="7"/>
    <x v="0"/>
    <x v="0"/>
    <x v="6"/>
    <x v="7"/>
  </r>
  <r>
    <x v="1"/>
    <x v="0"/>
    <x v="0"/>
    <x v="2"/>
    <x v="2"/>
    <x v="7"/>
    <x v="0"/>
    <x v="0"/>
    <x v="0"/>
    <x v="1"/>
    <x v="1"/>
    <x v="0"/>
    <x v="0"/>
    <x v="0"/>
    <x v="1"/>
    <x v="0"/>
    <x v="0"/>
    <x v="2"/>
    <x v="2"/>
    <x v="2"/>
    <x v="0"/>
    <x v="0"/>
    <x v="0"/>
    <x v="8"/>
    <x v="0"/>
    <x v="0"/>
    <x v="7"/>
    <x v="8"/>
  </r>
  <r>
    <x v="1"/>
    <x v="0"/>
    <x v="0"/>
    <x v="2"/>
    <x v="2"/>
    <x v="8"/>
    <x v="0"/>
    <x v="0"/>
    <x v="0"/>
    <x v="1"/>
    <x v="1"/>
    <x v="0"/>
    <x v="0"/>
    <x v="0"/>
    <x v="1"/>
    <x v="0"/>
    <x v="0"/>
    <x v="2"/>
    <x v="2"/>
    <x v="2"/>
    <x v="0"/>
    <x v="0"/>
    <x v="0"/>
    <x v="9"/>
    <x v="0"/>
    <x v="0"/>
    <x v="8"/>
    <x v="9"/>
  </r>
  <r>
    <x v="1"/>
    <x v="0"/>
    <x v="0"/>
    <x v="3"/>
    <x v="3"/>
    <x v="9"/>
    <x v="0"/>
    <x v="0"/>
    <x v="0"/>
    <x v="1"/>
    <x v="2"/>
    <x v="0"/>
    <x v="0"/>
    <x v="0"/>
    <x v="2"/>
    <x v="0"/>
    <x v="0"/>
    <x v="3"/>
    <x v="3"/>
    <x v="3"/>
    <x v="0"/>
    <x v="0"/>
    <x v="0"/>
    <x v="10"/>
    <x v="0"/>
    <x v="0"/>
    <x v="9"/>
    <x v="10"/>
  </r>
  <r>
    <x v="2"/>
    <x v="0"/>
    <x v="0"/>
    <x v="2"/>
    <x v="2"/>
    <x v="10"/>
    <x v="0"/>
    <x v="0"/>
    <x v="0"/>
    <x v="2"/>
    <x v="3"/>
    <x v="0"/>
    <x v="0"/>
    <x v="0"/>
    <x v="3"/>
    <x v="0"/>
    <x v="0"/>
    <x v="2"/>
    <x v="2"/>
    <x v="2"/>
    <x v="0"/>
    <x v="0"/>
    <x v="0"/>
    <x v="11"/>
    <x v="0"/>
    <x v="0"/>
    <x v="10"/>
    <x v="1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5">
  <r>
    <x v="0"/>
    <n v="21197826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746406800"/>
    <x v="0"/>
    <x v="0"/>
    <x v="0"/>
    <x v="1"/>
    <x v="1"/>
    <x v="1"/>
    <x v="1"/>
    <x v="0"/>
    <x v="0"/>
    <x v="0"/>
    <x v="1"/>
    <x v="1"/>
    <x v="0"/>
    <x v="0"/>
    <x v="0"/>
    <x v="1"/>
    <x v="0"/>
    <x v="1"/>
  </r>
  <r>
    <x v="0"/>
    <n v="171731679"/>
    <x v="0"/>
    <x v="1"/>
    <x v="0"/>
    <x v="1"/>
    <x v="1"/>
    <x v="1"/>
    <x v="1"/>
    <x v="0"/>
    <x v="0"/>
    <x v="0"/>
    <x v="2"/>
    <x v="2"/>
    <x v="0"/>
    <x v="0"/>
    <x v="0"/>
    <x v="1"/>
    <x v="0"/>
    <x v="1"/>
  </r>
  <r>
    <x v="0"/>
    <n v="513906644"/>
    <x v="0"/>
    <x v="1"/>
    <x v="0"/>
    <x v="0"/>
    <x v="1"/>
    <x v="1"/>
    <x v="1"/>
    <x v="0"/>
    <x v="0"/>
    <x v="0"/>
    <x v="0"/>
    <x v="3"/>
    <x v="0"/>
    <x v="0"/>
    <x v="0"/>
    <x v="1"/>
    <x v="0"/>
    <x v="0"/>
  </r>
  <r>
    <x v="0"/>
    <n v="555886351"/>
    <x v="0"/>
    <x v="1"/>
    <x v="0"/>
    <x v="2"/>
    <x v="1"/>
    <x v="1"/>
    <x v="1"/>
    <x v="0"/>
    <x v="0"/>
    <x v="0"/>
    <x v="3"/>
    <x v="4"/>
    <x v="0"/>
    <x v="0"/>
    <x v="0"/>
    <x v="1"/>
    <x v="0"/>
    <x v="0"/>
  </r>
  <r>
    <x v="0"/>
    <n v="128604796"/>
    <x v="0"/>
    <x v="1"/>
    <x v="0"/>
    <x v="3"/>
    <x v="1"/>
    <x v="1"/>
    <x v="1"/>
    <x v="0"/>
    <x v="0"/>
    <x v="0"/>
    <x v="0"/>
    <x v="5"/>
    <x v="0"/>
    <x v="0"/>
    <x v="0"/>
    <x v="1"/>
    <x v="0"/>
    <x v="1"/>
  </r>
  <r>
    <x v="0"/>
    <n v="523833098"/>
    <x v="0"/>
    <x v="1"/>
    <x v="0"/>
    <x v="2"/>
    <x v="1"/>
    <x v="1"/>
    <x v="1"/>
    <x v="0"/>
    <x v="0"/>
    <x v="0"/>
    <x v="0"/>
    <x v="6"/>
    <x v="0"/>
    <x v="0"/>
    <x v="0"/>
    <x v="1"/>
    <x v="0"/>
    <x v="0"/>
  </r>
  <r>
    <x v="0"/>
    <n v="337022667"/>
    <x v="0"/>
    <x v="1"/>
    <x v="0"/>
    <x v="2"/>
    <x v="1"/>
    <x v="1"/>
    <x v="1"/>
    <x v="0"/>
    <x v="0"/>
    <x v="0"/>
    <x v="0"/>
    <x v="7"/>
    <x v="0"/>
    <x v="0"/>
    <x v="0"/>
    <x v="1"/>
    <x v="0"/>
    <x v="0"/>
  </r>
  <r>
    <x v="0"/>
    <n v="126006570"/>
    <x v="0"/>
    <x v="1"/>
    <x v="0"/>
    <x v="3"/>
    <x v="1"/>
    <x v="1"/>
    <x v="1"/>
    <x v="0"/>
    <x v="0"/>
    <x v="0"/>
    <x v="0"/>
    <x v="8"/>
    <x v="0"/>
    <x v="0"/>
    <x v="0"/>
    <x v="1"/>
    <x v="0"/>
    <x v="1"/>
  </r>
  <r>
    <x v="0"/>
    <n v="709011998"/>
    <x v="0"/>
    <x v="1"/>
    <x v="0"/>
    <x v="2"/>
    <x v="1"/>
    <x v="1"/>
    <x v="1"/>
    <x v="0"/>
    <x v="0"/>
    <x v="0"/>
    <x v="0"/>
    <x v="9"/>
    <x v="0"/>
    <x v="0"/>
    <x v="0"/>
    <x v="1"/>
    <x v="0"/>
    <x v="0"/>
  </r>
  <r>
    <x v="0"/>
    <n v="166063007"/>
    <x v="0"/>
    <x v="1"/>
    <x v="0"/>
    <x v="2"/>
    <x v="1"/>
    <x v="1"/>
    <x v="1"/>
    <x v="0"/>
    <x v="0"/>
    <x v="0"/>
    <x v="0"/>
    <x v="10"/>
    <x v="0"/>
    <x v="0"/>
    <x v="0"/>
    <x v="1"/>
    <x v="0"/>
    <x v="0"/>
  </r>
  <r>
    <x v="0"/>
    <n v="204021049"/>
    <x v="0"/>
    <x v="1"/>
    <x v="0"/>
    <x v="2"/>
    <x v="1"/>
    <x v="1"/>
    <x v="1"/>
    <x v="0"/>
    <x v="0"/>
    <x v="0"/>
    <x v="0"/>
    <x v="10"/>
    <x v="0"/>
    <x v="0"/>
    <x v="0"/>
    <x v="1"/>
    <x v="0"/>
    <x v="0"/>
  </r>
  <r>
    <x v="0"/>
    <n v="213809770"/>
    <x v="0"/>
    <x v="1"/>
    <x v="0"/>
    <x v="0"/>
    <x v="0"/>
    <x v="0"/>
    <x v="0"/>
    <x v="0"/>
    <x v="0"/>
    <x v="0"/>
    <x v="0"/>
    <x v="11"/>
    <x v="0"/>
    <x v="0"/>
    <x v="0"/>
    <x v="0"/>
    <x v="0"/>
    <x v="1"/>
  </r>
  <r>
    <x v="0"/>
    <n v="199449410"/>
    <x v="0"/>
    <x v="1"/>
    <x v="0"/>
    <x v="0"/>
    <x v="0"/>
    <x v="0"/>
    <x v="0"/>
    <x v="0"/>
    <x v="0"/>
    <x v="0"/>
    <x v="4"/>
    <x v="11"/>
    <x v="0"/>
    <x v="0"/>
    <x v="0"/>
    <x v="0"/>
    <x v="0"/>
    <x v="1"/>
  </r>
  <r>
    <x v="0"/>
    <n v="198727521"/>
    <x v="0"/>
    <x v="0"/>
    <x v="0"/>
    <x v="0"/>
    <x v="2"/>
    <x v="2"/>
    <x v="2"/>
    <x v="0"/>
    <x v="0"/>
    <x v="0"/>
    <x v="5"/>
    <x v="12"/>
    <x v="0"/>
    <x v="0"/>
    <x v="0"/>
    <x v="2"/>
    <x v="0"/>
    <x v="0"/>
  </r>
  <r>
    <x v="0"/>
    <n v="602202474"/>
    <x v="0"/>
    <x v="1"/>
    <x v="0"/>
    <x v="0"/>
    <x v="1"/>
    <x v="1"/>
    <x v="1"/>
    <x v="0"/>
    <x v="0"/>
    <x v="0"/>
    <x v="0"/>
    <x v="13"/>
    <x v="0"/>
    <x v="0"/>
    <x v="0"/>
    <x v="1"/>
    <x v="0"/>
    <x v="0"/>
  </r>
  <r>
    <x v="0"/>
    <n v="268420727"/>
    <x v="0"/>
    <x v="1"/>
    <x v="0"/>
    <x v="0"/>
    <x v="1"/>
    <x v="1"/>
    <x v="1"/>
    <x v="0"/>
    <x v="0"/>
    <x v="0"/>
    <x v="0"/>
    <x v="14"/>
    <x v="0"/>
    <x v="0"/>
    <x v="0"/>
    <x v="1"/>
    <x v="0"/>
    <x v="0"/>
  </r>
  <r>
    <x v="0"/>
    <n v="272611346"/>
    <x v="0"/>
    <x v="1"/>
    <x v="0"/>
    <x v="0"/>
    <x v="1"/>
    <x v="1"/>
    <x v="1"/>
    <x v="0"/>
    <x v="0"/>
    <x v="0"/>
    <x v="0"/>
    <x v="14"/>
    <x v="0"/>
    <x v="0"/>
    <x v="0"/>
    <x v="1"/>
    <x v="0"/>
    <x v="0"/>
  </r>
  <r>
    <x v="0"/>
    <n v="593536382"/>
    <x v="0"/>
    <x v="1"/>
    <x v="0"/>
    <x v="0"/>
    <x v="1"/>
    <x v="1"/>
    <x v="1"/>
    <x v="0"/>
    <x v="0"/>
    <x v="0"/>
    <x v="0"/>
    <x v="14"/>
    <x v="0"/>
    <x v="0"/>
    <x v="0"/>
    <x v="1"/>
    <x v="0"/>
    <x v="0"/>
  </r>
  <r>
    <x v="0"/>
    <n v="161085227"/>
    <x v="0"/>
    <x v="1"/>
    <x v="0"/>
    <x v="0"/>
    <x v="1"/>
    <x v="1"/>
    <x v="1"/>
    <x v="0"/>
    <x v="0"/>
    <x v="0"/>
    <x v="0"/>
    <x v="14"/>
    <x v="0"/>
    <x v="0"/>
    <x v="0"/>
    <x v="1"/>
    <x v="0"/>
    <x v="0"/>
  </r>
  <r>
    <x v="0"/>
    <n v="874694306"/>
    <x v="0"/>
    <x v="1"/>
    <x v="0"/>
    <x v="0"/>
    <x v="1"/>
    <x v="1"/>
    <x v="1"/>
    <x v="0"/>
    <x v="0"/>
    <x v="0"/>
    <x v="0"/>
    <x v="14"/>
    <x v="0"/>
    <x v="0"/>
    <x v="0"/>
    <x v="1"/>
    <x v="0"/>
    <x v="0"/>
  </r>
  <r>
    <x v="0"/>
    <n v="197917256"/>
    <x v="0"/>
    <x v="1"/>
    <x v="0"/>
    <x v="0"/>
    <x v="1"/>
    <x v="1"/>
    <x v="1"/>
    <x v="0"/>
    <x v="0"/>
    <x v="0"/>
    <x v="0"/>
    <x v="7"/>
    <x v="0"/>
    <x v="0"/>
    <x v="0"/>
    <x v="1"/>
    <x v="0"/>
    <x v="0"/>
  </r>
  <r>
    <x v="0"/>
    <n v="149547316"/>
    <x v="0"/>
    <x v="0"/>
    <x v="0"/>
    <x v="3"/>
    <x v="3"/>
    <x v="3"/>
    <x v="3"/>
    <x v="0"/>
    <x v="0"/>
    <x v="0"/>
    <x v="6"/>
    <x v="15"/>
    <x v="0"/>
    <x v="0"/>
    <x v="0"/>
    <x v="3"/>
    <x v="0"/>
    <x v="2"/>
  </r>
  <r>
    <x v="0"/>
    <n v="173543059"/>
    <x v="0"/>
    <x v="0"/>
    <x v="0"/>
    <x v="3"/>
    <x v="3"/>
    <x v="3"/>
    <x v="3"/>
    <x v="0"/>
    <x v="0"/>
    <x v="0"/>
    <x v="7"/>
    <x v="16"/>
    <x v="0"/>
    <x v="0"/>
    <x v="0"/>
    <x v="3"/>
    <x v="0"/>
    <x v="2"/>
  </r>
  <r>
    <x v="0"/>
    <n v="135446637"/>
    <x v="0"/>
    <x v="0"/>
    <x v="0"/>
    <x v="2"/>
    <x v="1"/>
    <x v="1"/>
    <x v="1"/>
    <x v="0"/>
    <x v="0"/>
    <x v="0"/>
    <x v="0"/>
    <x v="17"/>
    <x v="0"/>
    <x v="0"/>
    <x v="0"/>
    <x v="1"/>
    <x v="0"/>
    <x v="0"/>
  </r>
  <r>
    <x v="0"/>
    <n v="669881924"/>
    <x v="0"/>
    <x v="0"/>
    <x v="0"/>
    <x v="0"/>
    <x v="0"/>
    <x v="0"/>
    <x v="0"/>
    <x v="0"/>
    <x v="0"/>
    <x v="0"/>
    <x v="7"/>
    <x v="0"/>
    <x v="0"/>
    <x v="1"/>
    <x v="0"/>
    <x v="4"/>
    <x v="0"/>
    <x v="0"/>
  </r>
  <r>
    <x v="0"/>
    <n v="243345287"/>
    <x v="0"/>
    <x v="0"/>
    <x v="0"/>
    <x v="0"/>
    <x v="1"/>
    <x v="2"/>
    <x v="4"/>
    <x v="0"/>
    <x v="0"/>
    <x v="0"/>
    <x v="0"/>
    <x v="18"/>
    <x v="0"/>
    <x v="0"/>
    <x v="0"/>
    <x v="1"/>
    <x v="0"/>
    <x v="0"/>
  </r>
  <r>
    <x v="0"/>
    <n v="729298510"/>
    <x v="0"/>
    <x v="1"/>
    <x v="0"/>
    <x v="0"/>
    <x v="0"/>
    <x v="0"/>
    <x v="0"/>
    <x v="0"/>
    <x v="0"/>
    <x v="0"/>
    <x v="7"/>
    <x v="11"/>
    <x v="0"/>
    <x v="0"/>
    <x v="0"/>
    <x v="0"/>
    <x v="0"/>
    <x v="0"/>
  </r>
  <r>
    <x v="0"/>
    <n v="185363862"/>
    <x v="0"/>
    <x v="0"/>
    <x v="0"/>
    <x v="3"/>
    <x v="1"/>
    <x v="2"/>
    <x v="4"/>
    <x v="0"/>
    <x v="0"/>
    <x v="0"/>
    <x v="0"/>
    <x v="19"/>
    <x v="0"/>
    <x v="0"/>
    <x v="0"/>
    <x v="1"/>
    <x v="0"/>
    <x v="1"/>
  </r>
  <r>
    <x v="0"/>
    <n v="362224404"/>
    <x v="0"/>
    <x v="0"/>
    <x v="0"/>
    <x v="3"/>
    <x v="1"/>
    <x v="2"/>
    <x v="4"/>
    <x v="0"/>
    <x v="0"/>
    <x v="0"/>
    <x v="0"/>
    <x v="20"/>
    <x v="0"/>
    <x v="0"/>
    <x v="0"/>
    <x v="1"/>
    <x v="0"/>
    <x v="1"/>
  </r>
  <r>
    <x v="0"/>
    <n v="169541038"/>
    <x v="0"/>
    <x v="0"/>
    <x v="0"/>
    <x v="3"/>
    <x v="1"/>
    <x v="2"/>
    <x v="4"/>
    <x v="0"/>
    <x v="0"/>
    <x v="0"/>
    <x v="0"/>
    <x v="21"/>
    <x v="0"/>
    <x v="0"/>
    <x v="0"/>
    <x v="1"/>
    <x v="0"/>
    <x v="1"/>
  </r>
  <r>
    <x v="0"/>
    <n v="916201437"/>
    <x v="0"/>
    <x v="0"/>
    <x v="0"/>
    <x v="0"/>
    <x v="2"/>
    <x v="2"/>
    <x v="2"/>
    <x v="0"/>
    <x v="0"/>
    <x v="0"/>
    <x v="4"/>
    <x v="22"/>
    <x v="0"/>
    <x v="0"/>
    <x v="0"/>
    <x v="2"/>
    <x v="0"/>
    <x v="0"/>
  </r>
  <r>
    <x v="0"/>
    <n v="208185190"/>
    <x v="0"/>
    <x v="0"/>
    <x v="0"/>
    <x v="3"/>
    <x v="1"/>
    <x v="2"/>
    <x v="4"/>
    <x v="0"/>
    <x v="0"/>
    <x v="0"/>
    <x v="0"/>
    <x v="21"/>
    <x v="0"/>
    <x v="0"/>
    <x v="0"/>
    <x v="1"/>
    <x v="0"/>
    <x v="1"/>
  </r>
  <r>
    <x v="0"/>
    <n v="175851510"/>
    <x v="1"/>
    <x v="0"/>
    <x v="0"/>
    <x v="3"/>
    <x v="3"/>
    <x v="3"/>
    <x v="3"/>
    <x v="0"/>
    <x v="0"/>
    <x v="0"/>
    <x v="6"/>
    <x v="23"/>
    <x v="0"/>
    <x v="0"/>
    <x v="0"/>
    <x v="3"/>
    <x v="0"/>
    <x v="2"/>
  </r>
  <r>
    <x v="0"/>
    <n v="763898213"/>
    <x v="0"/>
    <x v="0"/>
    <x v="0"/>
    <x v="4"/>
    <x v="3"/>
    <x v="3"/>
    <x v="3"/>
    <x v="0"/>
    <x v="0"/>
    <x v="0"/>
    <x v="8"/>
    <x v="24"/>
    <x v="0"/>
    <x v="2"/>
    <x v="0"/>
    <x v="5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x="1"/>
        <item x="0"/>
        <item m="1" x="4"/>
        <item x="2"/>
        <item x="3"/>
        <item m="1" x="5"/>
        <item m="1" x="6"/>
      </items>
    </pivotField>
  </pivotFields>
  <rowFields count="3">
    <field x="19"/>
    <field x="4"/>
    <field x="18"/>
  </rowFields>
  <rowItems count="5">
    <i>
      <x/>
      <x/>
      <x/>
    </i>
    <i>
      <x v="1"/>
      <x/>
      <x/>
    </i>
    <i>
      <x v="3"/>
      <x/>
      <x/>
    </i>
    <i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3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8:E12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6">
        <item m="1" x="2"/>
        <item m="1" x="3"/>
        <item x="1"/>
        <item m="1" x="4"/>
        <item x="0"/>
        <item m="1" x="5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4">
        <item m="1" x="1"/>
        <item m="1" x="2"/>
        <item x="0"/>
        <item t="default"/>
      </items>
    </pivotField>
    <pivotField axis="axisRow" compact="0" outline="0" subtotalTop="0" showAll="0" includeNewItemsInFilter="1" defaultSubtotal="0">
      <items count="9">
        <item m="1" x="2"/>
        <item m="1" x="3"/>
        <item m="1" x="4"/>
        <item m="1" x="5"/>
        <item m="1" x="6"/>
        <item m="1" x="7"/>
        <item m="1" x="8"/>
        <item x="1"/>
        <item x="0"/>
      </items>
    </pivotField>
  </pivotFields>
  <rowFields count="3">
    <field x="19"/>
    <field x="4"/>
    <field x="18"/>
  </rowFields>
  <rowItems count="3">
    <i>
      <x v="7"/>
      <x v="2"/>
      <x v="2"/>
    </i>
    <i>
      <x v="8"/>
      <x v="4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5" firstHeaderRow="1" firstDataRow="2" firstDataCol="2"/>
  <pivotFields count="28">
    <pivotField axis="axisRow" dataField="1" compact="0" outline="0" subtotalTop="0" showAll="0" includeNewItemsInFilter="1">
      <items count="6">
        <item x="0"/>
        <item x="1"/>
        <item x="2"/>
        <item m="1" x="3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5">
    <i>
      <x/>
      <x/>
    </i>
    <i r="1">
      <x v="1"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17">
      <pivotArea grandRow="1" outline="0" fieldPosition="0"/>
    </format>
    <format dxfId="16">
      <pivotArea dataOnly="0" labelOnly="1" grandRow="1" outline="0" fieldPosition="0"/>
    </format>
    <format dxfId="15">
      <pivotArea outline="0" fieldPosition="0">
        <references count="1">
          <reference field="4294967294" count="1" selected="0">
            <x v="1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11">
      <pivotArea grandRow="1" outline="0" fieldPosition="0"/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8" count="1">
            <x v="0"/>
          </reference>
        </references>
      </pivotArea>
    </format>
    <format dxfId="8">
      <pivotArea field="8" type="button" dataOnly="0" labelOnly="1" outline="0" axis="axisRow" fieldPosition="0"/>
    </format>
    <format dxfId="7">
      <pivotArea field="0" type="button" dataOnly="0" labelOnly="1" outline="0" axis="axisRow" fieldPosition="1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6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m="1" x="4"/>
        <item x="1"/>
        <item x="3"/>
        <item m="1" x="5"/>
        <item m="1" x="6"/>
        <item m="1" x="7"/>
        <item x="2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6">
    <i>
      <x v="2"/>
      <x/>
    </i>
    <i r="1">
      <x v="2"/>
    </i>
    <i r="1">
      <x v="3"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7">
      <pivotArea dataOnly="0" outline="0" fieldPosition="0">
        <references count="1">
          <reference field="4294967294" count="0"/>
        </references>
      </pivotArea>
    </format>
    <format dxfId="26">
      <pivotArea field="0" type="button" dataOnly="0" labelOnly="1" outline="0" axis="axisRow" fieldPosition="1"/>
    </format>
    <format dxfId="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1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0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9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8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x="0"/>
        <item m="1" x="2"/>
        <item m="1" x="3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42">
      <pivotArea outline="0" fieldPosition="0"/>
    </format>
    <format dxfId="41">
      <pivotArea grandRow="1" outline="0" fieldPosition="0"/>
    </format>
    <format dxfId="40">
      <pivotArea dataOnly="0" labelOnly="1" grandRow="1" outline="0" fieldPosition="0"/>
    </format>
    <format dxfId="39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8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7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6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5">
      <pivotArea grandRow="1" outline="0" fieldPosition="0"/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5" count="1">
            <x v="0"/>
          </reference>
        </references>
      </pivotArea>
    </format>
    <format dxfId="32">
      <pivotArea field="5" type="button" dataOnly="0" labelOnly="1" outline="0" axis="axisRow" fieldPosition="0"/>
    </format>
    <format dxfId="31">
      <pivotArea field="0" type="button" dataOnly="0" labelOnly="1" outline="0" axis="axisRow" fieldPosition="1"/>
    </format>
    <format dxfId="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tcx.com/ReportServlet/any.class?operation=confirm&amp;dealID=331238910&amp;dt=Apr-19-01" TargetMode="External"/><Relationship Id="rId1" Type="http://schemas.openxmlformats.org/officeDocument/2006/relationships/hyperlink" Target="https://www.intcx.com/ReportServlet/any.class?operation=confirm&amp;dealID=856947017&amp;dt=Apr-19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337022667&amp;dt=Apr-19-01" TargetMode="External"/><Relationship Id="rId13" Type="http://schemas.openxmlformats.org/officeDocument/2006/relationships/hyperlink" Target="https://www.intcx.com/ReportServlet/any.class?operation=confirm&amp;dealID=213809770&amp;dt=Apr-19-01" TargetMode="External"/><Relationship Id="rId18" Type="http://schemas.openxmlformats.org/officeDocument/2006/relationships/hyperlink" Target="https://www.intcx.com/ReportServlet/any.class?operation=confirm&amp;dealID=272611346&amp;dt=Apr-19-01" TargetMode="External"/><Relationship Id="rId26" Type="http://schemas.openxmlformats.org/officeDocument/2006/relationships/hyperlink" Target="https://www.intcx.com/ReportServlet/any.class?operation=confirm&amp;dealID=669881924&amp;dt=Apr-19-01" TargetMode="External"/><Relationship Id="rId3" Type="http://schemas.openxmlformats.org/officeDocument/2006/relationships/hyperlink" Target="https://www.intcx.com/ReportServlet/any.class?operation=confirm&amp;dealID=171731679&amp;dt=Apr-19-01" TargetMode="External"/><Relationship Id="rId21" Type="http://schemas.openxmlformats.org/officeDocument/2006/relationships/hyperlink" Target="https://www.intcx.com/ReportServlet/any.class?operation=confirm&amp;dealID=874694306&amp;dt=Apr-19-01" TargetMode="External"/><Relationship Id="rId34" Type="http://schemas.openxmlformats.org/officeDocument/2006/relationships/hyperlink" Target="https://www.intcx.com/ReportServlet/any.class?operation=confirm&amp;dealID=242536714&amp;dt=Apr-19-01" TargetMode="External"/><Relationship Id="rId7" Type="http://schemas.openxmlformats.org/officeDocument/2006/relationships/hyperlink" Target="https://www.intcx.com/ReportServlet/any.class?operation=confirm&amp;dealID=523833098&amp;dt=Apr-19-01" TargetMode="External"/><Relationship Id="rId12" Type="http://schemas.openxmlformats.org/officeDocument/2006/relationships/hyperlink" Target="https://www.intcx.com/ReportServlet/any.class?operation=confirm&amp;dealID=204021049&amp;dt=Apr-19-01" TargetMode="External"/><Relationship Id="rId17" Type="http://schemas.openxmlformats.org/officeDocument/2006/relationships/hyperlink" Target="https://www.intcx.com/ReportServlet/any.class?operation=confirm&amp;dealID=268420727&amp;dt=Apr-19-01" TargetMode="External"/><Relationship Id="rId25" Type="http://schemas.openxmlformats.org/officeDocument/2006/relationships/hyperlink" Target="https://www.intcx.com/ReportServlet/any.class?operation=confirm&amp;dealID=135446637&amp;dt=Apr-19-01" TargetMode="External"/><Relationship Id="rId33" Type="http://schemas.openxmlformats.org/officeDocument/2006/relationships/hyperlink" Target="https://www.intcx.com/ReportServlet/any.class?operation=confirm&amp;dealID=208185190&amp;dt=Apr-19-01" TargetMode="External"/><Relationship Id="rId2" Type="http://schemas.openxmlformats.org/officeDocument/2006/relationships/hyperlink" Target="https://www.intcx.com/ReportServlet/any.class?operation=confirm&amp;dealID=746406800&amp;dt=Apr-19-01" TargetMode="External"/><Relationship Id="rId16" Type="http://schemas.openxmlformats.org/officeDocument/2006/relationships/hyperlink" Target="https://www.intcx.com/ReportServlet/any.class?operation=confirm&amp;dealID=602202474&amp;dt=Apr-19-01" TargetMode="External"/><Relationship Id="rId20" Type="http://schemas.openxmlformats.org/officeDocument/2006/relationships/hyperlink" Target="https://www.intcx.com/ReportServlet/any.class?operation=confirm&amp;dealID=161085227&amp;dt=Apr-19-01" TargetMode="External"/><Relationship Id="rId29" Type="http://schemas.openxmlformats.org/officeDocument/2006/relationships/hyperlink" Target="https://www.intcx.com/ReportServlet/any.class?operation=confirm&amp;dealID=185363862&amp;dt=Apr-19-01" TargetMode="External"/><Relationship Id="rId1" Type="http://schemas.openxmlformats.org/officeDocument/2006/relationships/hyperlink" Target="https://www.intcx.com/ReportServlet/any.class?operation=confirm&amp;dealID=211978262&amp;dt=Apr-19-01" TargetMode="External"/><Relationship Id="rId6" Type="http://schemas.openxmlformats.org/officeDocument/2006/relationships/hyperlink" Target="https://www.intcx.com/ReportServlet/any.class?operation=confirm&amp;dealID=128604796&amp;dt=Apr-19-01" TargetMode="External"/><Relationship Id="rId11" Type="http://schemas.openxmlformats.org/officeDocument/2006/relationships/hyperlink" Target="https://www.intcx.com/ReportServlet/any.class?operation=confirm&amp;dealID=166063007&amp;dt=Apr-19-01" TargetMode="External"/><Relationship Id="rId24" Type="http://schemas.openxmlformats.org/officeDocument/2006/relationships/hyperlink" Target="https://www.intcx.com/ReportServlet/any.class?operation=confirm&amp;dealID=173543059&amp;dt=Apr-19-01" TargetMode="External"/><Relationship Id="rId32" Type="http://schemas.openxmlformats.org/officeDocument/2006/relationships/hyperlink" Target="https://www.intcx.com/ReportServlet/any.class?operation=confirm&amp;dealID=916201437&amp;dt=Apr-19-01" TargetMode="External"/><Relationship Id="rId5" Type="http://schemas.openxmlformats.org/officeDocument/2006/relationships/hyperlink" Target="https://www.intcx.com/ReportServlet/any.class?operation=confirm&amp;dealID=555886351&amp;dt=Apr-19-01" TargetMode="External"/><Relationship Id="rId15" Type="http://schemas.openxmlformats.org/officeDocument/2006/relationships/hyperlink" Target="https://www.intcx.com/ReportServlet/any.class?operation=confirm&amp;dealID=198727521&amp;dt=Apr-19-01" TargetMode="External"/><Relationship Id="rId23" Type="http://schemas.openxmlformats.org/officeDocument/2006/relationships/hyperlink" Target="https://www.intcx.com/ReportServlet/any.class?operation=confirm&amp;dealID=149547316&amp;dt=Apr-19-01" TargetMode="External"/><Relationship Id="rId28" Type="http://schemas.openxmlformats.org/officeDocument/2006/relationships/hyperlink" Target="https://www.intcx.com/ReportServlet/any.class?operation=confirm&amp;dealID=729298510&amp;dt=Apr-19-01" TargetMode="External"/><Relationship Id="rId10" Type="http://schemas.openxmlformats.org/officeDocument/2006/relationships/hyperlink" Target="https://www.intcx.com/ReportServlet/any.class?operation=confirm&amp;dealID=709011998&amp;dt=Apr-19-01" TargetMode="External"/><Relationship Id="rId19" Type="http://schemas.openxmlformats.org/officeDocument/2006/relationships/hyperlink" Target="https://www.intcx.com/ReportServlet/any.class?operation=confirm&amp;dealID=593536382&amp;dt=Apr-19-01" TargetMode="External"/><Relationship Id="rId31" Type="http://schemas.openxmlformats.org/officeDocument/2006/relationships/hyperlink" Target="https://www.intcx.com/ReportServlet/any.class?operation=confirm&amp;dealID=169541038&amp;dt=Apr-19-01" TargetMode="External"/><Relationship Id="rId4" Type="http://schemas.openxmlformats.org/officeDocument/2006/relationships/hyperlink" Target="https://www.intcx.com/ReportServlet/any.class?operation=confirm&amp;dealID=513906644&amp;dt=Apr-19-01" TargetMode="External"/><Relationship Id="rId9" Type="http://schemas.openxmlformats.org/officeDocument/2006/relationships/hyperlink" Target="https://www.intcx.com/ReportServlet/any.class?operation=confirm&amp;dealID=126006570&amp;dt=Apr-19-01" TargetMode="External"/><Relationship Id="rId14" Type="http://schemas.openxmlformats.org/officeDocument/2006/relationships/hyperlink" Target="https://www.intcx.com/ReportServlet/any.class?operation=confirm&amp;dealID=199449410&amp;dt=Apr-19-01" TargetMode="External"/><Relationship Id="rId22" Type="http://schemas.openxmlformats.org/officeDocument/2006/relationships/hyperlink" Target="https://www.intcx.com/ReportServlet/any.class?operation=confirm&amp;dealID=197917256&amp;dt=Apr-19-01" TargetMode="External"/><Relationship Id="rId27" Type="http://schemas.openxmlformats.org/officeDocument/2006/relationships/hyperlink" Target="https://www.intcx.com/ReportServlet/any.class?operation=confirm&amp;dealID=243345287&amp;dt=Apr-19-01" TargetMode="External"/><Relationship Id="rId30" Type="http://schemas.openxmlformats.org/officeDocument/2006/relationships/hyperlink" Target="https://www.intcx.com/ReportServlet/any.class?operation=confirm&amp;dealID=362224404&amp;dt=Apr-19-01" TargetMode="External"/><Relationship Id="rId35" Type="http://schemas.openxmlformats.org/officeDocument/2006/relationships/hyperlink" Target="https://www.intcx.com/ReportServlet/any.class?operation=confirm&amp;dealID=763898213&amp;dt=Apr-19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showGridLines="0" tabSelected="1" zoomScale="85" workbookViewId="0"/>
  </sheetViews>
  <sheetFormatPr defaultRowHeight="13.2" x14ac:dyDescent="0.25"/>
  <cols>
    <col min="2" max="2" width="23.33203125" customWidth="1"/>
    <col min="3" max="3" width="12.109375" customWidth="1"/>
    <col min="4" max="4" width="3.5546875" customWidth="1"/>
    <col min="5" max="5" width="11.109375" customWidth="1"/>
    <col min="6" max="6" width="22.6640625" bestFit="1" customWidth="1"/>
    <col min="7" max="7" width="6.6640625" customWidth="1"/>
    <col min="8" max="8" width="10.88671875" bestFit="1" customWidth="1"/>
  </cols>
  <sheetData>
    <row r="1" spans="2:8" ht="13.8" thickBot="1" x14ac:dyDescent="0.3">
      <c r="B1" s="146">
        <v>37000</v>
      </c>
      <c r="C1" s="147"/>
      <c r="D1" s="148"/>
      <c r="E1" s="148"/>
      <c r="F1" s="148"/>
      <c r="G1" s="148"/>
      <c r="H1" s="149"/>
    </row>
    <row r="2" spans="2:8" ht="13.8" thickBot="1" x14ac:dyDescent="0.3">
      <c r="B2" s="51"/>
      <c r="C2" s="51"/>
      <c r="D2" s="51"/>
      <c r="E2" s="51"/>
      <c r="F2" s="51"/>
      <c r="G2" s="51"/>
      <c r="H2" s="51"/>
    </row>
    <row r="3" spans="2:8" ht="13.8" thickBot="1" x14ac:dyDescent="0.3">
      <c r="B3" s="173" t="s">
        <v>286</v>
      </c>
      <c r="C3" s="174"/>
      <c r="D3" s="125"/>
      <c r="E3" s="178" t="s">
        <v>280</v>
      </c>
      <c r="F3" s="179"/>
      <c r="G3" s="179"/>
      <c r="H3" s="180"/>
    </row>
    <row r="4" spans="2:8" ht="13.8" thickBot="1" x14ac:dyDescent="0.3">
      <c r="B4" s="150" t="s">
        <v>281</v>
      </c>
      <c r="C4" s="151" t="s">
        <v>8</v>
      </c>
      <c r="D4" s="125"/>
      <c r="E4" s="150" t="s">
        <v>283</v>
      </c>
      <c r="F4" s="152" t="s">
        <v>281</v>
      </c>
      <c r="G4" s="159" t="s">
        <v>55</v>
      </c>
      <c r="H4" s="158" t="s">
        <v>8</v>
      </c>
    </row>
    <row r="5" spans="2:8" x14ac:dyDescent="0.25">
      <c r="B5" s="140" t="s">
        <v>268</v>
      </c>
      <c r="C5" s="141">
        <f>'ICE-Power'!H1</f>
        <v>4261600</v>
      </c>
      <c r="D5" s="128"/>
      <c r="E5" s="142" t="s">
        <v>84</v>
      </c>
      <c r="F5" s="143" t="s">
        <v>19</v>
      </c>
      <c r="G5" s="144">
        <f>'ICE-EPM'!B6</f>
        <v>35</v>
      </c>
      <c r="H5" s="145">
        <f>'ICE-EPM'!C6</f>
        <v>228800</v>
      </c>
    </row>
    <row r="6" spans="2:8" x14ac:dyDescent="0.25">
      <c r="B6" s="126" t="s">
        <v>269</v>
      </c>
      <c r="C6" s="127">
        <f>SUM(C7:C8)</f>
        <v>78415000</v>
      </c>
      <c r="D6" s="125"/>
      <c r="E6" s="129" t="s">
        <v>83</v>
      </c>
      <c r="F6" s="130" t="s">
        <v>279</v>
      </c>
      <c r="G6" s="131">
        <f>'ICE-ENA'!B6</f>
        <v>2</v>
      </c>
      <c r="H6" s="132">
        <f>'ICE-ENA'!C6</f>
        <v>2745000</v>
      </c>
    </row>
    <row r="7" spans="2:8" x14ac:dyDescent="0.25">
      <c r="B7" s="133" t="s">
        <v>266</v>
      </c>
      <c r="C7" s="127">
        <f>'ICE-Physical Gas'!H1</f>
        <v>6287500</v>
      </c>
      <c r="D7" s="125"/>
      <c r="E7" s="129" t="s">
        <v>83</v>
      </c>
      <c r="F7" s="130" t="s">
        <v>293</v>
      </c>
      <c r="G7" s="131">
        <f>'ICE-ENA'!B7</f>
        <v>0</v>
      </c>
      <c r="H7" s="132">
        <f>'ICE-ENA'!C7</f>
        <v>0</v>
      </c>
    </row>
    <row r="8" spans="2:8" ht="16.5" customHeight="1" thickBot="1" x14ac:dyDescent="0.3">
      <c r="B8" s="134" t="s">
        <v>267</v>
      </c>
      <c r="C8" s="135">
        <f>'ICE-Financial Gas'!H1</f>
        <v>72127500</v>
      </c>
      <c r="D8" s="125"/>
      <c r="E8" s="136" t="s">
        <v>282</v>
      </c>
      <c r="F8" s="137"/>
      <c r="G8" s="138">
        <f>'ICE-ECC'!B6</f>
        <v>0</v>
      </c>
      <c r="H8" s="139">
        <f>'ICE-ECC'!C6</f>
        <v>0</v>
      </c>
    </row>
    <row r="9" spans="2:8" ht="13.8" thickBot="1" x14ac:dyDescent="0.3">
      <c r="B9" s="117"/>
      <c r="C9" s="2"/>
      <c r="D9" s="125"/>
      <c r="E9" s="125"/>
      <c r="F9" s="125"/>
      <c r="G9" s="125"/>
      <c r="H9" s="125"/>
    </row>
    <row r="10" spans="2:8" ht="13.8" thickBot="1" x14ac:dyDescent="0.3">
      <c r="B10" s="125"/>
      <c r="C10" s="125"/>
      <c r="D10" s="125"/>
      <c r="E10" s="175" t="s">
        <v>284</v>
      </c>
      <c r="F10" s="176"/>
      <c r="G10" s="176"/>
      <c r="H10" s="177"/>
    </row>
    <row r="11" spans="2:8" ht="13.8" thickBot="1" x14ac:dyDescent="0.3">
      <c r="B11" s="125"/>
      <c r="C11" s="125"/>
      <c r="D11" s="125"/>
      <c r="E11" s="150" t="s">
        <v>283</v>
      </c>
      <c r="F11" s="152" t="s">
        <v>281</v>
      </c>
      <c r="G11" s="159" t="s">
        <v>55</v>
      </c>
      <c r="H11" s="158" t="s">
        <v>8</v>
      </c>
    </row>
    <row r="12" spans="2:8" x14ac:dyDescent="0.25">
      <c r="B12" s="125"/>
      <c r="C12" s="125"/>
      <c r="D12" s="125"/>
      <c r="E12" s="142" t="s">
        <v>84</v>
      </c>
      <c r="F12" s="143" t="s">
        <v>19</v>
      </c>
      <c r="G12" s="144">
        <f>'DD-EPM'!B6</f>
        <v>12</v>
      </c>
      <c r="H12" s="145">
        <f>'DD-EPM'!C6</f>
        <v>63200</v>
      </c>
    </row>
    <row r="13" spans="2:8" x14ac:dyDescent="0.25">
      <c r="B13" s="125"/>
      <c r="C13" s="125"/>
      <c r="D13" s="125"/>
      <c r="E13" s="129" t="s">
        <v>83</v>
      </c>
      <c r="F13" s="130" t="s">
        <v>19</v>
      </c>
      <c r="G13" s="131">
        <f>'DD-ENA'!B8</f>
        <v>0</v>
      </c>
      <c r="H13" s="132">
        <f>'DD-ENA'!C8</f>
        <v>0</v>
      </c>
    </row>
    <row r="14" spans="2:8" x14ac:dyDescent="0.25">
      <c r="B14" s="125"/>
      <c r="C14" s="125"/>
      <c r="D14" s="125"/>
      <c r="E14" s="129" t="s">
        <v>83</v>
      </c>
      <c r="F14" s="130" t="s">
        <v>291</v>
      </c>
      <c r="G14" s="131">
        <f>'DD-ENA'!B7</f>
        <v>17</v>
      </c>
      <c r="H14" s="132">
        <f>'DD-ENA'!C7</f>
        <v>740000</v>
      </c>
    </row>
    <row r="15" spans="2:8" x14ac:dyDescent="0.25">
      <c r="B15" s="125"/>
      <c r="C15" s="125"/>
      <c r="D15" s="125"/>
      <c r="E15" s="129" t="s">
        <v>83</v>
      </c>
      <c r="F15" s="130" t="s">
        <v>285</v>
      </c>
      <c r="G15" s="131">
        <f>'DD-ENA'!B6</f>
        <v>0</v>
      </c>
      <c r="H15" s="132">
        <f>'DD-ENA'!C6</f>
        <v>0</v>
      </c>
    </row>
    <row r="16" spans="2:8" ht="16.5" customHeight="1" thickBot="1" x14ac:dyDescent="0.3">
      <c r="B16" s="125"/>
      <c r="C16" s="125"/>
      <c r="D16" s="125"/>
      <c r="E16" s="136" t="s">
        <v>85</v>
      </c>
      <c r="F16" s="137" t="s">
        <v>292</v>
      </c>
      <c r="G16" s="138">
        <f>'DD-EGL'!B6</f>
        <v>1</v>
      </c>
      <c r="H16" s="139">
        <f>'DD-EGL'!C6</f>
        <v>25000</v>
      </c>
    </row>
    <row r="19" spans="2:6" x14ac:dyDescent="0.25">
      <c r="F19" s="8"/>
    </row>
    <row r="20" spans="2:6" x14ac:dyDescent="0.25">
      <c r="F20" s="8"/>
    </row>
    <row r="23" spans="2:6" x14ac:dyDescent="0.25">
      <c r="B23" s="114"/>
      <c r="C23" s="116"/>
      <c r="D23" s="115"/>
    </row>
    <row r="24" spans="2:6" x14ac:dyDescent="0.25">
      <c r="B24" s="114"/>
      <c r="C24" s="116"/>
      <c r="D24" s="115"/>
      <c r="E24" s="115"/>
    </row>
    <row r="25" spans="2:6" x14ac:dyDescent="0.25">
      <c r="E25" s="115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zoomScale="85" workbookViewId="0"/>
  </sheetViews>
  <sheetFormatPr defaultRowHeight="13.2" x14ac:dyDescent="0.25"/>
  <cols>
    <col min="1" max="1" width="19.6640625" customWidth="1"/>
    <col min="2" max="2" width="12.33203125" customWidth="1"/>
    <col min="3" max="3" width="13.44140625" customWidth="1"/>
    <col min="4" max="4" width="12.88671875" bestFit="1" customWidth="1"/>
    <col min="5" max="5" width="29.88671875" bestFit="1" customWidth="1"/>
    <col min="6" max="6" width="17.5546875" bestFit="1" customWidth="1"/>
    <col min="7" max="7" width="15.5546875" bestFit="1" customWidth="1"/>
    <col min="8" max="8" width="18.44140625" bestFit="1" customWidth="1"/>
    <col min="9" max="10" width="17.88671875" bestFit="1" customWidth="1"/>
    <col min="11" max="11" width="18.109375" bestFit="1" customWidth="1"/>
    <col min="12" max="12" width="33.109375" bestFit="1" customWidth="1"/>
    <col min="13" max="13" width="27.5546875" bestFit="1" customWidth="1"/>
    <col min="14" max="14" width="32" bestFit="1" customWidth="1"/>
    <col min="15" max="15" width="34.44140625" bestFit="1" customWidth="1"/>
    <col min="16" max="17" width="19.88671875" bestFit="1" customWidth="1"/>
    <col min="18" max="18" width="10.6640625" customWidth="1"/>
    <col min="19" max="19" width="15" bestFit="1" customWidth="1"/>
    <col min="20" max="21" width="12.109375" bestFit="1" customWidth="1"/>
    <col min="22" max="22" width="8.5546875" customWidth="1"/>
    <col min="23" max="23" width="8.44140625" bestFit="1" customWidth="1"/>
    <col min="24" max="24" width="7.44140625" bestFit="1" customWidth="1"/>
    <col min="25" max="25" width="8.5546875" bestFit="1" customWidth="1"/>
  </cols>
  <sheetData>
    <row r="1" spans="1:25" ht="13.8" x14ac:dyDescent="0.25">
      <c r="A1" s="119" t="s">
        <v>232</v>
      </c>
    </row>
    <row r="2" spans="1:25" x14ac:dyDescent="0.25">
      <c r="A2" s="100" t="s">
        <v>48</v>
      </c>
    </row>
    <row r="3" spans="1:25" x14ac:dyDescent="0.25">
      <c r="A3" s="99">
        <f>'E-Mail'!$B$1</f>
        <v>37000</v>
      </c>
    </row>
    <row r="4" spans="1:25" x14ac:dyDescent="0.25">
      <c r="A4" s="100"/>
    </row>
    <row r="5" spans="1:25" ht="13.8" thickBot="1" x14ac:dyDescent="0.3">
      <c r="A5" s="20" t="s">
        <v>56</v>
      </c>
      <c r="B5" s="20" t="s">
        <v>55</v>
      </c>
      <c r="C5" s="20" t="s">
        <v>8</v>
      </c>
      <c r="P5" s="123"/>
      <c r="Q5" s="123"/>
      <c r="R5" s="124"/>
    </row>
    <row r="6" spans="1:25" x14ac:dyDescent="0.25">
      <c r="A6" s="17" t="s">
        <v>265</v>
      </c>
      <c r="B6" s="21">
        <f>COUNTIF($F$10:$F$5000,A6)</f>
        <v>0</v>
      </c>
      <c r="C6" s="21">
        <f>SUMIF($F$10:$F$5001,A6,$C$10:$C$5001)</f>
        <v>0</v>
      </c>
    </row>
    <row r="7" spans="1:25" x14ac:dyDescent="0.25">
      <c r="A7" s="17" t="s">
        <v>61</v>
      </c>
      <c r="B7" s="21">
        <f>COUNTIF($F$10:$F$5000,A7)</f>
        <v>17</v>
      </c>
      <c r="C7" s="21">
        <f>SUMIF($F$10:$F$5001,A7,$C$10:$C$5001)</f>
        <v>740000</v>
      </c>
    </row>
    <row r="8" spans="1:25" x14ac:dyDescent="0.25">
      <c r="A8" s="17" t="s">
        <v>59</v>
      </c>
      <c r="B8" s="21">
        <f>COUNTIF($F$10:$F$5000,A8)</f>
        <v>0</v>
      </c>
      <c r="C8" s="21">
        <f>SUMIF($F$10:$F$5001,A8,$C$10:$C$5001)</f>
        <v>0</v>
      </c>
    </row>
    <row r="9" spans="1:25" ht="13.8" thickBot="1" x14ac:dyDescent="0.3"/>
    <row r="10" spans="1:25" ht="27" thickBot="1" x14ac:dyDescent="0.3">
      <c r="A10" s="25" t="s">
        <v>231</v>
      </c>
      <c r="B10" s="24" t="s">
        <v>234</v>
      </c>
      <c r="C10" s="25" t="s">
        <v>58</v>
      </c>
      <c r="D10" s="75" t="s">
        <v>243</v>
      </c>
      <c r="E10" s="75" t="s">
        <v>244</v>
      </c>
      <c r="F10" s="75" t="s">
        <v>245</v>
      </c>
      <c r="G10" s="75" t="s">
        <v>246</v>
      </c>
      <c r="H10" s="75" t="s">
        <v>247</v>
      </c>
      <c r="I10" s="75" t="s">
        <v>248</v>
      </c>
      <c r="J10" s="75" t="s">
        <v>249</v>
      </c>
      <c r="K10" s="75" t="s">
        <v>250</v>
      </c>
      <c r="L10" s="75" t="s">
        <v>251</v>
      </c>
      <c r="M10" s="75" t="s">
        <v>252</v>
      </c>
      <c r="N10" s="75" t="s">
        <v>253</v>
      </c>
      <c r="O10" s="75" t="s">
        <v>254</v>
      </c>
      <c r="P10" s="75" t="s">
        <v>255</v>
      </c>
      <c r="Q10" s="75" t="s">
        <v>256</v>
      </c>
      <c r="R10" s="75" t="s">
        <v>257</v>
      </c>
      <c r="S10" s="75" t="s">
        <v>258</v>
      </c>
      <c r="T10" s="75" t="s">
        <v>259</v>
      </c>
      <c r="U10" s="75" t="s">
        <v>260</v>
      </c>
      <c r="V10" s="75" t="s">
        <v>261</v>
      </c>
      <c r="W10" s="75" t="s">
        <v>262</v>
      </c>
      <c r="X10" s="75" t="s">
        <v>263</v>
      </c>
      <c r="Y10" s="75" t="s">
        <v>264</v>
      </c>
    </row>
    <row r="11" spans="1:25" x14ac:dyDescent="0.25">
      <c r="A11" s="31" t="str">
        <f t="shared" ref="A11:A40" si="0">VLOOKUP(G11,DDENA_USERS,2,FALSE)</f>
        <v>Chris Germany</v>
      </c>
      <c r="B11" s="30">
        <f>IF(ISNUMBER(FIND("Pow",F11))=TRUE,((VALUE(MID(R11,FIND("-",R11)+1,2)))-(VALUE(MID(R11,FIND("-",R11)-1,1)))+1)*(Q11-P11+1),(Q11-P11+1))</f>
        <v>1</v>
      </c>
      <c r="C11" s="31">
        <f>B11*W11</f>
        <v>10000</v>
      </c>
      <c r="D11" s="76" t="s">
        <v>375</v>
      </c>
      <c r="E11" s="76" t="s">
        <v>376</v>
      </c>
      <c r="F11" s="76" t="s">
        <v>61</v>
      </c>
      <c r="G11" s="76" t="s">
        <v>62</v>
      </c>
      <c r="H11" s="76" t="s">
        <v>621</v>
      </c>
      <c r="I11" s="76" t="s">
        <v>377</v>
      </c>
      <c r="J11" s="76" t="s">
        <v>378</v>
      </c>
      <c r="K11" s="76" t="s">
        <v>379</v>
      </c>
      <c r="L11" s="76" t="s">
        <v>438</v>
      </c>
      <c r="M11" s="76" t="s">
        <v>380</v>
      </c>
      <c r="N11" s="76"/>
      <c r="O11" s="76" t="s">
        <v>439</v>
      </c>
      <c r="P11" s="80">
        <v>37001</v>
      </c>
      <c r="Q11" s="80">
        <v>37001</v>
      </c>
      <c r="R11" s="76"/>
      <c r="S11" s="76"/>
      <c r="T11" s="77">
        <v>37000</v>
      </c>
      <c r="U11" s="76" t="s">
        <v>622</v>
      </c>
      <c r="V11" s="76" t="s">
        <v>441</v>
      </c>
      <c r="W11" s="76">
        <v>10000</v>
      </c>
      <c r="X11" s="76">
        <v>4.9800000000000004</v>
      </c>
      <c r="Y11" s="76">
        <v>25214</v>
      </c>
    </row>
    <row r="12" spans="1:25" x14ac:dyDescent="0.25">
      <c r="A12" s="31" t="str">
        <f t="shared" si="0"/>
        <v>Chris Germany</v>
      </c>
      <c r="B12" s="30">
        <f t="shared" ref="B12:B74" si="1">IF(ISNUMBER(FIND("Pow",F12))=TRUE,((VALUE(MID(R12,FIND("-",R12)+1,2)))-(VALUE(MID(R12,FIND("-",R12)-1,1)))+1)*(Q12-P12+1),(Q12-P12+1))</f>
        <v>1</v>
      </c>
      <c r="C12" s="31">
        <f t="shared" ref="C12:C74" si="2">B12*W12</f>
        <v>10000</v>
      </c>
      <c r="D12" s="78" t="s">
        <v>375</v>
      </c>
      <c r="E12" s="78" t="s">
        <v>376</v>
      </c>
      <c r="F12" s="78" t="s">
        <v>61</v>
      </c>
      <c r="G12" s="78" t="s">
        <v>62</v>
      </c>
      <c r="H12" s="78" t="s">
        <v>437</v>
      </c>
      <c r="I12" s="78" t="s">
        <v>377</v>
      </c>
      <c r="J12" s="78" t="s">
        <v>378</v>
      </c>
      <c r="K12" s="78" t="s">
        <v>379</v>
      </c>
      <c r="L12" s="78" t="s">
        <v>438</v>
      </c>
      <c r="M12" s="78" t="s">
        <v>380</v>
      </c>
      <c r="N12" s="78"/>
      <c r="O12" s="78" t="s">
        <v>439</v>
      </c>
      <c r="P12" s="81">
        <v>37001</v>
      </c>
      <c r="Q12" s="81">
        <v>37001</v>
      </c>
      <c r="R12" s="78"/>
      <c r="S12" s="78"/>
      <c r="T12" s="79">
        <v>37000</v>
      </c>
      <c r="U12" s="78" t="s">
        <v>623</v>
      </c>
      <c r="V12" s="78" t="s">
        <v>441</v>
      </c>
      <c r="W12" s="78">
        <v>10000</v>
      </c>
      <c r="X12" s="78">
        <v>5.0549999999999997</v>
      </c>
      <c r="Y12" s="78">
        <v>25107</v>
      </c>
    </row>
    <row r="13" spans="1:25" x14ac:dyDescent="0.25">
      <c r="A13" s="31" t="str">
        <f t="shared" si="0"/>
        <v>John Arnold</v>
      </c>
      <c r="B13" s="30">
        <f t="shared" si="1"/>
        <v>31</v>
      </c>
      <c r="C13" s="31">
        <f t="shared" si="2"/>
        <v>310000</v>
      </c>
      <c r="D13" s="76" t="s">
        <v>375</v>
      </c>
      <c r="E13" s="76" t="s">
        <v>376</v>
      </c>
      <c r="F13" s="76" t="s">
        <v>61</v>
      </c>
      <c r="G13" s="76" t="s">
        <v>64</v>
      </c>
      <c r="H13" s="76" t="s">
        <v>624</v>
      </c>
      <c r="I13" s="76" t="s">
        <v>377</v>
      </c>
      <c r="J13" s="76" t="s">
        <v>625</v>
      </c>
      <c r="K13" s="76" t="s">
        <v>626</v>
      </c>
      <c r="L13" s="76" t="s">
        <v>627</v>
      </c>
      <c r="M13" s="76" t="s">
        <v>628</v>
      </c>
      <c r="N13" s="76" t="s">
        <v>629</v>
      </c>
      <c r="O13" s="76" t="s">
        <v>630</v>
      </c>
      <c r="P13" s="80">
        <v>37012</v>
      </c>
      <c r="Q13" s="80">
        <v>37042</v>
      </c>
      <c r="R13" s="76"/>
      <c r="S13" s="76"/>
      <c r="T13" s="77">
        <v>37000</v>
      </c>
      <c r="U13" s="76" t="s">
        <v>631</v>
      </c>
      <c r="V13" s="76" t="s">
        <v>414</v>
      </c>
      <c r="W13" s="76">
        <v>10000</v>
      </c>
      <c r="X13" s="76">
        <v>0.43</v>
      </c>
      <c r="Y13" s="76">
        <v>25197</v>
      </c>
    </row>
    <row r="14" spans="1:25" x14ac:dyDescent="0.25">
      <c r="A14" s="31" t="str">
        <f t="shared" si="0"/>
        <v>John Arnold</v>
      </c>
      <c r="B14" s="30">
        <f t="shared" si="1"/>
        <v>31</v>
      </c>
      <c r="C14" s="31">
        <f t="shared" si="2"/>
        <v>310000</v>
      </c>
      <c r="D14" s="78" t="s">
        <v>375</v>
      </c>
      <c r="E14" s="78" t="s">
        <v>376</v>
      </c>
      <c r="F14" s="78" t="s">
        <v>61</v>
      </c>
      <c r="G14" s="78" t="s">
        <v>64</v>
      </c>
      <c r="H14" s="78" t="s">
        <v>624</v>
      </c>
      <c r="I14" s="78" t="s">
        <v>377</v>
      </c>
      <c r="J14" s="78" t="s">
        <v>625</v>
      </c>
      <c r="K14" s="78" t="s">
        <v>626</v>
      </c>
      <c r="L14" s="78" t="s">
        <v>627</v>
      </c>
      <c r="M14" s="78" t="s">
        <v>628</v>
      </c>
      <c r="N14" s="78" t="s">
        <v>629</v>
      </c>
      <c r="O14" s="78" t="s">
        <v>630</v>
      </c>
      <c r="P14" s="81">
        <v>37012</v>
      </c>
      <c r="Q14" s="81">
        <v>37042</v>
      </c>
      <c r="R14" s="78"/>
      <c r="S14" s="78"/>
      <c r="T14" s="79">
        <v>37000</v>
      </c>
      <c r="U14" s="78" t="s">
        <v>632</v>
      </c>
      <c r="V14" s="78" t="s">
        <v>414</v>
      </c>
      <c r="W14" s="78">
        <v>10000</v>
      </c>
      <c r="X14" s="78">
        <v>0.42499999999999999</v>
      </c>
      <c r="Y14" s="78">
        <v>25198</v>
      </c>
    </row>
    <row r="15" spans="1:25" x14ac:dyDescent="0.25">
      <c r="A15" s="31" t="str">
        <f t="shared" si="0"/>
        <v>Susan Pereira</v>
      </c>
      <c r="B15" s="30">
        <f t="shared" si="1"/>
        <v>1</v>
      </c>
      <c r="C15" s="31">
        <f t="shared" si="2"/>
        <v>30000</v>
      </c>
      <c r="D15" s="76" t="s">
        <v>375</v>
      </c>
      <c r="E15" s="76" t="s">
        <v>376</v>
      </c>
      <c r="F15" s="76" t="s">
        <v>61</v>
      </c>
      <c r="G15" s="76" t="s">
        <v>66</v>
      </c>
      <c r="H15" s="76" t="s">
        <v>442</v>
      </c>
      <c r="I15" s="76" t="s">
        <v>377</v>
      </c>
      <c r="J15" s="76" t="s">
        <v>378</v>
      </c>
      <c r="K15" s="76" t="s">
        <v>379</v>
      </c>
      <c r="L15" s="76" t="s">
        <v>633</v>
      </c>
      <c r="M15" s="76" t="s">
        <v>380</v>
      </c>
      <c r="N15" s="76"/>
      <c r="O15" s="76" t="s">
        <v>439</v>
      </c>
      <c r="P15" s="80">
        <v>37001</v>
      </c>
      <c r="Q15" s="80">
        <v>37001</v>
      </c>
      <c r="R15" s="76"/>
      <c r="S15" s="76"/>
      <c r="T15" s="77">
        <v>37000</v>
      </c>
      <c r="U15" s="76" t="s">
        <v>634</v>
      </c>
      <c r="V15" s="76" t="s">
        <v>441</v>
      </c>
      <c r="W15" s="76">
        <v>30000</v>
      </c>
      <c r="X15" s="76">
        <v>5.07</v>
      </c>
      <c r="Y15" s="76">
        <v>25076</v>
      </c>
    </row>
    <row r="16" spans="1:25" x14ac:dyDescent="0.25">
      <c r="A16" s="31" t="str">
        <f t="shared" si="0"/>
        <v>Susan Pereira</v>
      </c>
      <c r="B16" s="30">
        <f t="shared" si="1"/>
        <v>1</v>
      </c>
      <c r="C16" s="31">
        <f t="shared" si="2"/>
        <v>10000</v>
      </c>
      <c r="D16" s="78" t="s">
        <v>375</v>
      </c>
      <c r="E16" s="78" t="s">
        <v>376</v>
      </c>
      <c r="F16" s="78" t="s">
        <v>61</v>
      </c>
      <c r="G16" s="78" t="s">
        <v>66</v>
      </c>
      <c r="H16" s="78" t="s">
        <v>442</v>
      </c>
      <c r="I16" s="78" t="s">
        <v>377</v>
      </c>
      <c r="J16" s="78" t="s">
        <v>378</v>
      </c>
      <c r="K16" s="78" t="s">
        <v>379</v>
      </c>
      <c r="L16" s="78" t="s">
        <v>633</v>
      </c>
      <c r="M16" s="78" t="s">
        <v>380</v>
      </c>
      <c r="N16" s="78"/>
      <c r="O16" s="78" t="s">
        <v>439</v>
      </c>
      <c r="P16" s="81">
        <v>37001</v>
      </c>
      <c r="Q16" s="81">
        <v>37001</v>
      </c>
      <c r="R16" s="78"/>
      <c r="S16" s="78"/>
      <c r="T16" s="79">
        <v>37000</v>
      </c>
      <c r="U16" s="78" t="s">
        <v>446</v>
      </c>
      <c r="V16" s="78" t="s">
        <v>414</v>
      </c>
      <c r="W16" s="78">
        <v>10000</v>
      </c>
      <c r="X16" s="78">
        <v>5.0650000000000004</v>
      </c>
      <c r="Y16" s="78">
        <v>25199</v>
      </c>
    </row>
    <row r="17" spans="1:25" x14ac:dyDescent="0.25">
      <c r="A17" s="31" t="str">
        <f t="shared" si="0"/>
        <v>Susan Pereira</v>
      </c>
      <c r="B17" s="30">
        <f t="shared" si="1"/>
        <v>1</v>
      </c>
      <c r="C17" s="31">
        <f t="shared" si="2"/>
        <v>10000</v>
      </c>
      <c r="D17" s="76" t="s">
        <v>375</v>
      </c>
      <c r="E17" s="76" t="s">
        <v>376</v>
      </c>
      <c r="F17" s="76" t="s">
        <v>61</v>
      </c>
      <c r="G17" s="76" t="s">
        <v>66</v>
      </c>
      <c r="H17" s="76" t="s">
        <v>442</v>
      </c>
      <c r="I17" s="76" t="s">
        <v>377</v>
      </c>
      <c r="J17" s="76" t="s">
        <v>378</v>
      </c>
      <c r="K17" s="76" t="s">
        <v>379</v>
      </c>
      <c r="L17" s="76" t="s">
        <v>635</v>
      </c>
      <c r="M17" s="76" t="s">
        <v>380</v>
      </c>
      <c r="N17" s="76"/>
      <c r="O17" s="76" t="s">
        <v>439</v>
      </c>
      <c r="P17" s="80">
        <v>37001</v>
      </c>
      <c r="Q17" s="80">
        <v>37001</v>
      </c>
      <c r="R17" s="76"/>
      <c r="S17" s="76"/>
      <c r="T17" s="77">
        <v>37000</v>
      </c>
      <c r="U17" s="76" t="s">
        <v>636</v>
      </c>
      <c r="V17" s="76" t="s">
        <v>441</v>
      </c>
      <c r="W17" s="76">
        <v>10000</v>
      </c>
      <c r="X17" s="76">
        <v>5.0650000000000004</v>
      </c>
      <c r="Y17" s="76">
        <v>25180</v>
      </c>
    </row>
    <row r="18" spans="1:25" x14ac:dyDescent="0.25">
      <c r="A18" s="31" t="str">
        <f t="shared" si="0"/>
        <v>Kelli Stevens</v>
      </c>
      <c r="B18" s="30">
        <f t="shared" si="1"/>
        <v>1</v>
      </c>
      <c r="C18" s="31">
        <f t="shared" si="2"/>
        <v>5000</v>
      </c>
      <c r="D18" s="78" t="s">
        <v>375</v>
      </c>
      <c r="E18" s="78" t="s">
        <v>376</v>
      </c>
      <c r="F18" s="78" t="s">
        <v>61</v>
      </c>
      <c r="G18" s="78" t="s">
        <v>69</v>
      </c>
      <c r="H18" s="78" t="s">
        <v>444</v>
      </c>
      <c r="I18" s="78" t="s">
        <v>377</v>
      </c>
      <c r="J18" s="78" t="s">
        <v>378</v>
      </c>
      <c r="K18" s="78" t="s">
        <v>379</v>
      </c>
      <c r="L18" s="78" t="s">
        <v>445</v>
      </c>
      <c r="M18" s="78" t="s">
        <v>380</v>
      </c>
      <c r="N18" s="78"/>
      <c r="O18" s="78" t="s">
        <v>439</v>
      </c>
      <c r="P18" s="81">
        <v>37001</v>
      </c>
      <c r="Q18" s="81">
        <v>37001</v>
      </c>
      <c r="R18" s="78"/>
      <c r="S18" s="78"/>
      <c r="T18" s="79">
        <v>37000</v>
      </c>
      <c r="U18" s="78" t="s">
        <v>637</v>
      </c>
      <c r="V18" s="78" t="s">
        <v>441</v>
      </c>
      <c r="W18" s="78">
        <v>5000</v>
      </c>
      <c r="X18" s="78">
        <v>4.96</v>
      </c>
      <c r="Y18" s="78">
        <v>25183</v>
      </c>
    </row>
    <row r="19" spans="1:25" x14ac:dyDescent="0.25">
      <c r="A19" s="31" t="str">
        <f t="shared" si="0"/>
        <v>Kelli Stevens</v>
      </c>
      <c r="B19" s="30">
        <f t="shared" si="1"/>
        <v>1</v>
      </c>
      <c r="C19" s="31">
        <f t="shared" si="2"/>
        <v>5000</v>
      </c>
      <c r="D19" s="76" t="s">
        <v>375</v>
      </c>
      <c r="E19" s="76" t="s">
        <v>376</v>
      </c>
      <c r="F19" s="76" t="s">
        <v>61</v>
      </c>
      <c r="G19" s="76" t="s">
        <v>69</v>
      </c>
      <c r="H19" s="76" t="s">
        <v>444</v>
      </c>
      <c r="I19" s="76" t="s">
        <v>377</v>
      </c>
      <c r="J19" s="76" t="s">
        <v>378</v>
      </c>
      <c r="K19" s="76" t="s">
        <v>379</v>
      </c>
      <c r="L19" s="76" t="s">
        <v>445</v>
      </c>
      <c r="M19" s="76" t="s">
        <v>380</v>
      </c>
      <c r="N19" s="76"/>
      <c r="O19" s="76" t="s">
        <v>439</v>
      </c>
      <c r="P19" s="80">
        <v>37001</v>
      </c>
      <c r="Q19" s="80">
        <v>37001</v>
      </c>
      <c r="R19" s="76"/>
      <c r="S19" s="76"/>
      <c r="T19" s="77">
        <v>37000</v>
      </c>
      <c r="U19" s="76" t="s">
        <v>638</v>
      </c>
      <c r="V19" s="76" t="s">
        <v>441</v>
      </c>
      <c r="W19" s="76">
        <v>5000</v>
      </c>
      <c r="X19" s="76">
        <v>4.97</v>
      </c>
      <c r="Y19" s="76">
        <v>25185</v>
      </c>
    </row>
    <row r="20" spans="1:25" x14ac:dyDescent="0.25">
      <c r="A20" s="31" t="str">
        <f t="shared" si="0"/>
        <v>Kelli Stevens</v>
      </c>
      <c r="B20" s="30">
        <f t="shared" si="1"/>
        <v>1</v>
      </c>
      <c r="C20" s="31">
        <f t="shared" si="2"/>
        <v>5000</v>
      </c>
      <c r="D20" s="78" t="s">
        <v>375</v>
      </c>
      <c r="E20" s="78" t="s">
        <v>376</v>
      </c>
      <c r="F20" s="78" t="s">
        <v>61</v>
      </c>
      <c r="G20" s="78" t="s">
        <v>69</v>
      </c>
      <c r="H20" s="78" t="s">
        <v>444</v>
      </c>
      <c r="I20" s="78" t="s">
        <v>377</v>
      </c>
      <c r="J20" s="78" t="s">
        <v>378</v>
      </c>
      <c r="K20" s="78" t="s">
        <v>379</v>
      </c>
      <c r="L20" s="78" t="s">
        <v>413</v>
      </c>
      <c r="M20" s="78" t="s">
        <v>380</v>
      </c>
      <c r="N20" s="78"/>
      <c r="O20" s="78" t="s">
        <v>439</v>
      </c>
      <c r="P20" s="81">
        <v>37001</v>
      </c>
      <c r="Q20" s="81">
        <v>37001</v>
      </c>
      <c r="R20" s="78"/>
      <c r="S20" s="78"/>
      <c r="T20" s="79">
        <v>37000</v>
      </c>
      <c r="U20" s="78" t="s">
        <v>639</v>
      </c>
      <c r="V20" s="78" t="s">
        <v>414</v>
      </c>
      <c r="W20" s="78">
        <v>5000</v>
      </c>
      <c r="X20" s="78">
        <v>5.01</v>
      </c>
      <c r="Y20" s="78">
        <v>25048</v>
      </c>
    </row>
    <row r="21" spans="1:25" x14ac:dyDescent="0.25">
      <c r="A21" s="31" t="str">
        <f t="shared" si="0"/>
        <v>Kelli Stevens</v>
      </c>
      <c r="B21" s="30">
        <f t="shared" si="1"/>
        <v>1</v>
      </c>
      <c r="C21" s="31">
        <f t="shared" si="2"/>
        <v>5000</v>
      </c>
      <c r="D21" s="76" t="s">
        <v>375</v>
      </c>
      <c r="E21" s="76" t="s">
        <v>376</v>
      </c>
      <c r="F21" s="76" t="s">
        <v>61</v>
      </c>
      <c r="G21" s="76" t="s">
        <v>69</v>
      </c>
      <c r="H21" s="76" t="s">
        <v>444</v>
      </c>
      <c r="I21" s="76" t="s">
        <v>377</v>
      </c>
      <c r="J21" s="76" t="s">
        <v>378</v>
      </c>
      <c r="K21" s="76" t="s">
        <v>379</v>
      </c>
      <c r="L21" s="76" t="s">
        <v>413</v>
      </c>
      <c r="M21" s="76" t="s">
        <v>380</v>
      </c>
      <c r="N21" s="76"/>
      <c r="O21" s="76" t="s">
        <v>439</v>
      </c>
      <c r="P21" s="80">
        <v>37001</v>
      </c>
      <c r="Q21" s="80">
        <v>37001</v>
      </c>
      <c r="R21" s="76"/>
      <c r="S21" s="76"/>
      <c r="T21" s="77">
        <v>37000</v>
      </c>
      <c r="U21" s="76" t="s">
        <v>640</v>
      </c>
      <c r="V21" s="76" t="s">
        <v>414</v>
      </c>
      <c r="W21" s="76">
        <v>5000</v>
      </c>
      <c r="X21" s="76">
        <v>4.97</v>
      </c>
      <c r="Y21" s="76">
        <v>25060</v>
      </c>
    </row>
    <row r="22" spans="1:25" x14ac:dyDescent="0.25">
      <c r="A22" s="31" t="str">
        <f t="shared" si="0"/>
        <v>Kelli Stevens</v>
      </c>
      <c r="B22" s="30">
        <f t="shared" si="1"/>
        <v>1</v>
      </c>
      <c r="C22" s="31">
        <f t="shared" si="2"/>
        <v>5000</v>
      </c>
      <c r="D22" s="78" t="s">
        <v>375</v>
      </c>
      <c r="E22" s="78" t="s">
        <v>376</v>
      </c>
      <c r="F22" s="78" t="s">
        <v>61</v>
      </c>
      <c r="G22" s="78" t="s">
        <v>69</v>
      </c>
      <c r="H22" s="78" t="s">
        <v>444</v>
      </c>
      <c r="I22" s="78" t="s">
        <v>377</v>
      </c>
      <c r="J22" s="78" t="s">
        <v>378</v>
      </c>
      <c r="K22" s="78" t="s">
        <v>379</v>
      </c>
      <c r="L22" s="78" t="s">
        <v>413</v>
      </c>
      <c r="M22" s="78" t="s">
        <v>380</v>
      </c>
      <c r="N22" s="78"/>
      <c r="O22" s="78" t="s">
        <v>439</v>
      </c>
      <c r="P22" s="81">
        <v>37001</v>
      </c>
      <c r="Q22" s="81">
        <v>37001</v>
      </c>
      <c r="R22" s="78"/>
      <c r="S22" s="78"/>
      <c r="T22" s="79">
        <v>37000</v>
      </c>
      <c r="U22" s="78" t="s">
        <v>641</v>
      </c>
      <c r="V22" s="78" t="s">
        <v>414</v>
      </c>
      <c r="W22" s="78">
        <v>5000</v>
      </c>
      <c r="X22" s="78">
        <v>4.96</v>
      </c>
      <c r="Y22" s="78">
        <v>25084</v>
      </c>
    </row>
    <row r="23" spans="1:25" x14ac:dyDescent="0.25">
      <c r="A23" s="31" t="str">
        <f t="shared" si="0"/>
        <v>Kelli Stevens</v>
      </c>
      <c r="B23" s="30">
        <f t="shared" si="1"/>
        <v>1</v>
      </c>
      <c r="C23" s="31">
        <f t="shared" si="2"/>
        <v>5000</v>
      </c>
      <c r="D23" s="76" t="s">
        <v>375</v>
      </c>
      <c r="E23" s="76" t="s">
        <v>376</v>
      </c>
      <c r="F23" s="76" t="s">
        <v>61</v>
      </c>
      <c r="G23" s="76" t="s">
        <v>69</v>
      </c>
      <c r="H23" s="76" t="s">
        <v>444</v>
      </c>
      <c r="I23" s="76" t="s">
        <v>377</v>
      </c>
      <c r="J23" s="76" t="s">
        <v>378</v>
      </c>
      <c r="K23" s="76" t="s">
        <v>379</v>
      </c>
      <c r="L23" s="76" t="s">
        <v>413</v>
      </c>
      <c r="M23" s="76" t="s">
        <v>380</v>
      </c>
      <c r="N23" s="76"/>
      <c r="O23" s="76" t="s">
        <v>439</v>
      </c>
      <c r="P23" s="80">
        <v>37001</v>
      </c>
      <c r="Q23" s="80">
        <v>37001</v>
      </c>
      <c r="R23" s="76"/>
      <c r="S23" s="76"/>
      <c r="T23" s="77">
        <v>37000</v>
      </c>
      <c r="U23" s="76" t="s">
        <v>440</v>
      </c>
      <c r="V23" s="76" t="s">
        <v>414</v>
      </c>
      <c r="W23" s="76">
        <v>5000</v>
      </c>
      <c r="X23" s="76">
        <v>4.9550000000000001</v>
      </c>
      <c r="Y23" s="76">
        <v>25133</v>
      </c>
    </row>
    <row r="24" spans="1:25" x14ac:dyDescent="0.25">
      <c r="A24" s="31" t="str">
        <f t="shared" si="0"/>
        <v>Kelli Stevens</v>
      </c>
      <c r="B24" s="30">
        <f t="shared" si="1"/>
        <v>1</v>
      </c>
      <c r="C24" s="31">
        <f t="shared" si="2"/>
        <v>5000</v>
      </c>
      <c r="D24" s="78" t="s">
        <v>375</v>
      </c>
      <c r="E24" s="78" t="s">
        <v>376</v>
      </c>
      <c r="F24" s="78" t="s">
        <v>61</v>
      </c>
      <c r="G24" s="78" t="s">
        <v>69</v>
      </c>
      <c r="H24" s="78" t="s">
        <v>444</v>
      </c>
      <c r="I24" s="78" t="s">
        <v>377</v>
      </c>
      <c r="J24" s="78" t="s">
        <v>378</v>
      </c>
      <c r="K24" s="78" t="s">
        <v>379</v>
      </c>
      <c r="L24" s="78" t="s">
        <v>413</v>
      </c>
      <c r="M24" s="78" t="s">
        <v>380</v>
      </c>
      <c r="N24" s="78"/>
      <c r="O24" s="78" t="s">
        <v>439</v>
      </c>
      <c r="P24" s="81">
        <v>37001</v>
      </c>
      <c r="Q24" s="81">
        <v>37001</v>
      </c>
      <c r="R24" s="78"/>
      <c r="S24" s="78"/>
      <c r="T24" s="79">
        <v>37000</v>
      </c>
      <c r="U24" s="78" t="s">
        <v>642</v>
      </c>
      <c r="V24" s="78" t="s">
        <v>414</v>
      </c>
      <c r="W24" s="78">
        <v>5000</v>
      </c>
      <c r="X24" s="78">
        <v>4.9550000000000001</v>
      </c>
      <c r="Y24" s="78">
        <v>25139</v>
      </c>
    </row>
    <row r="25" spans="1:25" x14ac:dyDescent="0.25">
      <c r="A25" s="31" t="str">
        <f t="shared" si="0"/>
        <v>Kelli Stevens</v>
      </c>
      <c r="B25" s="30">
        <f t="shared" si="1"/>
        <v>1</v>
      </c>
      <c r="C25" s="31">
        <f t="shared" si="2"/>
        <v>5000</v>
      </c>
      <c r="D25" s="76" t="s">
        <v>375</v>
      </c>
      <c r="E25" s="76" t="s">
        <v>376</v>
      </c>
      <c r="F25" s="76" t="s">
        <v>61</v>
      </c>
      <c r="G25" s="76" t="s">
        <v>69</v>
      </c>
      <c r="H25" s="76" t="s">
        <v>444</v>
      </c>
      <c r="I25" s="76" t="s">
        <v>377</v>
      </c>
      <c r="J25" s="76" t="s">
        <v>378</v>
      </c>
      <c r="K25" s="76" t="s">
        <v>379</v>
      </c>
      <c r="L25" s="76" t="s">
        <v>413</v>
      </c>
      <c r="M25" s="76" t="s">
        <v>380</v>
      </c>
      <c r="N25" s="76"/>
      <c r="O25" s="76" t="s">
        <v>439</v>
      </c>
      <c r="P25" s="80">
        <v>37001</v>
      </c>
      <c r="Q25" s="80">
        <v>37001</v>
      </c>
      <c r="R25" s="76"/>
      <c r="S25" s="76"/>
      <c r="T25" s="77">
        <v>37000</v>
      </c>
      <c r="U25" s="76" t="s">
        <v>643</v>
      </c>
      <c r="V25" s="76" t="s">
        <v>414</v>
      </c>
      <c r="W25" s="76">
        <v>5000</v>
      </c>
      <c r="X25" s="76">
        <v>4.9550000000000001</v>
      </c>
      <c r="Y25" s="76">
        <v>25157</v>
      </c>
    </row>
    <row r="26" spans="1:25" x14ac:dyDescent="0.25">
      <c r="A26" s="31" t="str">
        <f t="shared" si="0"/>
        <v>Kelli Stevens</v>
      </c>
      <c r="B26" s="30">
        <f t="shared" si="1"/>
        <v>1</v>
      </c>
      <c r="C26" s="31">
        <f t="shared" si="2"/>
        <v>5000</v>
      </c>
      <c r="D26" s="78" t="s">
        <v>375</v>
      </c>
      <c r="E26" s="78" t="s">
        <v>376</v>
      </c>
      <c r="F26" s="78" t="s">
        <v>61</v>
      </c>
      <c r="G26" s="78" t="s">
        <v>69</v>
      </c>
      <c r="H26" s="78" t="s">
        <v>444</v>
      </c>
      <c r="I26" s="78" t="s">
        <v>377</v>
      </c>
      <c r="J26" s="78" t="s">
        <v>378</v>
      </c>
      <c r="K26" s="78" t="s">
        <v>379</v>
      </c>
      <c r="L26" s="78" t="s">
        <v>644</v>
      </c>
      <c r="M26" s="78" t="s">
        <v>380</v>
      </c>
      <c r="N26" s="78"/>
      <c r="O26" s="78" t="s">
        <v>439</v>
      </c>
      <c r="P26" s="81">
        <v>37001</v>
      </c>
      <c r="Q26" s="81">
        <v>37001</v>
      </c>
      <c r="R26" s="78"/>
      <c r="S26" s="78"/>
      <c r="T26" s="79">
        <v>37000</v>
      </c>
      <c r="U26" s="78" t="s">
        <v>639</v>
      </c>
      <c r="V26" s="78" t="s">
        <v>414</v>
      </c>
      <c r="W26" s="78">
        <v>5000</v>
      </c>
      <c r="X26" s="78">
        <v>4.9749999999999996</v>
      </c>
      <c r="Y26" s="78">
        <v>25046</v>
      </c>
    </row>
    <row r="27" spans="1:25" x14ac:dyDescent="0.25">
      <c r="A27" s="31" t="str">
        <f t="shared" si="0"/>
        <v>Kelli Stevens</v>
      </c>
      <c r="B27" s="30">
        <f t="shared" si="1"/>
        <v>1</v>
      </c>
      <c r="C27" s="31">
        <f t="shared" si="2"/>
        <v>5000</v>
      </c>
      <c r="D27" s="76" t="s">
        <v>375</v>
      </c>
      <c r="E27" s="76" t="s">
        <v>376</v>
      </c>
      <c r="F27" s="76" t="s">
        <v>61</v>
      </c>
      <c r="G27" s="76" t="s">
        <v>69</v>
      </c>
      <c r="H27" s="76" t="s">
        <v>444</v>
      </c>
      <c r="I27" s="76" t="s">
        <v>377</v>
      </c>
      <c r="J27" s="76" t="s">
        <v>378</v>
      </c>
      <c r="K27" s="76" t="s">
        <v>379</v>
      </c>
      <c r="L27" s="76" t="s">
        <v>644</v>
      </c>
      <c r="M27" s="76" t="s">
        <v>380</v>
      </c>
      <c r="N27" s="76"/>
      <c r="O27" s="76" t="s">
        <v>439</v>
      </c>
      <c r="P27" s="80">
        <v>37001</v>
      </c>
      <c r="Q27" s="80">
        <v>37001</v>
      </c>
      <c r="R27" s="76"/>
      <c r="S27" s="76"/>
      <c r="T27" s="77">
        <v>37000</v>
      </c>
      <c r="U27" s="76" t="s">
        <v>640</v>
      </c>
      <c r="V27" s="76" t="s">
        <v>414</v>
      </c>
      <c r="W27" s="76">
        <v>5000</v>
      </c>
      <c r="X27" s="76">
        <v>4.9450000000000003</v>
      </c>
      <c r="Y27" s="76">
        <v>25059</v>
      </c>
    </row>
    <row r="28" spans="1:25" x14ac:dyDescent="0.25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5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5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5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5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5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5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5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5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5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5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5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5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5">
      <c r="A41" s="31" t="e">
        <f t="shared" ref="A41:A72" si="3">VLOOKUP(G41,DDENA_USERS,2,FALSE)</f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5">
      <c r="A42" s="31" t="e">
        <f t="shared" si="3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5">
      <c r="A43" s="31" t="e">
        <f t="shared" si="3"/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5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5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5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5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5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5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5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5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5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5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5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5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5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5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5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5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5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5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5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5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5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5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5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5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5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5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5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5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5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5">
      <c r="A73" s="31" t="e">
        <f t="shared" ref="A73:A104" si="4">VLOOKUP(G73,DDENA_USERS,2,FALSE)</f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5">
      <c r="A74" s="31" t="e">
        <f t="shared" si="4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5">
      <c r="A75" s="31" t="e">
        <f t="shared" si="4"/>
        <v>#N/A</v>
      </c>
      <c r="B75" s="30">
        <f t="shared" ref="B75:B138" si="5">IF(ISNUMBER(FIND("Pow",F75))=TRUE,((VALUE(MID(R75,FIND("-",R75)+1,2)))-(VALUE(MID(R75,FIND("-",R75)-1,1)))+1)*(Q75-P75+1),(Q75-P75+1))</f>
        <v>1</v>
      </c>
      <c r="C75" s="31">
        <f t="shared" ref="C75:C138" si="6">B75*W75</f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5">
      <c r="A76" s="31" t="e">
        <f t="shared" si="4"/>
        <v>#N/A</v>
      </c>
      <c r="B76" s="30">
        <f t="shared" si="5"/>
        <v>1</v>
      </c>
      <c r="C76" s="31">
        <f t="shared" si="6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5">
      <c r="A77" s="31" t="e">
        <f t="shared" si="4"/>
        <v>#N/A</v>
      </c>
      <c r="B77" s="30">
        <f t="shared" si="5"/>
        <v>1</v>
      </c>
      <c r="C77" s="31">
        <f t="shared" si="6"/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5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5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5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5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5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5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5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5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5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5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5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5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5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5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5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5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5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5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5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5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5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5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5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5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5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5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5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5">
      <c r="A105" s="31" t="e">
        <f t="shared" ref="A105:A136" si="7">VLOOKUP(G105,DDENA_USERS,2,FALSE)</f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5">
      <c r="A106" s="31" t="e">
        <f t="shared" si="7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5">
      <c r="A107" s="31" t="e">
        <f t="shared" si="7"/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5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5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5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5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5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5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5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5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5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5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5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5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5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5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5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5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5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5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5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5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5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5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5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5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5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5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5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5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5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5">
      <c r="A137" s="31" t="e">
        <f t="shared" ref="A137:A147" si="8">VLOOKUP(G137,DDENA_USERS,2,FALSE)</f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5">
      <c r="A138" s="31" t="e">
        <f t="shared" si="8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5">
      <c r="A139" s="31" t="e">
        <f t="shared" si="8"/>
        <v>#N/A</v>
      </c>
      <c r="B139" s="30">
        <f t="shared" ref="B139:B202" si="9">IF(ISNUMBER(FIND("Pow",F139))=TRUE,((VALUE(MID(R139,FIND("-",R139)+1,2)))-(VALUE(MID(R139,FIND("-",R139)-1,1)))+1)*(Q139-P139+1),(Q139-P139+1))</f>
        <v>1</v>
      </c>
      <c r="C139" s="31">
        <f t="shared" ref="C139:C202" si="10">B139*W139</f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5">
      <c r="A140" s="31" t="e">
        <f t="shared" si="8"/>
        <v>#N/A</v>
      </c>
      <c r="B140" s="30">
        <f t="shared" si="9"/>
        <v>1</v>
      </c>
      <c r="C140" s="31">
        <f t="shared" si="10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5">
      <c r="A141" s="31" t="e">
        <f t="shared" si="8"/>
        <v>#N/A</v>
      </c>
      <c r="B141" s="30">
        <f t="shared" si="9"/>
        <v>1</v>
      </c>
      <c r="C141" s="31">
        <f t="shared" si="10"/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5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5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5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5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5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5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5">
      <c r="A148" s="31" t="e">
        <f t="shared" ref="A148:A211" si="11">VLOOKUP(G148,DDENA_USERS,2,FALSE)</f>
        <v>#N/A</v>
      </c>
      <c r="B148" s="30">
        <f t="shared" si="9"/>
        <v>1</v>
      </c>
      <c r="C148" s="31">
        <f t="shared" si="10"/>
        <v>0</v>
      </c>
    </row>
    <row r="149" spans="1:25" x14ac:dyDescent="0.25">
      <c r="A149" s="31" t="e">
        <f t="shared" si="11"/>
        <v>#N/A</v>
      </c>
      <c r="B149" s="30">
        <f t="shared" si="9"/>
        <v>1</v>
      </c>
      <c r="C149" s="31">
        <f t="shared" si="10"/>
        <v>0</v>
      </c>
    </row>
    <row r="150" spans="1:25" x14ac:dyDescent="0.25">
      <c r="A150" s="31" t="e">
        <f t="shared" si="11"/>
        <v>#N/A</v>
      </c>
      <c r="B150" s="30">
        <f t="shared" si="9"/>
        <v>1</v>
      </c>
      <c r="C150" s="31">
        <f t="shared" si="10"/>
        <v>0</v>
      </c>
    </row>
    <row r="151" spans="1:25" x14ac:dyDescent="0.25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5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5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5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5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5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5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5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5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5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5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5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5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5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5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5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5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5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5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5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5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5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5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5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5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5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5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5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5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5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5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5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5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5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5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5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5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5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5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5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5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5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5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5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5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5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5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5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5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5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5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5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5">
      <c r="A203" s="31" t="e">
        <f t="shared" si="11"/>
        <v>#N/A</v>
      </c>
      <c r="B203" s="30">
        <f t="shared" ref="B203:B266" si="12">IF(ISNUMBER(FIND("Pow",F203))=TRUE,((VALUE(MID(R203,FIND("-",R203)+1,2)))-(VALUE(MID(R203,FIND("-",R203)-1,1)))+1)*(Q203-P203+1),(Q203-P203+1))</f>
        <v>1</v>
      </c>
      <c r="C203" s="31">
        <f t="shared" ref="C203:C266" si="13">B203*W203</f>
        <v>0</v>
      </c>
    </row>
    <row r="204" spans="1:3" x14ac:dyDescent="0.25">
      <c r="A204" s="31" t="e">
        <f t="shared" si="11"/>
        <v>#N/A</v>
      </c>
      <c r="B204" s="30">
        <f t="shared" si="12"/>
        <v>1</v>
      </c>
      <c r="C204" s="31">
        <f t="shared" si="13"/>
        <v>0</v>
      </c>
    </row>
    <row r="205" spans="1:3" x14ac:dyDescent="0.25">
      <c r="A205" s="31" t="e">
        <f t="shared" si="11"/>
        <v>#N/A</v>
      </c>
      <c r="B205" s="30">
        <f t="shared" si="12"/>
        <v>1</v>
      </c>
      <c r="C205" s="31">
        <f t="shared" si="13"/>
        <v>0</v>
      </c>
    </row>
    <row r="206" spans="1:3" x14ac:dyDescent="0.25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5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5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5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5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5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5">
      <c r="A212" s="31" t="e">
        <f t="shared" ref="A212:A275" si="14">VLOOKUP(G212,DDENA_USERS,2,FALSE)</f>
        <v>#N/A</v>
      </c>
      <c r="B212" s="30">
        <f t="shared" si="12"/>
        <v>1</v>
      </c>
      <c r="C212" s="31">
        <f t="shared" si="13"/>
        <v>0</v>
      </c>
    </row>
    <row r="213" spans="1:3" x14ac:dyDescent="0.25">
      <c r="A213" s="31" t="e">
        <f t="shared" si="14"/>
        <v>#N/A</v>
      </c>
      <c r="B213" s="30">
        <f t="shared" si="12"/>
        <v>1</v>
      </c>
      <c r="C213" s="31">
        <f t="shared" si="13"/>
        <v>0</v>
      </c>
    </row>
    <row r="214" spans="1:3" x14ac:dyDescent="0.25">
      <c r="A214" s="31" t="e">
        <f t="shared" si="14"/>
        <v>#N/A</v>
      </c>
      <c r="B214" s="30">
        <f t="shared" si="12"/>
        <v>1</v>
      </c>
      <c r="C214" s="31">
        <f t="shared" si="13"/>
        <v>0</v>
      </c>
    </row>
    <row r="215" spans="1:3" x14ac:dyDescent="0.25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5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5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5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5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5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5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5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5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5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5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5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5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5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5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5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5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5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5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5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5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5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5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5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5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5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5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5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5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5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5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5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5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5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5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5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5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5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5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5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5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5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5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5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5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5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5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5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5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5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5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5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5">
      <c r="A267" s="31" t="e">
        <f t="shared" si="14"/>
        <v>#N/A</v>
      </c>
      <c r="B267" s="30">
        <f t="shared" ref="B267:B330" si="15">IF(ISNUMBER(FIND("Pow",F267))=TRUE,((VALUE(MID(R267,FIND("-",R267)+1,2)))-(VALUE(MID(R267,FIND("-",R267)-1,1)))+1)*(Q267-P267+1),(Q267-P267+1))</f>
        <v>1</v>
      </c>
      <c r="C267" s="31">
        <f t="shared" ref="C267:C330" si="16">B267*W267</f>
        <v>0</v>
      </c>
    </row>
    <row r="268" spans="1:3" x14ac:dyDescent="0.25">
      <c r="A268" s="31" t="e">
        <f t="shared" si="14"/>
        <v>#N/A</v>
      </c>
      <c r="B268" s="30">
        <f t="shared" si="15"/>
        <v>1</v>
      </c>
      <c r="C268" s="31">
        <f t="shared" si="16"/>
        <v>0</v>
      </c>
    </row>
    <row r="269" spans="1:3" x14ac:dyDescent="0.25">
      <c r="A269" s="31" t="e">
        <f t="shared" si="14"/>
        <v>#N/A</v>
      </c>
      <c r="B269" s="30">
        <f t="shared" si="15"/>
        <v>1</v>
      </c>
      <c r="C269" s="31">
        <f t="shared" si="16"/>
        <v>0</v>
      </c>
    </row>
    <row r="270" spans="1:3" x14ac:dyDescent="0.25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5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5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5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5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5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5">
      <c r="A276" s="31" t="e">
        <f t="shared" ref="A276:A339" si="17">VLOOKUP(G276,DDENA_USERS,2,FALSE)</f>
        <v>#N/A</v>
      </c>
      <c r="B276" s="30">
        <f t="shared" si="15"/>
        <v>1</v>
      </c>
      <c r="C276" s="31">
        <f t="shared" si="16"/>
        <v>0</v>
      </c>
    </row>
    <row r="277" spans="1:3" x14ac:dyDescent="0.25">
      <c r="A277" s="31" t="e">
        <f t="shared" si="17"/>
        <v>#N/A</v>
      </c>
      <c r="B277" s="30">
        <f t="shared" si="15"/>
        <v>1</v>
      </c>
      <c r="C277" s="31">
        <f t="shared" si="16"/>
        <v>0</v>
      </c>
    </row>
    <row r="278" spans="1:3" x14ac:dyDescent="0.25">
      <c r="A278" s="31" t="e">
        <f t="shared" si="17"/>
        <v>#N/A</v>
      </c>
      <c r="B278" s="30">
        <f t="shared" si="15"/>
        <v>1</v>
      </c>
      <c r="C278" s="31">
        <f t="shared" si="16"/>
        <v>0</v>
      </c>
    </row>
    <row r="279" spans="1:3" x14ac:dyDescent="0.25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5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5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5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5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5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5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5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5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5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5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5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5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5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5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5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5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5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5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5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5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5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5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5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5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5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5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5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5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5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5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5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5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5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5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5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5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5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5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5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5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5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5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5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5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5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5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5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5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5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5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5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5">
      <c r="A331" s="31" t="e">
        <f t="shared" si="17"/>
        <v>#N/A</v>
      </c>
      <c r="B331" s="30">
        <f t="shared" ref="B331:B394" si="18">IF(ISNUMBER(FIND("Pow",F331))=TRUE,((VALUE(MID(R331,FIND("-",R331)+1,2)))-(VALUE(MID(R331,FIND("-",R331)-1,1)))+1)*(Q331-P331+1),(Q331-P331+1))</f>
        <v>1</v>
      </c>
      <c r="C331" s="31">
        <f t="shared" ref="C331:C394" si="19">B331*W331</f>
        <v>0</v>
      </c>
    </row>
    <row r="332" spans="1:3" x14ac:dyDescent="0.25">
      <c r="A332" s="31" t="e">
        <f t="shared" si="17"/>
        <v>#N/A</v>
      </c>
      <c r="B332" s="30">
        <f t="shared" si="18"/>
        <v>1</v>
      </c>
      <c r="C332" s="31">
        <f t="shared" si="19"/>
        <v>0</v>
      </c>
    </row>
    <row r="333" spans="1:3" x14ac:dyDescent="0.25">
      <c r="A333" s="31" t="e">
        <f t="shared" si="17"/>
        <v>#N/A</v>
      </c>
      <c r="B333" s="30">
        <f t="shared" si="18"/>
        <v>1</v>
      </c>
      <c r="C333" s="31">
        <f t="shared" si="19"/>
        <v>0</v>
      </c>
    </row>
    <row r="334" spans="1:3" x14ac:dyDescent="0.25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5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5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5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5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5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5">
      <c r="A340" s="31" t="e">
        <f t="shared" ref="A340:A403" si="20">VLOOKUP(G340,DDENA_USERS,2,FALSE)</f>
        <v>#N/A</v>
      </c>
      <c r="B340" s="30">
        <f t="shared" si="18"/>
        <v>1</v>
      </c>
      <c r="C340" s="31">
        <f t="shared" si="19"/>
        <v>0</v>
      </c>
    </row>
    <row r="341" spans="1:3" x14ac:dyDescent="0.25">
      <c r="A341" s="31" t="e">
        <f t="shared" si="20"/>
        <v>#N/A</v>
      </c>
      <c r="B341" s="30">
        <f t="shared" si="18"/>
        <v>1</v>
      </c>
      <c r="C341" s="31">
        <f t="shared" si="19"/>
        <v>0</v>
      </c>
    </row>
    <row r="342" spans="1:3" x14ac:dyDescent="0.25">
      <c r="A342" s="31" t="e">
        <f t="shared" si="20"/>
        <v>#N/A</v>
      </c>
      <c r="B342" s="30">
        <f t="shared" si="18"/>
        <v>1</v>
      </c>
      <c r="C342" s="31">
        <f t="shared" si="19"/>
        <v>0</v>
      </c>
    </row>
    <row r="343" spans="1:3" x14ac:dyDescent="0.25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5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5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5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5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5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5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5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5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5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5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5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5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5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5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5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5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5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5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5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5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5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5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5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5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5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5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5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5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5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5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5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5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5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5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5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5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5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5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5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5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5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5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5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5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5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5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5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5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5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5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5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5">
      <c r="A395" s="31" t="e">
        <f t="shared" si="20"/>
        <v>#N/A</v>
      </c>
      <c r="B395" s="30">
        <f t="shared" ref="B395:B458" si="21">IF(ISNUMBER(FIND("Pow",F395))=TRUE,((VALUE(MID(R395,FIND("-",R395)+1,2)))-(VALUE(MID(R395,FIND("-",R395)-1,1)))+1)*(Q395-P395+1),(Q395-P395+1))</f>
        <v>1</v>
      </c>
      <c r="C395" s="31">
        <f t="shared" ref="C395:C458" si="22">B395*W395</f>
        <v>0</v>
      </c>
    </row>
    <row r="396" spans="1:3" x14ac:dyDescent="0.25">
      <c r="A396" s="31" t="e">
        <f t="shared" si="20"/>
        <v>#N/A</v>
      </c>
      <c r="B396" s="30">
        <f t="shared" si="21"/>
        <v>1</v>
      </c>
      <c r="C396" s="31">
        <f t="shared" si="22"/>
        <v>0</v>
      </c>
    </row>
    <row r="397" spans="1:3" x14ac:dyDescent="0.25">
      <c r="A397" s="31" t="e">
        <f t="shared" si="20"/>
        <v>#N/A</v>
      </c>
      <c r="B397" s="30">
        <f t="shared" si="21"/>
        <v>1</v>
      </c>
      <c r="C397" s="31">
        <f t="shared" si="22"/>
        <v>0</v>
      </c>
    </row>
    <row r="398" spans="1:3" x14ac:dyDescent="0.25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5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5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5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5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5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5">
      <c r="A404" s="31" t="e">
        <f t="shared" ref="A404:A467" si="23">VLOOKUP(G404,DDENA_USERS,2,FALSE)</f>
        <v>#N/A</v>
      </c>
      <c r="B404" s="30">
        <f t="shared" si="21"/>
        <v>1</v>
      </c>
      <c r="C404" s="31">
        <f t="shared" si="22"/>
        <v>0</v>
      </c>
    </row>
    <row r="405" spans="1:3" x14ac:dyDescent="0.25">
      <c r="A405" s="31" t="e">
        <f t="shared" si="23"/>
        <v>#N/A</v>
      </c>
      <c r="B405" s="30">
        <f t="shared" si="21"/>
        <v>1</v>
      </c>
      <c r="C405" s="31">
        <f t="shared" si="22"/>
        <v>0</v>
      </c>
    </row>
    <row r="406" spans="1:3" x14ac:dyDescent="0.25">
      <c r="A406" s="31" t="e">
        <f t="shared" si="23"/>
        <v>#N/A</v>
      </c>
      <c r="B406" s="30">
        <f t="shared" si="21"/>
        <v>1</v>
      </c>
      <c r="C406" s="31">
        <f t="shared" si="22"/>
        <v>0</v>
      </c>
    </row>
    <row r="407" spans="1:3" x14ac:dyDescent="0.25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5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5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5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5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5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5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5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5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5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5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5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5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5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5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5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5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5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5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5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5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5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5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5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5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5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5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5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5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5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5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5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5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5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5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5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5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5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5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5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5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5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5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5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5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5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5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5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5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5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5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5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5">
      <c r="A459" s="31" t="e">
        <f t="shared" si="23"/>
        <v>#N/A</v>
      </c>
      <c r="B459" s="30">
        <f t="shared" ref="B459:B507" si="24">IF(ISNUMBER(FIND("Pow",F459))=TRUE,((VALUE(MID(R459,FIND("-",R459)+1,2)))-(VALUE(MID(R459,FIND("-",R459)-1,1)))+1)*(Q459-P459+1),(Q459-P459+1))</f>
        <v>1</v>
      </c>
      <c r="C459" s="31">
        <f t="shared" ref="C459:C507" si="25">B459*W459</f>
        <v>0</v>
      </c>
    </row>
    <row r="460" spans="1:3" x14ac:dyDescent="0.25">
      <c r="A460" s="31" t="e">
        <f t="shared" si="23"/>
        <v>#N/A</v>
      </c>
      <c r="B460" s="30">
        <f t="shared" si="24"/>
        <v>1</v>
      </c>
      <c r="C460" s="31">
        <f t="shared" si="25"/>
        <v>0</v>
      </c>
    </row>
    <row r="461" spans="1:3" x14ac:dyDescent="0.25">
      <c r="A461" s="31" t="e">
        <f t="shared" si="23"/>
        <v>#N/A</v>
      </c>
      <c r="B461" s="30">
        <f t="shared" si="24"/>
        <v>1</v>
      </c>
      <c r="C461" s="31">
        <f t="shared" si="25"/>
        <v>0</v>
      </c>
    </row>
    <row r="462" spans="1:3" x14ac:dyDescent="0.25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5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5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5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5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5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5">
      <c r="A468" s="31" t="e">
        <f t="shared" ref="A468:A507" si="26">VLOOKUP(G468,DDENA_USERS,2,FALSE)</f>
        <v>#N/A</v>
      </c>
      <c r="B468" s="30">
        <f t="shared" si="24"/>
        <v>1</v>
      </c>
      <c r="C468" s="31">
        <f t="shared" si="25"/>
        <v>0</v>
      </c>
    </row>
    <row r="469" spans="1:3" x14ac:dyDescent="0.25">
      <c r="A469" s="31" t="e">
        <f t="shared" si="26"/>
        <v>#N/A</v>
      </c>
      <c r="B469" s="30">
        <f t="shared" si="24"/>
        <v>1</v>
      </c>
      <c r="C469" s="31">
        <f t="shared" si="25"/>
        <v>0</v>
      </c>
    </row>
    <row r="470" spans="1:3" x14ac:dyDescent="0.25">
      <c r="A470" s="31" t="e">
        <f t="shared" si="26"/>
        <v>#N/A</v>
      </c>
      <c r="B470" s="30">
        <f t="shared" si="24"/>
        <v>1</v>
      </c>
      <c r="C470" s="31">
        <f t="shared" si="25"/>
        <v>0</v>
      </c>
    </row>
    <row r="471" spans="1:3" x14ac:dyDescent="0.25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5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5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5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5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5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5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5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5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5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5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5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5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5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5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5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5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5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5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5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5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5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5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5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5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5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5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5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5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5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5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5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5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5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5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5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5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zoomScale="85" workbookViewId="0"/>
  </sheetViews>
  <sheetFormatPr defaultRowHeight="13.2" x14ac:dyDescent="0.25"/>
  <cols>
    <col min="1" max="1" width="22.6640625" bestFit="1" customWidth="1"/>
    <col min="2" max="2" width="13.44140625" bestFit="1" customWidth="1"/>
    <col min="3" max="3" width="12.44140625" bestFit="1" customWidth="1"/>
    <col min="4" max="4" width="7" bestFit="1" customWidth="1"/>
    <col min="5" max="5" width="13.44140625" customWidth="1"/>
    <col min="6" max="6" width="14.44140625" customWidth="1"/>
    <col min="7" max="7" width="12.88671875" bestFit="1" customWidth="1"/>
    <col min="8" max="8" width="29.5546875" bestFit="1" customWidth="1"/>
    <col min="9" max="9" width="17.5546875" bestFit="1" customWidth="1"/>
    <col min="10" max="10" width="14.5546875" bestFit="1" customWidth="1"/>
    <col min="11" max="11" width="18.44140625" bestFit="1" customWidth="1"/>
    <col min="12" max="13" width="17.88671875" bestFit="1" customWidth="1"/>
    <col min="14" max="14" width="10.109375" bestFit="1" customWidth="1"/>
    <col min="15" max="15" width="11.33203125" bestFit="1" customWidth="1"/>
    <col min="16" max="16" width="18.88671875" bestFit="1" customWidth="1"/>
    <col min="17" max="17" width="16.44140625" bestFit="1" customWidth="1"/>
    <col min="18" max="18" width="34.44140625" bestFit="1" customWidth="1"/>
    <col min="19" max="19" width="15.5546875" bestFit="1" customWidth="1"/>
    <col min="20" max="20" width="14.5546875" bestFit="1" customWidth="1"/>
    <col min="21" max="21" width="13.6640625" bestFit="1" customWidth="1"/>
    <col min="22" max="22" width="26" bestFit="1" customWidth="1"/>
    <col min="23" max="23" width="16.5546875" bestFit="1" customWidth="1"/>
    <col min="24" max="24" width="17.33203125" bestFit="1" customWidth="1"/>
    <col min="25" max="25" width="8.5546875" bestFit="1" customWidth="1"/>
    <col min="26" max="26" width="8.44140625" bestFit="1" customWidth="1"/>
    <col min="27" max="27" width="5.88671875" bestFit="1" customWidth="1"/>
    <col min="28" max="28" width="12.88671875" bestFit="1" customWidth="1"/>
  </cols>
  <sheetData>
    <row r="1" spans="1:28" x14ac:dyDescent="0.25">
      <c r="A1" s="17" t="s">
        <v>232</v>
      </c>
    </row>
    <row r="2" spans="1:28" x14ac:dyDescent="0.25">
      <c r="A2" s="100" t="s">
        <v>52</v>
      </c>
    </row>
    <row r="3" spans="1:28" x14ac:dyDescent="0.25">
      <c r="A3" s="99">
        <f>'E-Mail'!$B$1</f>
        <v>37000</v>
      </c>
    </row>
    <row r="4" spans="1:28" x14ac:dyDescent="0.25">
      <c r="A4" s="100"/>
    </row>
    <row r="5" spans="1:28" ht="13.8" thickBot="1" x14ac:dyDescent="0.3">
      <c r="A5" s="20" t="s">
        <v>56</v>
      </c>
      <c r="B5" s="20" t="s">
        <v>55</v>
      </c>
      <c r="C5" s="20" t="s">
        <v>8</v>
      </c>
    </row>
    <row r="6" spans="1:28" x14ac:dyDescent="0.25">
      <c r="A6" s="17" t="s">
        <v>59</v>
      </c>
      <c r="B6" s="21">
        <f>COUNTIF($I$9:$I$4993,A6)</f>
        <v>12</v>
      </c>
      <c r="C6" s="21">
        <f>SUMIF($I$9:$I$4994,A6,$E$9:$E$4994)</f>
        <v>63200</v>
      </c>
    </row>
    <row r="7" spans="1:28" x14ac:dyDescent="0.25">
      <c r="A7" s="17"/>
      <c r="B7" s="21"/>
      <c r="C7" s="21"/>
    </row>
    <row r="8" spans="1:28" ht="13.8" thickBot="1" x14ac:dyDescent="0.3"/>
    <row r="9" spans="1:28" ht="13.8" thickBot="1" x14ac:dyDescent="0.3">
      <c r="A9" s="36" t="s">
        <v>231</v>
      </c>
      <c r="B9" s="7" t="s">
        <v>70</v>
      </c>
      <c r="C9" s="35" t="s">
        <v>71</v>
      </c>
      <c r="D9" s="35" t="s">
        <v>234</v>
      </c>
      <c r="E9" s="35" t="s">
        <v>58</v>
      </c>
      <c r="F9" s="36" t="s">
        <v>72</v>
      </c>
      <c r="G9" s="75" t="s">
        <v>243</v>
      </c>
      <c r="H9" s="75" t="s">
        <v>244</v>
      </c>
      <c r="I9" s="75" t="s">
        <v>245</v>
      </c>
      <c r="J9" s="75" t="s">
        <v>246</v>
      </c>
      <c r="K9" s="75" t="s">
        <v>247</v>
      </c>
      <c r="L9" s="75" t="s">
        <v>248</v>
      </c>
      <c r="M9" s="75" t="s">
        <v>249</v>
      </c>
      <c r="N9" s="75" t="s">
        <v>250</v>
      </c>
      <c r="O9" s="75" t="s">
        <v>251</v>
      </c>
      <c r="P9" s="75" t="s">
        <v>252</v>
      </c>
      <c r="Q9" s="75" t="s">
        <v>253</v>
      </c>
      <c r="R9" s="75" t="s">
        <v>254</v>
      </c>
      <c r="S9" s="75" t="s">
        <v>255</v>
      </c>
      <c r="T9" s="75" t="s">
        <v>256</v>
      </c>
      <c r="U9" s="75" t="s">
        <v>257</v>
      </c>
      <c r="V9" s="75" t="s">
        <v>258</v>
      </c>
      <c r="W9" s="75" t="s">
        <v>259</v>
      </c>
      <c r="X9" s="75" t="s">
        <v>260</v>
      </c>
      <c r="Y9" s="75" t="s">
        <v>261</v>
      </c>
      <c r="Z9" s="75" t="s">
        <v>262</v>
      </c>
      <c r="AA9" s="75" t="s">
        <v>263</v>
      </c>
      <c r="AB9" s="75" t="s">
        <v>264</v>
      </c>
    </row>
    <row r="10" spans="1:28" x14ac:dyDescent="0.25">
      <c r="A10" s="41" t="str">
        <f t="shared" ref="A10:A33" si="0">VLOOKUP(J10,DDEPM_USERS,2,FALSE)</f>
        <v>Clint Dean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33" si="1">T10-S10+1</f>
        <v>30</v>
      </c>
      <c r="E10" s="40">
        <f t="shared" ref="E10:E33" si="2">Z10*(C10-B10+1)*D10</f>
        <v>24000</v>
      </c>
      <c r="F10" s="41">
        <f t="shared" ref="F10:F33" si="3">E10*AA10</f>
        <v>1344000</v>
      </c>
      <c r="G10" s="76" t="s">
        <v>375</v>
      </c>
      <c r="H10" s="76" t="s">
        <v>381</v>
      </c>
      <c r="I10" s="76" t="s">
        <v>59</v>
      </c>
      <c r="J10" s="76" t="s">
        <v>73</v>
      </c>
      <c r="K10" s="76" t="s">
        <v>382</v>
      </c>
      <c r="L10" s="76" t="s">
        <v>383</v>
      </c>
      <c r="M10" s="76" t="s">
        <v>378</v>
      </c>
      <c r="N10" s="76" t="s">
        <v>379</v>
      </c>
      <c r="O10" s="76" t="s">
        <v>384</v>
      </c>
      <c r="P10" s="76" t="s">
        <v>380</v>
      </c>
      <c r="Q10" s="76"/>
      <c r="R10" s="76" t="s">
        <v>645</v>
      </c>
      <c r="S10" s="80">
        <v>37135</v>
      </c>
      <c r="T10" s="80">
        <v>37164</v>
      </c>
      <c r="U10" s="76" t="s">
        <v>385</v>
      </c>
      <c r="V10" s="76"/>
      <c r="W10" s="77">
        <v>37000</v>
      </c>
      <c r="X10" s="76" t="s">
        <v>646</v>
      </c>
      <c r="Y10" s="76" t="s">
        <v>441</v>
      </c>
      <c r="Z10" s="76">
        <v>50</v>
      </c>
      <c r="AA10" s="76">
        <v>56</v>
      </c>
      <c r="AB10" s="76">
        <v>25305</v>
      </c>
    </row>
    <row r="11" spans="1:28" x14ac:dyDescent="0.25">
      <c r="A11" s="41" t="str">
        <f t="shared" si="0"/>
        <v>Jeff King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5</v>
      </c>
      <c r="E11" s="40">
        <f t="shared" si="2"/>
        <v>4000</v>
      </c>
      <c r="F11" s="41">
        <f t="shared" si="3"/>
        <v>182000</v>
      </c>
      <c r="G11" s="78" t="s">
        <v>375</v>
      </c>
      <c r="H11" s="78" t="s">
        <v>381</v>
      </c>
      <c r="I11" s="78" t="s">
        <v>59</v>
      </c>
      <c r="J11" s="78" t="s">
        <v>74</v>
      </c>
      <c r="K11" s="78" t="s">
        <v>449</v>
      </c>
      <c r="L11" s="78" t="s">
        <v>383</v>
      </c>
      <c r="M11" s="78" t="s">
        <v>378</v>
      </c>
      <c r="N11" s="78" t="s">
        <v>379</v>
      </c>
      <c r="O11" s="78" t="s">
        <v>450</v>
      </c>
      <c r="P11" s="78" t="s">
        <v>380</v>
      </c>
      <c r="Q11" s="78"/>
      <c r="R11" s="78" t="s">
        <v>647</v>
      </c>
      <c r="S11" s="81">
        <v>37004</v>
      </c>
      <c r="T11" s="81">
        <v>37008</v>
      </c>
      <c r="U11" s="78" t="s">
        <v>385</v>
      </c>
      <c r="V11" s="78"/>
      <c r="W11" s="79">
        <v>37000</v>
      </c>
      <c r="X11" s="78" t="s">
        <v>648</v>
      </c>
      <c r="Y11" s="78" t="s">
        <v>414</v>
      </c>
      <c r="Z11" s="78">
        <v>50</v>
      </c>
      <c r="AA11" s="78">
        <v>45.5</v>
      </c>
      <c r="AB11" s="78">
        <v>25032</v>
      </c>
    </row>
    <row r="12" spans="1:28" x14ac:dyDescent="0.25">
      <c r="A12" s="41" t="str">
        <f t="shared" si="0"/>
        <v>Jeff King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5</v>
      </c>
      <c r="E12" s="40">
        <f t="shared" si="2"/>
        <v>4000</v>
      </c>
      <c r="F12" s="41">
        <f t="shared" si="3"/>
        <v>180000</v>
      </c>
      <c r="G12" s="76" t="s">
        <v>375</v>
      </c>
      <c r="H12" s="76" t="s">
        <v>381</v>
      </c>
      <c r="I12" s="76" t="s">
        <v>59</v>
      </c>
      <c r="J12" s="76" t="s">
        <v>74</v>
      </c>
      <c r="K12" s="76" t="s">
        <v>449</v>
      </c>
      <c r="L12" s="76" t="s">
        <v>383</v>
      </c>
      <c r="M12" s="76" t="s">
        <v>378</v>
      </c>
      <c r="N12" s="76" t="s">
        <v>379</v>
      </c>
      <c r="O12" s="76" t="s">
        <v>450</v>
      </c>
      <c r="P12" s="76" t="s">
        <v>380</v>
      </c>
      <c r="Q12" s="76"/>
      <c r="R12" s="76" t="s">
        <v>647</v>
      </c>
      <c r="S12" s="80">
        <v>37004</v>
      </c>
      <c r="T12" s="80">
        <v>37008</v>
      </c>
      <c r="U12" s="76" t="s">
        <v>385</v>
      </c>
      <c r="V12" s="76"/>
      <c r="W12" s="77">
        <v>37000</v>
      </c>
      <c r="X12" s="76" t="s">
        <v>443</v>
      </c>
      <c r="Y12" s="76" t="s">
        <v>414</v>
      </c>
      <c r="Z12" s="76">
        <v>50</v>
      </c>
      <c r="AA12" s="76">
        <v>45</v>
      </c>
      <c r="AB12" s="76">
        <v>25075</v>
      </c>
    </row>
    <row r="13" spans="1:28" x14ac:dyDescent="0.25">
      <c r="A13" s="41" t="str">
        <f t="shared" si="0"/>
        <v>Jeff King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1</v>
      </c>
      <c r="E13" s="40">
        <f t="shared" si="2"/>
        <v>800</v>
      </c>
      <c r="F13" s="41">
        <f t="shared" si="3"/>
        <v>32000</v>
      </c>
      <c r="G13" s="78" t="s">
        <v>375</v>
      </c>
      <c r="H13" s="78" t="s">
        <v>381</v>
      </c>
      <c r="I13" s="78" t="s">
        <v>59</v>
      </c>
      <c r="J13" s="78" t="s">
        <v>74</v>
      </c>
      <c r="K13" s="78" t="s">
        <v>449</v>
      </c>
      <c r="L13" s="78" t="s">
        <v>383</v>
      </c>
      <c r="M13" s="78" t="s">
        <v>378</v>
      </c>
      <c r="N13" s="78" t="s">
        <v>379</v>
      </c>
      <c r="O13" s="78" t="s">
        <v>450</v>
      </c>
      <c r="P13" s="78" t="s">
        <v>380</v>
      </c>
      <c r="Q13" s="78"/>
      <c r="R13" s="78" t="s">
        <v>447</v>
      </c>
      <c r="S13" s="81">
        <v>37001</v>
      </c>
      <c r="T13" s="81">
        <v>37001</v>
      </c>
      <c r="U13" s="78" t="s">
        <v>385</v>
      </c>
      <c r="V13" s="78"/>
      <c r="W13" s="79">
        <v>37000</v>
      </c>
      <c r="X13" s="78" t="s">
        <v>649</v>
      </c>
      <c r="Y13" s="78" t="s">
        <v>441</v>
      </c>
      <c r="Z13" s="78">
        <v>50</v>
      </c>
      <c r="AA13" s="78">
        <v>40</v>
      </c>
      <c r="AB13" s="78">
        <v>25016</v>
      </c>
    </row>
    <row r="14" spans="1:28" x14ac:dyDescent="0.25">
      <c r="A14" s="41" t="str">
        <f t="shared" si="0"/>
        <v>Jeff King</v>
      </c>
      <c r="B14" s="38">
        <f>IF(ISNUMBER(FIND("-",U14))=TRUE,VALUE(MID(U14,FIND("-",U14)-1,1)),16)</f>
        <v>7</v>
      </c>
      <c r="C14" s="38">
        <f>IF(ISNUMBER(FIND("-",U14))=TRUE,VALUE(MID(U14,FIND("-",U14)+1,2)),24)</f>
        <v>22</v>
      </c>
      <c r="D14" s="39">
        <f t="shared" si="1"/>
        <v>1</v>
      </c>
      <c r="E14" s="40">
        <f t="shared" si="2"/>
        <v>800</v>
      </c>
      <c r="F14" s="41">
        <f t="shared" si="3"/>
        <v>32600</v>
      </c>
      <c r="G14" s="76" t="s">
        <v>375</v>
      </c>
      <c r="H14" s="76" t="s">
        <v>381</v>
      </c>
      <c r="I14" s="76" t="s">
        <v>59</v>
      </c>
      <c r="J14" s="76" t="s">
        <v>74</v>
      </c>
      <c r="K14" s="76" t="s">
        <v>449</v>
      </c>
      <c r="L14" s="76" t="s">
        <v>383</v>
      </c>
      <c r="M14" s="76" t="s">
        <v>378</v>
      </c>
      <c r="N14" s="76" t="s">
        <v>379</v>
      </c>
      <c r="O14" s="76" t="s">
        <v>450</v>
      </c>
      <c r="P14" s="76" t="s">
        <v>380</v>
      </c>
      <c r="Q14" s="76"/>
      <c r="R14" s="76" t="s">
        <v>447</v>
      </c>
      <c r="S14" s="80">
        <v>37001</v>
      </c>
      <c r="T14" s="80">
        <v>37001</v>
      </c>
      <c r="U14" s="76" t="s">
        <v>385</v>
      </c>
      <c r="V14" s="76"/>
      <c r="W14" s="77">
        <v>37000</v>
      </c>
      <c r="X14" s="76" t="s">
        <v>650</v>
      </c>
      <c r="Y14" s="76" t="s">
        <v>441</v>
      </c>
      <c r="Z14" s="76">
        <v>50</v>
      </c>
      <c r="AA14" s="76">
        <v>40.75</v>
      </c>
      <c r="AB14" s="76">
        <v>25017</v>
      </c>
    </row>
    <row r="15" spans="1:28" x14ac:dyDescent="0.25">
      <c r="A15" s="41" t="str">
        <f t="shared" si="0"/>
        <v>Jeff King</v>
      </c>
      <c r="B15" s="38">
        <f t="shared" ref="B15:B75" si="4">IF(ISNUMBER(FIND("-",U15))=TRUE,VALUE(MID(U15,FIND("-",U15)-1,1)),16)</f>
        <v>7</v>
      </c>
      <c r="C15" s="38">
        <f t="shared" ref="C15:C75" si="5">IF(ISNUMBER(FIND("-",U15))=TRUE,VALUE(MID(U15,FIND("-",U15)+1,2)),24)</f>
        <v>22</v>
      </c>
      <c r="D15" s="39">
        <f t="shared" si="1"/>
        <v>1</v>
      </c>
      <c r="E15" s="40">
        <f t="shared" si="2"/>
        <v>800</v>
      </c>
      <c r="F15" s="41">
        <f t="shared" si="3"/>
        <v>33200</v>
      </c>
      <c r="G15" s="78" t="s">
        <v>375</v>
      </c>
      <c r="H15" s="78" t="s">
        <v>381</v>
      </c>
      <c r="I15" s="78" t="s">
        <v>59</v>
      </c>
      <c r="J15" s="78" t="s">
        <v>74</v>
      </c>
      <c r="K15" s="78" t="s">
        <v>449</v>
      </c>
      <c r="L15" s="78" t="s">
        <v>383</v>
      </c>
      <c r="M15" s="78" t="s">
        <v>378</v>
      </c>
      <c r="N15" s="78" t="s">
        <v>379</v>
      </c>
      <c r="O15" s="78" t="s">
        <v>450</v>
      </c>
      <c r="P15" s="78" t="s">
        <v>380</v>
      </c>
      <c r="Q15" s="78"/>
      <c r="R15" s="78" t="s">
        <v>447</v>
      </c>
      <c r="S15" s="81">
        <v>37001</v>
      </c>
      <c r="T15" s="81">
        <v>37001</v>
      </c>
      <c r="U15" s="78" t="s">
        <v>385</v>
      </c>
      <c r="V15" s="78"/>
      <c r="W15" s="79">
        <v>37000</v>
      </c>
      <c r="X15" s="78" t="s">
        <v>651</v>
      </c>
      <c r="Y15" s="78" t="s">
        <v>441</v>
      </c>
      <c r="Z15" s="78">
        <v>50</v>
      </c>
      <c r="AA15" s="78">
        <v>41.5</v>
      </c>
      <c r="AB15" s="78">
        <v>25024</v>
      </c>
    </row>
    <row r="16" spans="1:28" x14ac:dyDescent="0.25">
      <c r="A16" s="41" t="str">
        <f t="shared" si="0"/>
        <v>Jeff King</v>
      </c>
      <c r="B16" s="38">
        <f t="shared" si="4"/>
        <v>7</v>
      </c>
      <c r="C16" s="38">
        <f t="shared" si="5"/>
        <v>22</v>
      </c>
      <c r="D16" s="39">
        <f t="shared" si="1"/>
        <v>1</v>
      </c>
      <c r="E16" s="40">
        <f t="shared" si="2"/>
        <v>800</v>
      </c>
      <c r="F16" s="41">
        <f t="shared" si="3"/>
        <v>33400</v>
      </c>
      <c r="G16" s="76" t="s">
        <v>375</v>
      </c>
      <c r="H16" s="76" t="s">
        <v>381</v>
      </c>
      <c r="I16" s="76" t="s">
        <v>59</v>
      </c>
      <c r="J16" s="76" t="s">
        <v>74</v>
      </c>
      <c r="K16" s="76" t="s">
        <v>449</v>
      </c>
      <c r="L16" s="76" t="s">
        <v>383</v>
      </c>
      <c r="M16" s="76" t="s">
        <v>378</v>
      </c>
      <c r="N16" s="76" t="s">
        <v>379</v>
      </c>
      <c r="O16" s="76" t="s">
        <v>450</v>
      </c>
      <c r="P16" s="76" t="s">
        <v>380</v>
      </c>
      <c r="Q16" s="76"/>
      <c r="R16" s="76" t="s">
        <v>447</v>
      </c>
      <c r="S16" s="80">
        <v>37001</v>
      </c>
      <c r="T16" s="80">
        <v>37001</v>
      </c>
      <c r="U16" s="76" t="s">
        <v>385</v>
      </c>
      <c r="V16" s="76"/>
      <c r="W16" s="77">
        <v>37000</v>
      </c>
      <c r="X16" s="76" t="s">
        <v>652</v>
      </c>
      <c r="Y16" s="76" t="s">
        <v>441</v>
      </c>
      <c r="Z16" s="76">
        <v>50</v>
      </c>
      <c r="AA16" s="76">
        <v>41.75</v>
      </c>
      <c r="AB16" s="76">
        <v>25026</v>
      </c>
    </row>
    <row r="17" spans="1:28" x14ac:dyDescent="0.25">
      <c r="A17" s="41" t="str">
        <f t="shared" si="0"/>
        <v>Jeff King</v>
      </c>
      <c r="B17" s="38">
        <f t="shared" si="4"/>
        <v>7</v>
      </c>
      <c r="C17" s="38">
        <f t="shared" si="5"/>
        <v>22</v>
      </c>
      <c r="D17" s="39">
        <f t="shared" si="1"/>
        <v>1</v>
      </c>
      <c r="E17" s="40">
        <f t="shared" si="2"/>
        <v>800</v>
      </c>
      <c r="F17" s="41">
        <f t="shared" si="3"/>
        <v>33400</v>
      </c>
      <c r="G17" s="78" t="s">
        <v>375</v>
      </c>
      <c r="H17" s="78" t="s">
        <v>381</v>
      </c>
      <c r="I17" s="78" t="s">
        <v>59</v>
      </c>
      <c r="J17" s="78" t="s">
        <v>74</v>
      </c>
      <c r="K17" s="78" t="s">
        <v>449</v>
      </c>
      <c r="L17" s="78" t="s">
        <v>383</v>
      </c>
      <c r="M17" s="78" t="s">
        <v>378</v>
      </c>
      <c r="N17" s="78" t="s">
        <v>379</v>
      </c>
      <c r="O17" s="78" t="s">
        <v>450</v>
      </c>
      <c r="P17" s="78" t="s">
        <v>380</v>
      </c>
      <c r="Q17" s="78"/>
      <c r="R17" s="78" t="s">
        <v>447</v>
      </c>
      <c r="S17" s="81">
        <v>37001</v>
      </c>
      <c r="T17" s="81">
        <v>37001</v>
      </c>
      <c r="U17" s="78" t="s">
        <v>385</v>
      </c>
      <c r="V17" s="78"/>
      <c r="W17" s="79">
        <v>37000</v>
      </c>
      <c r="X17" s="78" t="s">
        <v>653</v>
      </c>
      <c r="Y17" s="78" t="s">
        <v>441</v>
      </c>
      <c r="Z17" s="78">
        <v>50</v>
      </c>
      <c r="AA17" s="78">
        <v>41.75</v>
      </c>
      <c r="AB17" s="78">
        <v>25031</v>
      </c>
    </row>
    <row r="18" spans="1:28" x14ac:dyDescent="0.25">
      <c r="A18" s="41" t="str">
        <f t="shared" si="0"/>
        <v>Jeff King</v>
      </c>
      <c r="B18" s="38">
        <f t="shared" si="4"/>
        <v>7</v>
      </c>
      <c r="C18" s="38">
        <f t="shared" si="5"/>
        <v>22</v>
      </c>
      <c r="D18" s="39">
        <f t="shared" si="1"/>
        <v>1</v>
      </c>
      <c r="E18" s="40">
        <f t="shared" si="2"/>
        <v>800</v>
      </c>
      <c r="F18" s="41">
        <f t="shared" si="3"/>
        <v>34000</v>
      </c>
      <c r="G18" s="76" t="s">
        <v>375</v>
      </c>
      <c r="H18" s="76" t="s">
        <v>381</v>
      </c>
      <c r="I18" s="76" t="s">
        <v>59</v>
      </c>
      <c r="J18" s="76" t="s">
        <v>74</v>
      </c>
      <c r="K18" s="76" t="s">
        <v>449</v>
      </c>
      <c r="L18" s="76" t="s">
        <v>383</v>
      </c>
      <c r="M18" s="76" t="s">
        <v>378</v>
      </c>
      <c r="N18" s="76" t="s">
        <v>379</v>
      </c>
      <c r="O18" s="76" t="s">
        <v>450</v>
      </c>
      <c r="P18" s="76" t="s">
        <v>380</v>
      </c>
      <c r="Q18" s="76"/>
      <c r="R18" s="76" t="s">
        <v>447</v>
      </c>
      <c r="S18" s="80">
        <v>37001</v>
      </c>
      <c r="T18" s="80">
        <v>37001</v>
      </c>
      <c r="U18" s="76" t="s">
        <v>385</v>
      </c>
      <c r="V18" s="76"/>
      <c r="W18" s="77">
        <v>37000</v>
      </c>
      <c r="X18" s="76" t="s">
        <v>654</v>
      </c>
      <c r="Y18" s="76" t="s">
        <v>441</v>
      </c>
      <c r="Z18" s="76">
        <v>50</v>
      </c>
      <c r="AA18" s="76">
        <v>42.5</v>
      </c>
      <c r="AB18" s="76">
        <v>25036</v>
      </c>
    </row>
    <row r="19" spans="1:28" x14ac:dyDescent="0.25">
      <c r="A19" s="41" t="str">
        <f t="shared" si="0"/>
        <v>Jeff King</v>
      </c>
      <c r="B19" s="38">
        <f t="shared" si="4"/>
        <v>7</v>
      </c>
      <c r="C19" s="38">
        <f t="shared" si="5"/>
        <v>22</v>
      </c>
      <c r="D19" s="39">
        <f t="shared" si="1"/>
        <v>1</v>
      </c>
      <c r="E19" s="40">
        <f t="shared" si="2"/>
        <v>800</v>
      </c>
      <c r="F19" s="41">
        <f t="shared" si="3"/>
        <v>34800</v>
      </c>
      <c r="G19" s="78" t="s">
        <v>375</v>
      </c>
      <c r="H19" s="78" t="s">
        <v>381</v>
      </c>
      <c r="I19" s="78" t="s">
        <v>59</v>
      </c>
      <c r="J19" s="78" t="s">
        <v>74</v>
      </c>
      <c r="K19" s="78" t="s">
        <v>449</v>
      </c>
      <c r="L19" s="78" t="s">
        <v>383</v>
      </c>
      <c r="M19" s="78" t="s">
        <v>378</v>
      </c>
      <c r="N19" s="78" t="s">
        <v>379</v>
      </c>
      <c r="O19" s="78" t="s">
        <v>450</v>
      </c>
      <c r="P19" s="78" t="s">
        <v>380</v>
      </c>
      <c r="Q19" s="78"/>
      <c r="R19" s="78" t="s">
        <v>447</v>
      </c>
      <c r="S19" s="81">
        <v>37001</v>
      </c>
      <c r="T19" s="81">
        <v>37001</v>
      </c>
      <c r="U19" s="78" t="s">
        <v>385</v>
      </c>
      <c r="V19" s="78"/>
      <c r="W19" s="79">
        <v>37000</v>
      </c>
      <c r="X19" s="78" t="s">
        <v>655</v>
      </c>
      <c r="Y19" s="78" t="s">
        <v>441</v>
      </c>
      <c r="Z19" s="78">
        <v>50</v>
      </c>
      <c r="AA19" s="78">
        <v>43.5</v>
      </c>
      <c r="AB19" s="78">
        <v>25041</v>
      </c>
    </row>
    <row r="20" spans="1:28" x14ac:dyDescent="0.25">
      <c r="A20" s="41" t="str">
        <f t="shared" si="0"/>
        <v>Jeff King</v>
      </c>
      <c r="B20" s="38">
        <f t="shared" si="4"/>
        <v>7</v>
      </c>
      <c r="C20" s="38">
        <f t="shared" si="5"/>
        <v>22</v>
      </c>
      <c r="D20" s="39">
        <f t="shared" si="1"/>
        <v>31</v>
      </c>
      <c r="E20" s="40">
        <f t="shared" si="2"/>
        <v>24800</v>
      </c>
      <c r="F20" s="41">
        <f t="shared" si="3"/>
        <v>1282160</v>
      </c>
      <c r="G20" s="76" t="s">
        <v>375</v>
      </c>
      <c r="H20" s="76" t="s">
        <v>381</v>
      </c>
      <c r="I20" s="76" t="s">
        <v>59</v>
      </c>
      <c r="J20" s="76" t="s">
        <v>74</v>
      </c>
      <c r="K20" s="76" t="s">
        <v>656</v>
      </c>
      <c r="L20" s="76" t="s">
        <v>383</v>
      </c>
      <c r="M20" s="76" t="s">
        <v>378</v>
      </c>
      <c r="N20" s="76" t="s">
        <v>379</v>
      </c>
      <c r="O20" s="76" t="s">
        <v>657</v>
      </c>
      <c r="P20" s="76" t="s">
        <v>380</v>
      </c>
      <c r="Q20" s="76"/>
      <c r="R20" s="76" t="s">
        <v>448</v>
      </c>
      <c r="S20" s="80">
        <v>37012</v>
      </c>
      <c r="T20" s="80">
        <v>37042</v>
      </c>
      <c r="U20" s="76" t="s">
        <v>385</v>
      </c>
      <c r="V20" s="76"/>
      <c r="W20" s="77">
        <v>37000</v>
      </c>
      <c r="X20" s="76" t="s">
        <v>658</v>
      </c>
      <c r="Y20" s="76" t="s">
        <v>441</v>
      </c>
      <c r="Z20" s="76">
        <v>50</v>
      </c>
      <c r="AA20" s="76">
        <v>51.7</v>
      </c>
      <c r="AB20" s="76">
        <v>25321</v>
      </c>
    </row>
    <row r="21" spans="1:28" x14ac:dyDescent="0.25">
      <c r="A21" s="41" t="str">
        <f t="shared" si="0"/>
        <v>Mike Carson</v>
      </c>
      <c r="B21" s="38">
        <f t="shared" si="4"/>
        <v>7</v>
      </c>
      <c r="C21" s="38">
        <f t="shared" si="5"/>
        <v>22</v>
      </c>
      <c r="D21" s="39">
        <f t="shared" si="1"/>
        <v>1</v>
      </c>
      <c r="E21" s="40">
        <f t="shared" si="2"/>
        <v>800</v>
      </c>
      <c r="F21" s="41">
        <f t="shared" si="3"/>
        <v>33600</v>
      </c>
      <c r="G21" s="78" t="s">
        <v>375</v>
      </c>
      <c r="H21" s="78" t="s">
        <v>381</v>
      </c>
      <c r="I21" s="78" t="s">
        <v>59</v>
      </c>
      <c r="J21" s="78" t="s">
        <v>75</v>
      </c>
      <c r="K21" s="78" t="s">
        <v>659</v>
      </c>
      <c r="L21" s="78" t="s">
        <v>383</v>
      </c>
      <c r="M21" s="78" t="s">
        <v>378</v>
      </c>
      <c r="N21" s="78" t="s">
        <v>379</v>
      </c>
      <c r="O21" s="78" t="s">
        <v>451</v>
      </c>
      <c r="P21" s="78" t="s">
        <v>380</v>
      </c>
      <c r="Q21" s="78"/>
      <c r="R21" s="78" t="s">
        <v>447</v>
      </c>
      <c r="S21" s="81">
        <v>37001</v>
      </c>
      <c r="T21" s="81">
        <v>37001</v>
      </c>
      <c r="U21" s="78" t="s">
        <v>385</v>
      </c>
      <c r="V21" s="78"/>
      <c r="W21" s="79">
        <v>37000</v>
      </c>
      <c r="X21" s="78" t="s">
        <v>660</v>
      </c>
      <c r="Y21" s="78" t="s">
        <v>441</v>
      </c>
      <c r="Z21" s="78">
        <v>50</v>
      </c>
      <c r="AA21" s="78">
        <v>42</v>
      </c>
      <c r="AB21" s="78">
        <v>25040</v>
      </c>
    </row>
    <row r="22" spans="1:28" x14ac:dyDescent="0.25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5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5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5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5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5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5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5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5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5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5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5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5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5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5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5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5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5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5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5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5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5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5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5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5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5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5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5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5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5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5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5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5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5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5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5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5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5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5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5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5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5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5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5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5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5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5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5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5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5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5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5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5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5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5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5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5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5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5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5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5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5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5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5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5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5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5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5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5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5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5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5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5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5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5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5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5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5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5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5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5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5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5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5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5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5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5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5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5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5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5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5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5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5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5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5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5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5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5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5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5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5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5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5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5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5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5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5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5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5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5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5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5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5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5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5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5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5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5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5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5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5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5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5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5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5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5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5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5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5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5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5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5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5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5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5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5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5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5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5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5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5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5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5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5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5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5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5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5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5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5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5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5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5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5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5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5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5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5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5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5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5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5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5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5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5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5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5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5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5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5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5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5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5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5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5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5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5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5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5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5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5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5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5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5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5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5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5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5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5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5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5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5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5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5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5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5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5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5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5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5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5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5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5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5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5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5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5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5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5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5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5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5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5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5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5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5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5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5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5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5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5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5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5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5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5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5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5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5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5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5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5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5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5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5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5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5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5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5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5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5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5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5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5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5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5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5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5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5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5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5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5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5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5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5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5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5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5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5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5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5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5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5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5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5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5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5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5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5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5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5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5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5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5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5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5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5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5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5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5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5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5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5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5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5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5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5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5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5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5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5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5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5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5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5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5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5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5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5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5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5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5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5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5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5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5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5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5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5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5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5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5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5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5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5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5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5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5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5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5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5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5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5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5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5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5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5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5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5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5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5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5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5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5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5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5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5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5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5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5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5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5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5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5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5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5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5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5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5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5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5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5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5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5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5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5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5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5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5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5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5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5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5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5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5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5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5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5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5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5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5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5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5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5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5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5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5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5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5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5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5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5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5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5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5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5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5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5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5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5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5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5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5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5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5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5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5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5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5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5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5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5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5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5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5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5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5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5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5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5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5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5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5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5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5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5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5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5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5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5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5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5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5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5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5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5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5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5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5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5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5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5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5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5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5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5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5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5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5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5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5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5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5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5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5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5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5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5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5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5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5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5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5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5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5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5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5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5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5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5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5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5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5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5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5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5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5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5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5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5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5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5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5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5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5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5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5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5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5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>
      <selection activeCell="A20" sqref="A20"/>
    </sheetView>
  </sheetViews>
  <sheetFormatPr defaultRowHeight="13.2" x14ac:dyDescent="0.25"/>
  <cols>
    <col min="1" max="1" width="20.44140625" customWidth="1"/>
    <col min="2" max="2" width="10.88671875" style="46" customWidth="1"/>
    <col min="3" max="3" width="13.44140625" style="46" customWidth="1"/>
    <col min="4" max="4" width="12.88671875" bestFit="1" customWidth="1"/>
    <col min="5" max="5" width="23.44140625" bestFit="1" customWidth="1"/>
    <col min="6" max="6" width="17.5546875" bestFit="1" customWidth="1"/>
    <col min="7" max="7" width="14.5546875" bestFit="1" customWidth="1"/>
    <col min="8" max="8" width="18.44140625" bestFit="1" customWidth="1"/>
    <col min="9" max="10" width="17.88671875" bestFit="1" customWidth="1"/>
    <col min="11" max="11" width="11.109375" bestFit="1" customWidth="1"/>
    <col min="12" max="12" width="27.88671875" bestFit="1" customWidth="1"/>
    <col min="13" max="13" width="18.88671875" bestFit="1" customWidth="1"/>
    <col min="14" max="14" width="16.44140625" bestFit="1" customWidth="1"/>
    <col min="15" max="15" width="13.6640625" bestFit="1" customWidth="1"/>
    <col min="16" max="16" width="15.5546875" bestFit="1" customWidth="1"/>
    <col min="17" max="17" width="14.5546875" bestFit="1" customWidth="1"/>
    <col min="18" max="18" width="13.6640625" bestFit="1" customWidth="1"/>
    <col min="19" max="19" width="26" bestFit="1" customWidth="1"/>
    <col min="20" max="20" width="16.5546875" bestFit="1" customWidth="1"/>
    <col min="21" max="21" width="17.33203125" bestFit="1" customWidth="1"/>
    <col min="22" max="22" width="8.5546875" bestFit="1" customWidth="1"/>
    <col min="23" max="23" width="8.44140625" bestFit="1" customWidth="1"/>
    <col min="24" max="24" width="7.6640625" bestFit="1" customWidth="1"/>
    <col min="25" max="25" width="12.88671875" bestFit="1" customWidth="1"/>
  </cols>
  <sheetData>
    <row r="1" spans="1:25" x14ac:dyDescent="0.25">
      <c r="A1" s="17" t="s">
        <v>232</v>
      </c>
      <c r="B1" s="51"/>
      <c r="C1" s="51"/>
    </row>
    <row r="2" spans="1:25" x14ac:dyDescent="0.25">
      <c r="A2" s="100" t="s">
        <v>233</v>
      </c>
      <c r="B2" s="51"/>
      <c r="C2" s="51"/>
    </row>
    <row r="3" spans="1:25" x14ac:dyDescent="0.25">
      <c r="A3" s="99">
        <f>'E-Mail'!$B$1</f>
        <v>37000</v>
      </c>
      <c r="B3" s="51"/>
      <c r="C3" s="51"/>
    </row>
    <row r="4" spans="1:25" x14ac:dyDescent="0.25">
      <c r="A4" s="100"/>
      <c r="B4" s="51"/>
      <c r="C4" s="51"/>
    </row>
    <row r="5" spans="1:25" ht="13.8" thickBot="1" x14ac:dyDescent="0.3">
      <c r="A5" s="20" t="s">
        <v>56</v>
      </c>
      <c r="B5" s="20" t="s">
        <v>55</v>
      </c>
      <c r="C5" s="20" t="s">
        <v>8</v>
      </c>
    </row>
    <row r="6" spans="1:25" x14ac:dyDescent="0.25">
      <c r="A6" s="17" t="s">
        <v>76</v>
      </c>
      <c r="B6" s="21">
        <f>COUNTIF($F$9:$F$4997,A6)</f>
        <v>1</v>
      </c>
      <c r="C6" s="21">
        <f>SUMIF($F$9:$F$4998,A6,$C$9:$C$4998)</f>
        <v>25000</v>
      </c>
    </row>
    <row r="7" spans="1:25" x14ac:dyDescent="0.25">
      <c r="A7" s="17"/>
      <c r="B7" s="21"/>
      <c r="C7" s="21"/>
    </row>
    <row r="8" spans="1:25" ht="14.4" thickBot="1" x14ac:dyDescent="0.3">
      <c r="B8" s="51"/>
      <c r="C8" s="51"/>
      <c r="D8" s="121" t="str">
        <f>IF(B6=0,"No Activity","")</f>
        <v/>
      </c>
    </row>
    <row r="9" spans="1:25" ht="13.8" thickBot="1" x14ac:dyDescent="0.3">
      <c r="A9" s="44" t="s">
        <v>231</v>
      </c>
      <c r="B9" s="43" t="s">
        <v>235</v>
      </c>
      <c r="C9" s="44" t="s">
        <v>58</v>
      </c>
      <c r="D9" s="75" t="s">
        <v>243</v>
      </c>
      <c r="E9" s="75" t="s">
        <v>244</v>
      </c>
      <c r="F9" s="75" t="s">
        <v>245</v>
      </c>
      <c r="G9" s="75" t="s">
        <v>246</v>
      </c>
      <c r="H9" s="75" t="s">
        <v>247</v>
      </c>
      <c r="I9" s="75" t="s">
        <v>248</v>
      </c>
      <c r="J9" s="75" t="s">
        <v>249</v>
      </c>
      <c r="K9" s="75" t="s">
        <v>250</v>
      </c>
      <c r="L9" s="75" t="s">
        <v>251</v>
      </c>
      <c r="M9" s="75" t="s">
        <v>252</v>
      </c>
      <c r="N9" s="75" t="s">
        <v>253</v>
      </c>
      <c r="O9" s="75" t="s">
        <v>254</v>
      </c>
      <c r="P9" s="75" t="s">
        <v>255</v>
      </c>
      <c r="Q9" s="75" t="s">
        <v>256</v>
      </c>
      <c r="R9" s="75" t="s">
        <v>257</v>
      </c>
      <c r="S9" s="75" t="s">
        <v>258</v>
      </c>
      <c r="T9" s="75" t="s">
        <v>259</v>
      </c>
      <c r="U9" s="75" t="s">
        <v>260</v>
      </c>
      <c r="V9" s="75" t="s">
        <v>261</v>
      </c>
      <c r="W9" s="75" t="s">
        <v>262</v>
      </c>
      <c r="X9" s="75" t="s">
        <v>263</v>
      </c>
      <c r="Y9" s="75" t="s">
        <v>264</v>
      </c>
    </row>
    <row r="10" spans="1:25" x14ac:dyDescent="0.25">
      <c r="A10" s="45" t="str">
        <f t="shared" ref="A10:A69" si="0">VLOOKUP(G10,DDEGL_USERS,2,FALSE)</f>
        <v>Wade Hicks</v>
      </c>
      <c r="B10" s="45">
        <f t="shared" ref="B10:B15" si="1">(YEAR(Q10)-YEAR(P10))*12+MONTH(Q10)-MONTH(P10)+1</f>
        <v>1</v>
      </c>
      <c r="C10" s="45">
        <f t="shared" ref="C10:C69" si="2">B10*W10</f>
        <v>25000</v>
      </c>
      <c r="D10" s="76" t="s">
        <v>375</v>
      </c>
      <c r="E10" s="76" t="s">
        <v>661</v>
      </c>
      <c r="F10" s="76" t="s">
        <v>76</v>
      </c>
      <c r="G10" s="76" t="s">
        <v>79</v>
      </c>
      <c r="H10" s="76" t="s">
        <v>662</v>
      </c>
      <c r="I10" s="76" t="s">
        <v>663</v>
      </c>
      <c r="J10" s="76" t="s">
        <v>664</v>
      </c>
      <c r="K10" s="76" t="s">
        <v>665</v>
      </c>
      <c r="L10" s="76" t="s">
        <v>666</v>
      </c>
      <c r="M10" s="76" t="s">
        <v>667</v>
      </c>
      <c r="N10" s="76"/>
      <c r="O10" s="76" t="s">
        <v>668</v>
      </c>
      <c r="P10" s="80">
        <v>36982</v>
      </c>
      <c r="Q10" s="80">
        <v>37011</v>
      </c>
      <c r="R10" s="76"/>
      <c r="S10" s="76" t="s">
        <v>669</v>
      </c>
      <c r="T10" s="77">
        <v>37000</v>
      </c>
      <c r="U10" s="76" t="s">
        <v>670</v>
      </c>
      <c r="V10" s="76" t="s">
        <v>414</v>
      </c>
      <c r="W10" s="76">
        <v>25000</v>
      </c>
      <c r="X10" s="76">
        <v>0.41749999999999998</v>
      </c>
      <c r="Y10" s="76">
        <v>25213</v>
      </c>
    </row>
    <row r="11" spans="1:25" x14ac:dyDescent="0.25">
      <c r="A11" s="45" t="str">
        <f t="shared" si="0"/>
        <v>No Activity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5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5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5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5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5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5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5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5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5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5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5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5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5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5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5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5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5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5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5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5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5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5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5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5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5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5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5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5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5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5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5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5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5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5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5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5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5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5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5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5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5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5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5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5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5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5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5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5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5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5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5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5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5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5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5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5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5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5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5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5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5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5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5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5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5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5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5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5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5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5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5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5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5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5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5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5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5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5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5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5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5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5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5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5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5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5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5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5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5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5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5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5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5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5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5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5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5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5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5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5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5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5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5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5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5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5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5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5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5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5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5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5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5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5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5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5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5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5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5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5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5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5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5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5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5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5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5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5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5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5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5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5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5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5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5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5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5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5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5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5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5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5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5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5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5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5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5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5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5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5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5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5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5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5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5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5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5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5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5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5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5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5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5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5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5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5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5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5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5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5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5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5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5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5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5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5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5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5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5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5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5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5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5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5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5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5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5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5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5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5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5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5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5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5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5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5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5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5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5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5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5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5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5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5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5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5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5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5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5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5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5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5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5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5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5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5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5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5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5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5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5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5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5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5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5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5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5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5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5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5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5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5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5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5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5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5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5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5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5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5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5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5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5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5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5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5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5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5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5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5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5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5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5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5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5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5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5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5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5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5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5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5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5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5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5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5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5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5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5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5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5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5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5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5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5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5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5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5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5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5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5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5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5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5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5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5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5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5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5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5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5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5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5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5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5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5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5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5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5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5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5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5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5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5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5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5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5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5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5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5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5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5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5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5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5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5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5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5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5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5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5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5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5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5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5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5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5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5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5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5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5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5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5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5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5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5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5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5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5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5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5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5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5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5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5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5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5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5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5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5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5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5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5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5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5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5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5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5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5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5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5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5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5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5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5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5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5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5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5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5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5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5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5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5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5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5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5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5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5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5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5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5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5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5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5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5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5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5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5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5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5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5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5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5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5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5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5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5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5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5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5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5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5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5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5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5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5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5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5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5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5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5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5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5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5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5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5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5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5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5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5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5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5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5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5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5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5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5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5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5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5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5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5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5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5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5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5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5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5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5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5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5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5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5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5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5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5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5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5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5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5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5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5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5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5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5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5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5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5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5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5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5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5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5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5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5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5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5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5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5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5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5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5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5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5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5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5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5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5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5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5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5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5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5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5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5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5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5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5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5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5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5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5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3.2" x14ac:dyDescent="0.25"/>
  <cols>
    <col min="1" max="1" width="23" bestFit="1" customWidth="1"/>
    <col min="2" max="2" width="27.5546875" customWidth="1"/>
    <col min="3" max="3" width="1.6640625" style="48" customWidth="1"/>
    <col min="4" max="4" width="17.6640625" customWidth="1"/>
    <col min="5" max="5" width="38" customWidth="1"/>
    <col min="6" max="6" width="1.6640625" style="48" customWidth="1"/>
    <col min="7" max="7" width="17.6640625" bestFit="1" customWidth="1"/>
    <col min="8" max="8" width="23.109375" customWidth="1"/>
  </cols>
  <sheetData>
    <row r="1" spans="1:8" ht="17.399999999999999" x14ac:dyDescent="0.3">
      <c r="A1" s="50" t="s">
        <v>229</v>
      </c>
    </row>
    <row r="2" spans="1:8" ht="15.6" x14ac:dyDescent="0.3">
      <c r="A2" s="49" t="s">
        <v>230</v>
      </c>
    </row>
    <row r="4" spans="1:8" ht="15.6" x14ac:dyDescent="0.3">
      <c r="A4" s="18" t="s">
        <v>83</v>
      </c>
      <c r="D4" s="18" t="s">
        <v>84</v>
      </c>
      <c r="G4" s="18" t="s">
        <v>85</v>
      </c>
    </row>
    <row r="5" spans="1:8" x14ac:dyDescent="0.25">
      <c r="A5" s="23" t="s">
        <v>57</v>
      </c>
      <c r="B5" s="22" t="s">
        <v>86</v>
      </c>
      <c r="D5" s="23" t="s">
        <v>57</v>
      </c>
      <c r="E5" s="22" t="s">
        <v>86</v>
      </c>
      <c r="G5" s="23" t="s">
        <v>57</v>
      </c>
      <c r="H5" s="22" t="s">
        <v>86</v>
      </c>
    </row>
    <row r="6" spans="1:8" x14ac:dyDescent="0.25">
      <c r="A6" s="27" t="s">
        <v>87</v>
      </c>
      <c r="B6" s="26" t="s">
        <v>88</v>
      </c>
      <c r="D6" s="27" t="s">
        <v>73</v>
      </c>
      <c r="E6" s="26" t="s">
        <v>100</v>
      </c>
      <c r="G6" s="27" t="s">
        <v>77</v>
      </c>
      <c r="H6" s="26" t="s">
        <v>92</v>
      </c>
    </row>
    <row r="7" spans="1:8" x14ac:dyDescent="0.25">
      <c r="A7" s="33" t="s">
        <v>89</v>
      </c>
      <c r="B7" s="32" t="s">
        <v>90</v>
      </c>
      <c r="D7" s="33" t="s">
        <v>210</v>
      </c>
      <c r="E7" s="32" t="s">
        <v>104</v>
      </c>
      <c r="G7" s="33" t="s">
        <v>228</v>
      </c>
      <c r="H7" s="32" t="s">
        <v>140</v>
      </c>
    </row>
    <row r="8" spans="1:8" x14ac:dyDescent="0.25">
      <c r="A8" s="27" t="s">
        <v>91</v>
      </c>
      <c r="B8" s="26" t="s">
        <v>92</v>
      </c>
      <c r="D8" s="27" t="s">
        <v>211</v>
      </c>
      <c r="E8" s="26" t="s">
        <v>111</v>
      </c>
      <c r="G8" s="27" t="s">
        <v>78</v>
      </c>
      <c r="H8" s="26" t="s">
        <v>173</v>
      </c>
    </row>
    <row r="9" spans="1:8" x14ac:dyDescent="0.25">
      <c r="A9" s="33" t="s">
        <v>93</v>
      </c>
      <c r="B9" s="32" t="s">
        <v>94</v>
      </c>
      <c r="D9" s="33" t="s">
        <v>212</v>
      </c>
      <c r="E9" s="32" t="s">
        <v>213</v>
      </c>
      <c r="G9" s="33" t="s">
        <v>79</v>
      </c>
      <c r="H9" s="32" t="s">
        <v>209</v>
      </c>
    </row>
    <row r="10" spans="1:8" x14ac:dyDescent="0.25">
      <c r="A10" s="27" t="s">
        <v>95</v>
      </c>
      <c r="B10" s="26" t="s">
        <v>96</v>
      </c>
      <c r="D10" s="27" t="s">
        <v>214</v>
      </c>
      <c r="E10" s="26" t="s">
        <v>215</v>
      </c>
      <c r="G10" s="11">
        <v>0</v>
      </c>
      <c r="H10" s="47" t="s">
        <v>54</v>
      </c>
    </row>
    <row r="11" spans="1:8" x14ac:dyDescent="0.25">
      <c r="A11" s="33" t="s">
        <v>97</v>
      </c>
      <c r="B11" s="32" t="s">
        <v>98</v>
      </c>
      <c r="D11" s="33" t="s">
        <v>216</v>
      </c>
      <c r="E11" s="32" t="s">
        <v>134</v>
      </c>
    </row>
    <row r="12" spans="1:8" x14ac:dyDescent="0.25">
      <c r="A12" s="27" t="s">
        <v>99</v>
      </c>
      <c r="B12" s="26" t="s">
        <v>100</v>
      </c>
      <c r="D12" s="27" t="s">
        <v>217</v>
      </c>
      <c r="E12" s="26" t="s">
        <v>126</v>
      </c>
    </row>
    <row r="13" spans="1:8" x14ac:dyDescent="0.25">
      <c r="A13" s="33" t="s">
        <v>101</v>
      </c>
      <c r="B13" s="32" t="s">
        <v>102</v>
      </c>
      <c r="D13" s="33" t="s">
        <v>218</v>
      </c>
      <c r="E13" s="32" t="s">
        <v>140</v>
      </c>
    </row>
    <row r="14" spans="1:8" x14ac:dyDescent="0.25">
      <c r="A14" s="27" t="s">
        <v>103</v>
      </c>
      <c r="B14" s="26" t="s">
        <v>104</v>
      </c>
      <c r="D14" s="27" t="s">
        <v>219</v>
      </c>
      <c r="E14" s="26" t="s">
        <v>145</v>
      </c>
    </row>
    <row r="15" spans="1:8" x14ac:dyDescent="0.25">
      <c r="A15" s="33" t="s">
        <v>105</v>
      </c>
      <c r="B15" s="32" t="s">
        <v>104</v>
      </c>
      <c r="D15" s="33" t="s">
        <v>220</v>
      </c>
      <c r="E15" s="32" t="s">
        <v>147</v>
      </c>
    </row>
    <row r="16" spans="1:8" x14ac:dyDescent="0.25">
      <c r="A16" s="27" t="s">
        <v>106</v>
      </c>
      <c r="B16" s="26" t="s">
        <v>107</v>
      </c>
      <c r="D16" s="27" t="s">
        <v>74</v>
      </c>
      <c r="E16" s="26" t="s">
        <v>156</v>
      </c>
    </row>
    <row r="17" spans="1:5" x14ac:dyDescent="0.25">
      <c r="A17" s="33" t="s">
        <v>108</v>
      </c>
      <c r="B17" s="32" t="s">
        <v>109</v>
      </c>
      <c r="D17" s="33" t="s">
        <v>221</v>
      </c>
      <c r="E17" s="32" t="s">
        <v>163</v>
      </c>
    </row>
    <row r="18" spans="1:5" x14ac:dyDescent="0.25">
      <c r="A18" s="27" t="s">
        <v>110</v>
      </c>
      <c r="B18" s="26" t="s">
        <v>111</v>
      </c>
      <c r="D18" s="27" t="s">
        <v>222</v>
      </c>
      <c r="E18" s="26" t="s">
        <v>169</v>
      </c>
    </row>
    <row r="19" spans="1:5" x14ac:dyDescent="0.25">
      <c r="A19" s="33" t="s">
        <v>62</v>
      </c>
      <c r="B19" s="32" t="s">
        <v>112</v>
      </c>
      <c r="D19" s="33" t="s">
        <v>75</v>
      </c>
      <c r="E19" s="32" t="s">
        <v>179</v>
      </c>
    </row>
    <row r="20" spans="1:5" x14ac:dyDescent="0.25">
      <c r="A20" s="27" t="s">
        <v>113</v>
      </c>
      <c r="B20" s="26" t="s">
        <v>114</v>
      </c>
      <c r="D20" s="27" t="s">
        <v>223</v>
      </c>
      <c r="E20" s="26" t="s">
        <v>182</v>
      </c>
    </row>
    <row r="21" spans="1:5" x14ac:dyDescent="0.25">
      <c r="A21" s="33" t="s">
        <v>115</v>
      </c>
      <c r="B21" s="32" t="s">
        <v>116</v>
      </c>
      <c r="D21" s="33" t="s">
        <v>224</v>
      </c>
      <c r="E21" s="32" t="s">
        <v>184</v>
      </c>
    </row>
    <row r="22" spans="1:5" x14ac:dyDescent="0.25">
      <c r="A22" s="27" t="s">
        <v>117</v>
      </c>
      <c r="B22" s="26" t="s">
        <v>118</v>
      </c>
      <c r="D22" s="27" t="s">
        <v>225</v>
      </c>
      <c r="E22" s="26" t="s">
        <v>191</v>
      </c>
    </row>
    <row r="23" spans="1:5" x14ac:dyDescent="0.25">
      <c r="A23" s="33" t="s">
        <v>63</v>
      </c>
      <c r="B23" s="32" t="s">
        <v>119</v>
      </c>
      <c r="D23" s="33" t="s">
        <v>226</v>
      </c>
      <c r="E23" s="32" t="s">
        <v>195</v>
      </c>
    </row>
    <row r="24" spans="1:5" x14ac:dyDescent="0.25">
      <c r="A24" s="27" t="s">
        <v>64</v>
      </c>
      <c r="B24" s="26" t="s">
        <v>120</v>
      </c>
      <c r="D24" s="27" t="s">
        <v>227</v>
      </c>
      <c r="E24" s="26" t="s">
        <v>205</v>
      </c>
    </row>
    <row r="25" spans="1:5" x14ac:dyDescent="0.25">
      <c r="A25" s="33" t="s">
        <v>121</v>
      </c>
      <c r="B25" s="32" t="s">
        <v>122</v>
      </c>
    </row>
    <row r="26" spans="1:5" x14ac:dyDescent="0.25">
      <c r="A26" s="27" t="s">
        <v>123</v>
      </c>
      <c r="B26" s="26" t="s">
        <v>124</v>
      </c>
    </row>
    <row r="27" spans="1:5" x14ac:dyDescent="0.25">
      <c r="A27" s="33" t="s">
        <v>125</v>
      </c>
      <c r="B27" s="32" t="s">
        <v>126</v>
      </c>
    </row>
    <row r="28" spans="1:5" x14ac:dyDescent="0.25">
      <c r="A28" s="27" t="s">
        <v>127</v>
      </c>
      <c r="B28" s="26" t="s">
        <v>128</v>
      </c>
    </row>
    <row r="29" spans="1:5" x14ac:dyDescent="0.25">
      <c r="A29" s="33" t="s">
        <v>65</v>
      </c>
      <c r="B29" s="32" t="s">
        <v>129</v>
      </c>
    </row>
    <row r="30" spans="1:5" x14ac:dyDescent="0.25">
      <c r="A30" s="27" t="s">
        <v>130</v>
      </c>
      <c r="B30" s="26" t="s">
        <v>131</v>
      </c>
    </row>
    <row r="31" spans="1:5" x14ac:dyDescent="0.25">
      <c r="A31" s="33" t="s">
        <v>66</v>
      </c>
      <c r="B31" s="32" t="s">
        <v>132</v>
      </c>
    </row>
    <row r="32" spans="1:5" x14ac:dyDescent="0.25">
      <c r="A32" s="27" t="s">
        <v>133</v>
      </c>
      <c r="B32" s="26" t="s">
        <v>134</v>
      </c>
    </row>
    <row r="33" spans="1:2" x14ac:dyDescent="0.25">
      <c r="A33" s="33" t="s">
        <v>135</v>
      </c>
      <c r="B33" s="32" t="s">
        <v>136</v>
      </c>
    </row>
    <row r="34" spans="1:2" x14ac:dyDescent="0.25">
      <c r="A34" s="27" t="s">
        <v>137</v>
      </c>
      <c r="B34" s="26" t="s">
        <v>138</v>
      </c>
    </row>
    <row r="35" spans="1:2" x14ac:dyDescent="0.25">
      <c r="A35" s="33" t="s">
        <v>139</v>
      </c>
      <c r="B35" s="32" t="s">
        <v>140</v>
      </c>
    </row>
    <row r="36" spans="1:2" x14ac:dyDescent="0.25">
      <c r="A36" s="27" t="s">
        <v>67</v>
      </c>
      <c r="B36" s="26" t="s">
        <v>141</v>
      </c>
    </row>
    <row r="37" spans="1:2" x14ac:dyDescent="0.25">
      <c r="A37" s="33" t="s">
        <v>68</v>
      </c>
      <c r="B37" s="32" t="s">
        <v>142</v>
      </c>
    </row>
    <row r="38" spans="1:2" x14ac:dyDescent="0.25">
      <c r="A38" s="27" t="s">
        <v>69</v>
      </c>
      <c r="B38" s="26" t="s">
        <v>143</v>
      </c>
    </row>
    <row r="39" spans="1:2" x14ac:dyDescent="0.25">
      <c r="A39" s="33" t="s">
        <v>144</v>
      </c>
      <c r="B39" s="32" t="s">
        <v>145</v>
      </c>
    </row>
    <row r="40" spans="1:2" x14ac:dyDescent="0.25">
      <c r="A40" s="27" t="s">
        <v>146</v>
      </c>
      <c r="B40" s="26" t="s">
        <v>147</v>
      </c>
    </row>
    <row r="41" spans="1:2" x14ac:dyDescent="0.25">
      <c r="A41" s="33" t="s">
        <v>148</v>
      </c>
      <c r="B41" s="32" t="s">
        <v>149</v>
      </c>
    </row>
    <row r="42" spans="1:2" x14ac:dyDescent="0.25">
      <c r="A42" s="27" t="s">
        <v>150</v>
      </c>
      <c r="B42" s="26" t="s">
        <v>120</v>
      </c>
    </row>
    <row r="43" spans="1:2" x14ac:dyDescent="0.25">
      <c r="A43" s="33" t="s">
        <v>151</v>
      </c>
      <c r="B43" s="32" t="s">
        <v>152</v>
      </c>
    </row>
    <row r="44" spans="1:2" x14ac:dyDescent="0.25">
      <c r="A44" s="27" t="s">
        <v>153</v>
      </c>
      <c r="B44" s="26" t="s">
        <v>154</v>
      </c>
    </row>
    <row r="45" spans="1:2" x14ac:dyDescent="0.25">
      <c r="A45" s="33" t="s">
        <v>155</v>
      </c>
      <c r="B45" s="32" t="s">
        <v>156</v>
      </c>
    </row>
    <row r="46" spans="1:2" x14ac:dyDescent="0.25">
      <c r="A46" s="27" t="s">
        <v>157</v>
      </c>
      <c r="B46" s="26" t="s">
        <v>124</v>
      </c>
    </row>
    <row r="47" spans="1:2" x14ac:dyDescent="0.25">
      <c r="A47" s="33" t="s">
        <v>158</v>
      </c>
      <c r="B47" s="32" t="s">
        <v>159</v>
      </c>
    </row>
    <row r="48" spans="1:2" x14ac:dyDescent="0.25">
      <c r="A48" s="27" t="s">
        <v>160</v>
      </c>
      <c r="B48" s="26" t="s">
        <v>159</v>
      </c>
    </row>
    <row r="49" spans="1:2" x14ac:dyDescent="0.25">
      <c r="A49" s="33" t="s">
        <v>161</v>
      </c>
      <c r="B49" s="32" t="s">
        <v>126</v>
      </c>
    </row>
    <row r="50" spans="1:2" x14ac:dyDescent="0.25">
      <c r="A50" s="27" t="s">
        <v>162</v>
      </c>
      <c r="B50" s="26" t="s">
        <v>163</v>
      </c>
    </row>
    <row r="51" spans="1:2" x14ac:dyDescent="0.25">
      <c r="A51" s="33" t="s">
        <v>164</v>
      </c>
      <c r="B51" s="32" t="s">
        <v>165</v>
      </c>
    </row>
    <row r="52" spans="1:2" x14ac:dyDescent="0.25">
      <c r="A52" s="27" t="s">
        <v>166</v>
      </c>
      <c r="B52" s="26" t="s">
        <v>167</v>
      </c>
    </row>
    <row r="53" spans="1:2" x14ac:dyDescent="0.25">
      <c r="A53" s="33" t="s">
        <v>168</v>
      </c>
      <c r="B53" s="32" t="s">
        <v>169</v>
      </c>
    </row>
    <row r="54" spans="1:2" x14ac:dyDescent="0.25">
      <c r="A54" s="27" t="s">
        <v>170</v>
      </c>
      <c r="B54" s="26" t="s">
        <v>171</v>
      </c>
    </row>
    <row r="55" spans="1:2" x14ac:dyDescent="0.25">
      <c r="A55" s="33" t="s">
        <v>172</v>
      </c>
      <c r="B55" s="32" t="s">
        <v>173</v>
      </c>
    </row>
    <row r="56" spans="1:2" x14ac:dyDescent="0.25">
      <c r="A56" s="27" t="s">
        <v>174</v>
      </c>
      <c r="B56" s="26" t="s">
        <v>175</v>
      </c>
    </row>
    <row r="57" spans="1:2" x14ac:dyDescent="0.25">
      <c r="A57" s="33" t="s">
        <v>176</v>
      </c>
      <c r="B57" s="32" t="s">
        <v>177</v>
      </c>
    </row>
    <row r="58" spans="1:2" x14ac:dyDescent="0.25">
      <c r="A58" s="27" t="s">
        <v>178</v>
      </c>
      <c r="B58" s="26" t="s">
        <v>179</v>
      </c>
    </row>
    <row r="59" spans="1:2" x14ac:dyDescent="0.25">
      <c r="A59" s="33" t="s">
        <v>180</v>
      </c>
      <c r="B59" s="32" t="s">
        <v>181</v>
      </c>
    </row>
    <row r="60" spans="1:2" x14ac:dyDescent="0.25">
      <c r="A60" s="27" t="s">
        <v>60</v>
      </c>
      <c r="B60" s="26" t="s">
        <v>182</v>
      </c>
    </row>
    <row r="61" spans="1:2" x14ac:dyDescent="0.25">
      <c r="A61" s="33" t="s">
        <v>183</v>
      </c>
      <c r="B61" s="32" t="s">
        <v>184</v>
      </c>
    </row>
    <row r="62" spans="1:2" x14ac:dyDescent="0.25">
      <c r="A62" s="27" t="s">
        <v>185</v>
      </c>
      <c r="B62" s="26" t="s">
        <v>186</v>
      </c>
    </row>
    <row r="63" spans="1:2" x14ac:dyDescent="0.25">
      <c r="A63" s="33" t="s">
        <v>187</v>
      </c>
      <c r="B63" s="32" t="s">
        <v>134</v>
      </c>
    </row>
    <row r="64" spans="1:2" x14ac:dyDescent="0.25">
      <c r="A64" s="27" t="s">
        <v>188</v>
      </c>
      <c r="B64" s="26" t="s">
        <v>189</v>
      </c>
    </row>
    <row r="65" spans="1:2" x14ac:dyDescent="0.25">
      <c r="A65" s="33" t="s">
        <v>190</v>
      </c>
      <c r="B65" s="32" t="s">
        <v>191</v>
      </c>
    </row>
    <row r="66" spans="1:2" x14ac:dyDescent="0.25">
      <c r="A66" s="27" t="s">
        <v>192</v>
      </c>
      <c r="B66" s="26" t="s">
        <v>193</v>
      </c>
    </row>
    <row r="67" spans="1:2" x14ac:dyDescent="0.25">
      <c r="A67" s="33" t="s">
        <v>194</v>
      </c>
      <c r="B67" s="32" t="s">
        <v>195</v>
      </c>
    </row>
    <row r="68" spans="1:2" x14ac:dyDescent="0.25">
      <c r="A68" s="27" t="s">
        <v>196</v>
      </c>
      <c r="B68" s="26" t="s">
        <v>197</v>
      </c>
    </row>
    <row r="69" spans="1:2" x14ac:dyDescent="0.25">
      <c r="A69" s="33" t="s">
        <v>198</v>
      </c>
      <c r="B69" s="32" t="s">
        <v>199</v>
      </c>
    </row>
    <row r="70" spans="1:2" x14ac:dyDescent="0.25">
      <c r="A70" s="27" t="s">
        <v>200</v>
      </c>
      <c r="B70" s="26" t="s">
        <v>201</v>
      </c>
    </row>
    <row r="71" spans="1:2" x14ac:dyDescent="0.25">
      <c r="A71" s="33" t="s">
        <v>202</v>
      </c>
      <c r="B71" s="32" t="s">
        <v>203</v>
      </c>
    </row>
    <row r="72" spans="1:2" x14ac:dyDescent="0.25">
      <c r="A72" s="27" t="s">
        <v>204</v>
      </c>
      <c r="B72" s="26" t="s">
        <v>205</v>
      </c>
    </row>
    <row r="73" spans="1:2" x14ac:dyDescent="0.25">
      <c r="A73" s="33" t="s">
        <v>206</v>
      </c>
      <c r="B73" s="32" t="s">
        <v>207</v>
      </c>
    </row>
    <row r="74" spans="1:2" x14ac:dyDescent="0.25">
      <c r="A74" s="27" t="s">
        <v>208</v>
      </c>
      <c r="B74" s="26" t="s">
        <v>209</v>
      </c>
    </row>
    <row r="75" spans="1:2" x14ac:dyDescent="0.25">
      <c r="A75" s="78" t="s">
        <v>298</v>
      </c>
      <c r="B75" s="78" t="s">
        <v>299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/>
  </sheetViews>
  <sheetFormatPr defaultRowHeight="13.2" x14ac:dyDescent="0.25"/>
  <cols>
    <col min="1" max="1" width="15" customWidth="1"/>
    <col min="2" max="2" width="25.5546875" bestFit="1" customWidth="1"/>
    <col min="3" max="3" width="10.6640625" customWidth="1"/>
    <col min="4" max="4" width="11.6640625" bestFit="1" customWidth="1"/>
    <col min="5" max="5" width="9.33203125" customWidth="1"/>
    <col min="6" max="6" width="3.5546875" customWidth="1"/>
    <col min="7" max="7" width="21.88671875" customWidth="1"/>
    <col min="8" max="8" width="11.88671875" customWidth="1"/>
    <col min="9" max="9" width="10.6640625" customWidth="1"/>
    <col min="10" max="10" width="11.6640625" customWidth="1"/>
    <col min="11" max="11" width="7.6640625" customWidth="1"/>
    <col min="12" max="12" width="3.109375" customWidth="1"/>
    <col min="13" max="13" width="21.109375" customWidth="1"/>
    <col min="14" max="14" width="10.88671875" customWidth="1"/>
  </cols>
  <sheetData>
    <row r="1" spans="1:19" ht="17.399999999999999" x14ac:dyDescent="0.3">
      <c r="A1" s="50" t="s">
        <v>239</v>
      </c>
    </row>
    <row r="2" spans="1:19" x14ac:dyDescent="0.25">
      <c r="A2" s="17" t="s">
        <v>271</v>
      </c>
    </row>
    <row r="3" spans="1:19" x14ac:dyDescent="0.25">
      <c r="A3" s="17" t="s">
        <v>272</v>
      </c>
    </row>
    <row r="4" spans="1:19" x14ac:dyDescent="0.25">
      <c r="A4" s="99">
        <f>'E-Mail'!B1</f>
        <v>37000</v>
      </c>
      <c r="D4" s="120"/>
      <c r="J4" s="120"/>
    </row>
    <row r="5" spans="1:19" ht="13.8" thickBot="1" x14ac:dyDescent="0.3">
      <c r="A5" s="17"/>
    </row>
    <row r="6" spans="1:19" ht="16.2" thickBot="1" x14ac:dyDescent="0.35">
      <c r="A6" s="95" t="s">
        <v>80</v>
      </c>
      <c r="B6" s="96"/>
      <c r="C6" s="163"/>
      <c r="D6" s="163"/>
      <c r="E6" s="97"/>
      <c r="F6" s="166"/>
      <c r="G6" s="165" t="s">
        <v>81</v>
      </c>
      <c r="H6" s="96"/>
      <c r="I6" s="96"/>
      <c r="J6" s="96"/>
      <c r="K6" s="97"/>
      <c r="M6" s="95" t="s">
        <v>82</v>
      </c>
      <c r="N6" s="96"/>
      <c r="O6" s="96"/>
      <c r="P6" s="96"/>
      <c r="Q6" s="97"/>
      <c r="S6" s="18"/>
    </row>
    <row r="7" spans="1:19" ht="13.8" thickBot="1" x14ac:dyDescent="0.3">
      <c r="A7" s="102" t="s">
        <v>273</v>
      </c>
      <c r="B7" s="161">
        <f>'E-Mail'!C6</f>
        <v>78415000</v>
      </c>
      <c r="C7" s="181" t="s">
        <v>290</v>
      </c>
      <c r="D7" s="182"/>
      <c r="E7" s="104">
        <f>VLOOKUP("Grand Total",$A$9:$E$23,5,FALSE)/B7</f>
        <v>3.5006057514506153E-2</v>
      </c>
      <c r="F7" s="167"/>
      <c r="G7" s="162" t="s">
        <v>274</v>
      </c>
      <c r="H7" s="103">
        <f>'E-Mail'!C5</f>
        <v>4261600</v>
      </c>
      <c r="I7" s="35"/>
      <c r="J7" s="6" t="s">
        <v>290</v>
      </c>
      <c r="K7" s="104">
        <f>VLOOKUP("Grand Total",$G$9:$K$23,5,FALSE)/H7</f>
        <v>5.368875539703398E-2</v>
      </c>
      <c r="M7" s="102"/>
      <c r="N7" s="103"/>
      <c r="O7" s="35"/>
      <c r="P7" s="6"/>
      <c r="Q7" s="104"/>
    </row>
    <row r="8" spans="1:19" x14ac:dyDescent="0.25">
      <c r="A8" s="10"/>
      <c r="B8" s="109"/>
      <c r="C8" s="109"/>
      <c r="D8" s="82" t="s">
        <v>46</v>
      </c>
      <c r="E8" s="105"/>
      <c r="F8" s="164"/>
      <c r="G8" s="10"/>
      <c r="H8" s="109"/>
      <c r="I8" s="109"/>
      <c r="J8" s="82" t="s">
        <v>46</v>
      </c>
      <c r="K8" s="105"/>
      <c r="M8" s="19" t="s">
        <v>54</v>
      </c>
    </row>
    <row r="9" spans="1:19" x14ac:dyDescent="0.25">
      <c r="A9" s="82" t="s">
        <v>42</v>
      </c>
      <c r="B9" s="82" t="s">
        <v>30</v>
      </c>
      <c r="C9" s="82" t="s">
        <v>41</v>
      </c>
      <c r="D9" s="13" t="s">
        <v>47</v>
      </c>
      <c r="E9" s="15" t="s">
        <v>8</v>
      </c>
      <c r="F9" s="157"/>
      <c r="G9" s="82" t="s">
        <v>42</v>
      </c>
      <c r="H9" s="82" t="s">
        <v>30</v>
      </c>
      <c r="I9" s="82" t="s">
        <v>41</v>
      </c>
      <c r="J9" s="13" t="s">
        <v>47</v>
      </c>
      <c r="K9" s="15" t="s">
        <v>8</v>
      </c>
    </row>
    <row r="10" spans="1:19" x14ac:dyDescent="0.25">
      <c r="A10" s="10" t="s">
        <v>607</v>
      </c>
      <c r="B10" s="10" t="s">
        <v>364</v>
      </c>
      <c r="C10" s="10" t="s">
        <v>16</v>
      </c>
      <c r="D10" s="13">
        <v>1</v>
      </c>
      <c r="E10" s="15">
        <v>1825000</v>
      </c>
      <c r="F10" s="157"/>
      <c r="G10" s="10" t="s">
        <v>611</v>
      </c>
      <c r="H10" s="10" t="s">
        <v>10</v>
      </c>
      <c r="I10" s="10" t="s">
        <v>13</v>
      </c>
      <c r="J10" s="13">
        <v>10</v>
      </c>
      <c r="K10" s="15">
        <v>41600</v>
      </c>
    </row>
    <row r="11" spans="1:19" x14ac:dyDescent="0.25">
      <c r="A11" s="10" t="s">
        <v>408</v>
      </c>
      <c r="B11" s="10" t="s">
        <v>357</v>
      </c>
      <c r="C11" s="10" t="s">
        <v>16</v>
      </c>
      <c r="D11" s="13">
        <v>1</v>
      </c>
      <c r="E11" s="15">
        <v>920000</v>
      </c>
      <c r="F11" s="157"/>
      <c r="G11" s="10" t="s">
        <v>374</v>
      </c>
      <c r="H11" s="10" t="s">
        <v>10</v>
      </c>
      <c r="I11" s="10" t="s">
        <v>13</v>
      </c>
      <c r="J11" s="13">
        <v>21</v>
      </c>
      <c r="K11" s="15">
        <v>126400</v>
      </c>
    </row>
    <row r="12" spans="1:19" x14ac:dyDescent="0.25">
      <c r="A12" s="11" t="s">
        <v>45</v>
      </c>
      <c r="B12" s="12"/>
      <c r="C12" s="12"/>
      <c r="D12" s="14">
        <v>2</v>
      </c>
      <c r="E12" s="16">
        <v>2745000</v>
      </c>
      <c r="F12" s="157"/>
      <c r="G12" s="10" t="s">
        <v>295</v>
      </c>
      <c r="H12" s="10" t="s">
        <v>10</v>
      </c>
      <c r="I12" s="10" t="s">
        <v>13</v>
      </c>
      <c r="J12" s="13">
        <v>3</v>
      </c>
      <c r="K12" s="15">
        <v>50400</v>
      </c>
    </row>
    <row r="13" spans="1:19" x14ac:dyDescent="0.25">
      <c r="F13" s="157"/>
      <c r="G13" s="10" t="s">
        <v>620</v>
      </c>
      <c r="H13" s="10" t="s">
        <v>10</v>
      </c>
      <c r="I13" s="10" t="s">
        <v>13</v>
      </c>
      <c r="J13" s="13">
        <v>1</v>
      </c>
      <c r="K13" s="15">
        <v>10400</v>
      </c>
    </row>
    <row r="14" spans="1:19" x14ac:dyDescent="0.25">
      <c r="F14" s="157"/>
      <c r="G14" s="11" t="s">
        <v>45</v>
      </c>
      <c r="H14" s="12"/>
      <c r="I14" s="12"/>
      <c r="J14" s="14">
        <v>35</v>
      </c>
      <c r="K14" s="16">
        <v>228800</v>
      </c>
    </row>
  </sheetData>
  <mergeCells count="1"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85" workbookViewId="0"/>
  </sheetViews>
  <sheetFormatPr defaultRowHeight="13.2" x14ac:dyDescent="0.25"/>
  <cols>
    <col min="1" max="2" width="15.5546875" customWidth="1"/>
    <col min="3" max="3" width="13.44140625" customWidth="1"/>
    <col min="4" max="4" width="16.44140625" customWidth="1"/>
    <col min="5" max="5" width="2.33203125" customWidth="1"/>
    <col min="6" max="6" width="21.5546875" customWidth="1"/>
    <col min="7" max="7" width="15.5546875" customWidth="1"/>
    <col min="8" max="8" width="13.44140625" customWidth="1"/>
    <col min="9" max="9" width="16.44140625" customWidth="1"/>
    <col min="10" max="10" width="2.33203125" style="90" customWidth="1"/>
    <col min="11" max="11" width="19.6640625" customWidth="1"/>
    <col min="12" max="12" width="15.5546875" customWidth="1"/>
    <col min="13" max="13" width="13.44140625" customWidth="1"/>
    <col min="14" max="14" width="16.44140625" customWidth="1"/>
  </cols>
  <sheetData>
    <row r="1" spans="1:14" ht="17.399999999999999" x14ac:dyDescent="0.3">
      <c r="A1" s="50" t="s">
        <v>240</v>
      </c>
    </row>
    <row r="2" spans="1:14" x14ac:dyDescent="0.25">
      <c r="A2" s="17" t="s">
        <v>271</v>
      </c>
    </row>
    <row r="3" spans="1:14" x14ac:dyDescent="0.25">
      <c r="A3" s="17" t="s">
        <v>272</v>
      </c>
    </row>
    <row r="4" spans="1:14" x14ac:dyDescent="0.25">
      <c r="A4" s="99">
        <f>'E-Mail'!B1</f>
        <v>37000</v>
      </c>
    </row>
    <row r="5" spans="1:14" x14ac:dyDescent="0.25">
      <c r="A5" s="17"/>
    </row>
    <row r="6" spans="1:14" ht="13.8" x14ac:dyDescent="0.25">
      <c r="A6" s="101" t="s">
        <v>275</v>
      </c>
    </row>
    <row r="7" spans="1:14" ht="13.8" thickBot="1" x14ac:dyDescent="0.3">
      <c r="A7" s="17"/>
    </row>
    <row r="8" spans="1:14" ht="16.2" thickBot="1" x14ac:dyDescent="0.35">
      <c r="A8" s="98" t="s">
        <v>237</v>
      </c>
      <c r="B8" s="96"/>
      <c r="C8" s="96"/>
      <c r="D8" s="97"/>
      <c r="F8" s="98" t="s">
        <v>238</v>
      </c>
      <c r="G8" s="96"/>
      <c r="H8" s="96"/>
      <c r="I8" s="97"/>
      <c r="K8" s="98" t="s">
        <v>270</v>
      </c>
      <c r="L8" s="96"/>
      <c r="M8" s="96"/>
      <c r="N8" s="97"/>
    </row>
    <row r="9" spans="1:14" x14ac:dyDescent="0.25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5">
      <c r="A10" s="82" t="s">
        <v>245</v>
      </c>
      <c r="B10" s="106" t="s">
        <v>231</v>
      </c>
      <c r="C10" s="107" t="s">
        <v>47</v>
      </c>
      <c r="D10" s="108" t="s">
        <v>236</v>
      </c>
      <c r="F10" s="106" t="s">
        <v>245</v>
      </c>
      <c r="G10" s="106" t="s">
        <v>231</v>
      </c>
      <c r="H10" s="112" t="s">
        <v>47</v>
      </c>
      <c r="I10" s="108" t="s">
        <v>236</v>
      </c>
      <c r="J10" s="93"/>
      <c r="K10" s="106" t="s">
        <v>245</v>
      </c>
      <c r="L10" s="106" t="s">
        <v>231</v>
      </c>
      <c r="M10" s="112" t="s">
        <v>47</v>
      </c>
      <c r="N10" s="113" t="s">
        <v>236</v>
      </c>
    </row>
    <row r="11" spans="1:14" x14ac:dyDescent="0.25">
      <c r="A11" s="10" t="s">
        <v>61</v>
      </c>
      <c r="B11" s="10" t="s">
        <v>112</v>
      </c>
      <c r="C11" s="13">
        <v>2</v>
      </c>
      <c r="D11" s="15">
        <v>20000</v>
      </c>
      <c r="F11" s="156" t="s">
        <v>59</v>
      </c>
      <c r="G11" s="10" t="s">
        <v>100</v>
      </c>
      <c r="H11" s="52">
        <v>1</v>
      </c>
      <c r="I11" s="15">
        <v>24000</v>
      </c>
      <c r="J11" s="93"/>
      <c r="K11" s="156" t="s">
        <v>76</v>
      </c>
      <c r="L11" s="10" t="s">
        <v>209</v>
      </c>
      <c r="M11" s="13">
        <v>1</v>
      </c>
      <c r="N11" s="15">
        <v>25000</v>
      </c>
    </row>
    <row r="12" spans="1:14" x14ac:dyDescent="0.25">
      <c r="A12" s="160"/>
      <c r="B12" s="168" t="s">
        <v>120</v>
      </c>
      <c r="C12" s="169">
        <v>2</v>
      </c>
      <c r="D12" s="170">
        <v>620000</v>
      </c>
      <c r="F12" s="172"/>
      <c r="G12" s="168" t="s">
        <v>156</v>
      </c>
      <c r="H12" s="171">
        <v>10</v>
      </c>
      <c r="I12" s="170">
        <v>38400</v>
      </c>
      <c r="J12" s="93"/>
      <c r="K12" s="154" t="s">
        <v>671</v>
      </c>
      <c r="L12" s="155"/>
      <c r="M12" s="83">
        <v>1</v>
      </c>
      <c r="N12" s="84">
        <v>25000</v>
      </c>
    </row>
    <row r="13" spans="1:14" x14ac:dyDescent="0.25">
      <c r="A13" s="160"/>
      <c r="B13" s="168" t="s">
        <v>143</v>
      </c>
      <c r="C13" s="169">
        <v>10</v>
      </c>
      <c r="D13" s="170">
        <v>50000</v>
      </c>
      <c r="F13" s="172"/>
      <c r="G13" s="168" t="s">
        <v>179</v>
      </c>
      <c r="H13" s="171">
        <v>1</v>
      </c>
      <c r="I13" s="170">
        <v>800</v>
      </c>
      <c r="J13" s="93"/>
      <c r="K13" s="86" t="s">
        <v>45</v>
      </c>
      <c r="L13" s="87"/>
      <c r="M13" s="94">
        <v>1</v>
      </c>
      <c r="N13" s="89">
        <v>25000</v>
      </c>
    </row>
    <row r="14" spans="1:14" x14ac:dyDescent="0.25">
      <c r="A14" s="160"/>
      <c r="B14" s="168" t="s">
        <v>132</v>
      </c>
      <c r="C14" s="169">
        <v>3</v>
      </c>
      <c r="D14" s="170">
        <v>50000</v>
      </c>
      <c r="F14" s="154" t="s">
        <v>387</v>
      </c>
      <c r="G14" s="155"/>
      <c r="H14" s="85">
        <v>12</v>
      </c>
      <c r="I14" s="84">
        <v>63200</v>
      </c>
      <c r="J14" s="91"/>
    </row>
    <row r="15" spans="1:14" x14ac:dyDescent="0.25">
      <c r="A15" s="154" t="s">
        <v>386</v>
      </c>
      <c r="B15" s="155"/>
      <c r="C15" s="83">
        <v>17</v>
      </c>
      <c r="D15" s="84">
        <v>740000</v>
      </c>
      <c r="F15" s="86" t="s">
        <v>45</v>
      </c>
      <c r="G15" s="87"/>
      <c r="H15" s="88">
        <v>12</v>
      </c>
      <c r="I15" s="89">
        <v>63200</v>
      </c>
    </row>
    <row r="16" spans="1:14" x14ac:dyDescent="0.25">
      <c r="A16" s="11" t="s">
        <v>45</v>
      </c>
      <c r="B16" s="12"/>
      <c r="C16" s="14">
        <v>17</v>
      </c>
      <c r="D16" s="16">
        <v>740000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zoomScale="85" workbookViewId="0"/>
  </sheetViews>
  <sheetFormatPr defaultRowHeight="13.2" x14ac:dyDescent="0.25"/>
  <cols>
    <col min="1" max="1" width="34.44140625" customWidth="1"/>
    <col min="2" max="2" width="8.332031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8.44140625" bestFit="1" customWidth="1"/>
    <col min="8" max="8" width="12.33203125" bestFit="1" customWidth="1"/>
    <col min="9" max="9" width="6.44140625" bestFit="1" customWidth="1"/>
  </cols>
  <sheetData>
    <row r="1" spans="1:9" ht="18" thickBot="1" x14ac:dyDescent="0.35">
      <c r="A1" s="118" t="s">
        <v>242</v>
      </c>
      <c r="B1" s="3"/>
      <c r="F1" s="4"/>
      <c r="G1" s="5" t="s">
        <v>18</v>
      </c>
      <c r="H1" s="1">
        <f>SUM(H11:H984)</f>
        <v>4261600</v>
      </c>
    </row>
    <row r="2" spans="1:9" ht="15.6" x14ac:dyDescent="0.3">
      <c r="A2" s="18" t="s">
        <v>19</v>
      </c>
      <c r="B2" s="3"/>
      <c r="F2" s="4"/>
      <c r="G2" s="61"/>
      <c r="H2" s="63"/>
    </row>
    <row r="3" spans="1:9" x14ac:dyDescent="0.25">
      <c r="A3" s="99">
        <f>'E-Mail'!$B$1</f>
        <v>37000</v>
      </c>
      <c r="B3" s="3"/>
      <c r="F3" s="4"/>
      <c r="G3" s="61"/>
      <c r="H3" s="63"/>
    </row>
    <row r="5" spans="1:9" s="53" customFormat="1" ht="9.75" customHeight="1" x14ac:dyDescent="0.25">
      <c r="A5" s="54" t="s">
        <v>301</v>
      </c>
      <c r="B5"/>
      <c r="C5"/>
      <c r="D5"/>
      <c r="E5"/>
      <c r="F5"/>
      <c r="G5"/>
      <c r="H5"/>
      <c r="I5"/>
    </row>
    <row r="6" spans="1:9" s="53" customFormat="1" ht="9.75" customHeight="1" x14ac:dyDescent="0.25">
      <c r="A6" s="54" t="s">
        <v>241</v>
      </c>
      <c r="B6"/>
      <c r="C6"/>
      <c r="D6"/>
      <c r="E6"/>
      <c r="F6"/>
      <c r="G6"/>
      <c r="H6"/>
      <c r="I6"/>
    </row>
    <row r="7" spans="1:9" s="53" customFormat="1" ht="9.75" customHeight="1" x14ac:dyDescent="0.25">
      <c r="A7" s="54" t="s">
        <v>452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3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5">
      <c r="A9" s="183" t="s">
        <v>0</v>
      </c>
      <c r="B9" s="183" t="s">
        <v>1</v>
      </c>
      <c r="C9" s="188" t="s">
        <v>2</v>
      </c>
      <c r="D9" s="188" t="s">
        <v>3</v>
      </c>
      <c r="E9" s="55" t="s">
        <v>4</v>
      </c>
      <c r="F9" s="188" t="s">
        <v>6</v>
      </c>
      <c r="G9" s="188" t="s">
        <v>7</v>
      </c>
      <c r="H9" s="188" t="s">
        <v>8</v>
      </c>
      <c r="I9" s="183" t="s">
        <v>9</v>
      </c>
    </row>
    <row r="10" spans="1:9" s="53" customFormat="1" ht="25.5" customHeight="1" thickBot="1" x14ac:dyDescent="0.3">
      <c r="A10" s="184"/>
      <c r="B10" s="184"/>
      <c r="C10" s="189"/>
      <c r="D10" s="189"/>
      <c r="E10" s="56" t="s">
        <v>5</v>
      </c>
      <c r="F10" s="189"/>
      <c r="G10" s="189"/>
      <c r="H10" s="189"/>
      <c r="I10" s="184"/>
    </row>
    <row r="11" spans="1:9" s="53" customFormat="1" ht="10.5" customHeight="1" thickTop="1" thickBot="1" x14ac:dyDescent="0.3">
      <c r="A11" s="185" t="s">
        <v>305</v>
      </c>
      <c r="B11" s="186"/>
      <c r="C11" s="186"/>
      <c r="D11" s="186"/>
      <c r="E11" s="186"/>
      <c r="F11" s="186"/>
      <c r="G11" s="186"/>
      <c r="H11" s="186"/>
      <c r="I11" s="187"/>
    </row>
    <row r="12" spans="1:9" s="53" customFormat="1" ht="14.4" thickTop="1" thickBot="1" x14ac:dyDescent="0.3">
      <c r="A12" s="57" t="s">
        <v>453</v>
      </c>
      <c r="B12" s="58">
        <v>37043</v>
      </c>
      <c r="C12" s="59">
        <v>88.5</v>
      </c>
      <c r="D12" s="59">
        <v>88.5</v>
      </c>
      <c r="E12" s="59">
        <v>88.5</v>
      </c>
      <c r="F12" s="59">
        <v>88.5</v>
      </c>
      <c r="G12" s="59" t="s">
        <v>454</v>
      </c>
      <c r="H12" s="60">
        <v>33600</v>
      </c>
      <c r="I12" s="57" t="s">
        <v>13</v>
      </c>
    </row>
    <row r="13" spans="1:9" s="53" customFormat="1" ht="14.4" thickTop="1" thickBot="1" x14ac:dyDescent="0.3">
      <c r="A13" s="57" t="s">
        <v>455</v>
      </c>
      <c r="B13" s="58">
        <v>37012</v>
      </c>
      <c r="C13" s="59">
        <v>47.25</v>
      </c>
      <c r="D13" s="59">
        <v>48</v>
      </c>
      <c r="E13" s="59">
        <v>47.667000000000002</v>
      </c>
      <c r="F13" s="59">
        <v>48</v>
      </c>
      <c r="G13" s="59" t="s">
        <v>456</v>
      </c>
      <c r="H13" s="60">
        <v>52800</v>
      </c>
      <c r="I13" s="57" t="s">
        <v>13</v>
      </c>
    </row>
    <row r="14" spans="1:9" s="53" customFormat="1" ht="14.4" thickTop="1" thickBot="1" x14ac:dyDescent="0.3">
      <c r="A14" s="185" t="s">
        <v>306</v>
      </c>
      <c r="B14" s="186"/>
      <c r="C14" s="186"/>
      <c r="D14" s="186"/>
      <c r="E14" s="186"/>
      <c r="F14" s="186"/>
      <c r="G14" s="186"/>
      <c r="H14" s="186"/>
      <c r="I14" s="187"/>
    </row>
    <row r="15" spans="1:9" s="53" customFormat="1" ht="21.6" thickTop="1" thickBot="1" x14ac:dyDescent="0.3">
      <c r="A15" s="57" t="s">
        <v>457</v>
      </c>
      <c r="B15" s="57" t="s">
        <v>458</v>
      </c>
      <c r="C15" s="59">
        <v>44</v>
      </c>
      <c r="D15" s="59">
        <v>44</v>
      </c>
      <c r="E15" s="59">
        <v>44</v>
      </c>
      <c r="F15" s="59">
        <v>44</v>
      </c>
      <c r="G15" s="59" t="s">
        <v>459</v>
      </c>
      <c r="H15" s="60">
        <v>1600</v>
      </c>
      <c r="I15" s="57" t="s">
        <v>13</v>
      </c>
    </row>
    <row r="16" spans="1:9" s="53" customFormat="1" ht="14.4" thickTop="1" thickBot="1" x14ac:dyDescent="0.3">
      <c r="A16" s="185" t="s">
        <v>10</v>
      </c>
      <c r="B16" s="186"/>
      <c r="C16" s="186"/>
      <c r="D16" s="186"/>
      <c r="E16" s="186"/>
      <c r="F16" s="186"/>
      <c r="G16" s="186"/>
      <c r="H16" s="186"/>
      <c r="I16" s="187"/>
    </row>
    <row r="17" spans="1:9" s="53" customFormat="1" ht="14.4" thickTop="1" thickBot="1" x14ac:dyDescent="0.3">
      <c r="A17" s="57" t="s">
        <v>415</v>
      </c>
      <c r="B17" s="57" t="s">
        <v>416</v>
      </c>
      <c r="C17" s="59">
        <v>52.5</v>
      </c>
      <c r="D17" s="59">
        <v>52.5</v>
      </c>
      <c r="E17" s="59">
        <v>52.5</v>
      </c>
      <c r="F17" s="59">
        <v>52.5</v>
      </c>
      <c r="G17" s="59" t="s">
        <v>460</v>
      </c>
      <c r="H17" s="60">
        <v>12000</v>
      </c>
      <c r="I17" s="57" t="s">
        <v>13</v>
      </c>
    </row>
    <row r="18" spans="1:9" s="53" customFormat="1" ht="14.4" thickTop="1" thickBot="1" x14ac:dyDescent="0.3">
      <c r="A18" s="57" t="s">
        <v>11</v>
      </c>
      <c r="B18" s="57" t="s">
        <v>12</v>
      </c>
      <c r="C18" s="59">
        <v>39.5</v>
      </c>
      <c r="D18" s="59">
        <v>59</v>
      </c>
      <c r="E18" s="59">
        <v>43.533999999999999</v>
      </c>
      <c r="F18" s="59">
        <v>59</v>
      </c>
      <c r="G18" s="59" t="s">
        <v>461</v>
      </c>
      <c r="H18" s="60">
        <v>65600</v>
      </c>
      <c r="I18" s="57" t="s">
        <v>13</v>
      </c>
    </row>
    <row r="19" spans="1:9" s="53" customFormat="1" ht="21.6" thickTop="1" thickBot="1" x14ac:dyDescent="0.3">
      <c r="A19" s="57" t="s">
        <v>307</v>
      </c>
      <c r="B19" s="57" t="s">
        <v>308</v>
      </c>
      <c r="C19" s="59">
        <v>46</v>
      </c>
      <c r="D19" s="59">
        <v>49.5</v>
      </c>
      <c r="E19" s="59">
        <v>48.125</v>
      </c>
      <c r="F19" s="59">
        <v>48.25</v>
      </c>
      <c r="G19" s="59" t="s">
        <v>462</v>
      </c>
      <c r="H19" s="60">
        <v>24000</v>
      </c>
      <c r="I19" s="57" t="s">
        <v>13</v>
      </c>
    </row>
    <row r="20" spans="1:9" s="53" customFormat="1" ht="14.4" thickTop="1" thickBot="1" x14ac:dyDescent="0.3">
      <c r="A20" s="57" t="s">
        <v>17</v>
      </c>
      <c r="B20" s="58">
        <v>37012</v>
      </c>
      <c r="C20" s="59">
        <v>50.95</v>
      </c>
      <c r="D20" s="59">
        <v>51.6</v>
      </c>
      <c r="E20" s="59">
        <v>51.427</v>
      </c>
      <c r="F20" s="59">
        <v>51.55</v>
      </c>
      <c r="G20" s="59" t="s">
        <v>463</v>
      </c>
      <c r="H20" s="60">
        <v>2235200</v>
      </c>
      <c r="I20" s="57" t="s">
        <v>13</v>
      </c>
    </row>
    <row r="21" spans="1:9" s="53" customFormat="1" ht="14.4" thickTop="1" thickBot="1" x14ac:dyDescent="0.3">
      <c r="A21" s="57" t="s">
        <v>24</v>
      </c>
      <c r="B21" s="58">
        <v>37043</v>
      </c>
      <c r="C21" s="59">
        <v>74.75</v>
      </c>
      <c r="D21" s="59">
        <v>77.25</v>
      </c>
      <c r="E21" s="59">
        <v>75.322999999999993</v>
      </c>
      <c r="F21" s="59">
        <v>77.25</v>
      </c>
      <c r="G21" s="59" t="s">
        <v>464</v>
      </c>
      <c r="H21" s="60">
        <v>520800</v>
      </c>
      <c r="I21" s="57" t="s">
        <v>13</v>
      </c>
    </row>
    <row r="22" spans="1:9" s="53" customFormat="1" ht="14.4" thickTop="1" thickBot="1" x14ac:dyDescent="0.3">
      <c r="A22" s="57" t="s">
        <v>417</v>
      </c>
      <c r="B22" s="57" t="s">
        <v>302</v>
      </c>
      <c r="C22" s="59">
        <v>42.45</v>
      </c>
      <c r="D22" s="59">
        <v>42.5</v>
      </c>
      <c r="E22" s="59">
        <v>42.475000000000001</v>
      </c>
      <c r="F22" s="59">
        <v>42.45</v>
      </c>
      <c r="G22" s="59" t="s">
        <v>465</v>
      </c>
      <c r="H22" s="60">
        <v>102400</v>
      </c>
      <c r="I22" s="57" t="s">
        <v>13</v>
      </c>
    </row>
    <row r="23" spans="1:9" s="53" customFormat="1" ht="14.4" thickTop="1" thickBot="1" x14ac:dyDescent="0.3">
      <c r="A23" s="57" t="s">
        <v>466</v>
      </c>
      <c r="B23" s="58">
        <v>37136</v>
      </c>
      <c r="C23" s="59">
        <v>38.25</v>
      </c>
      <c r="D23" s="59">
        <v>38.25</v>
      </c>
      <c r="E23" s="59">
        <v>38.25</v>
      </c>
      <c r="F23" s="59">
        <v>38.25</v>
      </c>
      <c r="G23" s="59" t="s">
        <v>467</v>
      </c>
      <c r="H23" s="60">
        <v>16000</v>
      </c>
      <c r="I23" s="57" t="s">
        <v>13</v>
      </c>
    </row>
    <row r="24" spans="1:9" s="53" customFormat="1" ht="14.4" thickTop="1" thickBot="1" x14ac:dyDescent="0.3">
      <c r="A24" s="57" t="s">
        <v>468</v>
      </c>
      <c r="B24" s="57" t="s">
        <v>416</v>
      </c>
      <c r="C24" s="59">
        <v>50</v>
      </c>
      <c r="D24" s="59">
        <v>50</v>
      </c>
      <c r="E24" s="59">
        <v>50</v>
      </c>
      <c r="F24" s="59">
        <v>50</v>
      </c>
      <c r="G24" s="59" t="s">
        <v>469</v>
      </c>
      <c r="H24" s="59">
        <v>800</v>
      </c>
      <c r="I24" s="57" t="s">
        <v>13</v>
      </c>
    </row>
    <row r="25" spans="1:9" s="53" customFormat="1" ht="14.4" thickTop="1" thickBot="1" x14ac:dyDescent="0.3">
      <c r="A25" s="57" t="s">
        <v>310</v>
      </c>
      <c r="B25" s="57" t="s">
        <v>12</v>
      </c>
      <c r="C25" s="59">
        <v>36</v>
      </c>
      <c r="D25" s="59">
        <v>55</v>
      </c>
      <c r="E25" s="59">
        <v>43</v>
      </c>
      <c r="F25" s="59">
        <v>55</v>
      </c>
      <c r="G25" s="59" t="s">
        <v>470</v>
      </c>
      <c r="H25" s="60">
        <v>16000</v>
      </c>
      <c r="I25" s="57" t="s">
        <v>13</v>
      </c>
    </row>
    <row r="26" spans="1:9" s="53" customFormat="1" ht="14.4" thickTop="1" thickBot="1" x14ac:dyDescent="0.3">
      <c r="A26" s="57" t="s">
        <v>471</v>
      </c>
      <c r="B26" s="58">
        <v>37043</v>
      </c>
      <c r="C26" s="59">
        <v>71.75</v>
      </c>
      <c r="D26" s="59">
        <v>71.75</v>
      </c>
      <c r="E26" s="59">
        <v>71.75</v>
      </c>
      <c r="F26" s="59">
        <v>71.75</v>
      </c>
      <c r="G26" s="59" t="s">
        <v>472</v>
      </c>
      <c r="H26" s="60">
        <v>33600</v>
      </c>
      <c r="I26" s="57" t="s">
        <v>13</v>
      </c>
    </row>
    <row r="27" spans="1:9" s="53" customFormat="1" ht="14.4" thickTop="1" thickBot="1" x14ac:dyDescent="0.3">
      <c r="A27" s="57" t="s">
        <v>311</v>
      </c>
      <c r="B27" s="57" t="s">
        <v>12</v>
      </c>
      <c r="C27" s="59">
        <v>43</v>
      </c>
      <c r="D27" s="59">
        <v>66.5</v>
      </c>
      <c r="E27" s="59">
        <v>54.706000000000003</v>
      </c>
      <c r="F27" s="59">
        <v>65</v>
      </c>
      <c r="G27" s="59" t="s">
        <v>473</v>
      </c>
      <c r="H27" s="60">
        <v>36000</v>
      </c>
      <c r="I27" s="57" t="s">
        <v>13</v>
      </c>
    </row>
    <row r="28" spans="1:9" s="53" customFormat="1" ht="21.6" thickTop="1" thickBot="1" x14ac:dyDescent="0.3">
      <c r="A28" s="57" t="s">
        <v>312</v>
      </c>
      <c r="B28" s="57" t="s">
        <v>308</v>
      </c>
      <c r="C28" s="59">
        <v>60</v>
      </c>
      <c r="D28" s="59">
        <v>60</v>
      </c>
      <c r="E28" s="59">
        <v>60</v>
      </c>
      <c r="F28" s="59">
        <v>60</v>
      </c>
      <c r="G28" s="59" t="s">
        <v>474</v>
      </c>
      <c r="H28" s="60">
        <v>4000</v>
      </c>
      <c r="I28" s="57" t="s">
        <v>13</v>
      </c>
    </row>
    <row r="29" spans="1:9" s="53" customFormat="1" ht="14.4" thickTop="1" thickBot="1" x14ac:dyDescent="0.3">
      <c r="A29" s="57" t="s">
        <v>296</v>
      </c>
      <c r="B29" s="58">
        <v>37012</v>
      </c>
      <c r="C29" s="59">
        <v>61</v>
      </c>
      <c r="D29" s="59">
        <v>61.25</v>
      </c>
      <c r="E29" s="59">
        <v>61.125</v>
      </c>
      <c r="F29" s="59">
        <v>61.25</v>
      </c>
      <c r="G29" s="59" t="s">
        <v>475</v>
      </c>
      <c r="H29" s="60">
        <v>35200</v>
      </c>
      <c r="I29" s="57" t="s">
        <v>13</v>
      </c>
    </row>
    <row r="30" spans="1:9" s="53" customFormat="1" ht="14.4" thickTop="1" thickBot="1" x14ac:dyDescent="0.3">
      <c r="A30" s="57" t="s">
        <v>313</v>
      </c>
      <c r="B30" s="58">
        <v>37043</v>
      </c>
      <c r="C30" s="59">
        <v>85</v>
      </c>
      <c r="D30" s="59">
        <v>85.75</v>
      </c>
      <c r="E30" s="59">
        <v>85.375</v>
      </c>
      <c r="F30" s="59">
        <v>85.75</v>
      </c>
      <c r="G30" s="59" t="s">
        <v>464</v>
      </c>
      <c r="H30" s="60">
        <v>67200</v>
      </c>
      <c r="I30" s="57" t="s">
        <v>13</v>
      </c>
    </row>
    <row r="31" spans="1:9" s="53" customFormat="1" ht="14.4" thickTop="1" thickBot="1" x14ac:dyDescent="0.3">
      <c r="A31" s="57" t="s">
        <v>476</v>
      </c>
      <c r="B31" s="58">
        <v>37012</v>
      </c>
      <c r="C31" s="59">
        <v>306</v>
      </c>
      <c r="D31" s="59">
        <v>306</v>
      </c>
      <c r="E31" s="59">
        <v>306</v>
      </c>
      <c r="F31" s="59">
        <v>306</v>
      </c>
      <c r="G31" s="59" t="s">
        <v>477</v>
      </c>
      <c r="H31" s="60">
        <v>10400</v>
      </c>
      <c r="I31" s="57" t="s">
        <v>13</v>
      </c>
    </row>
    <row r="32" spans="1:9" s="53" customFormat="1" ht="14.4" thickTop="1" thickBot="1" x14ac:dyDescent="0.3">
      <c r="A32" s="57" t="s">
        <v>303</v>
      </c>
      <c r="B32" s="57" t="s">
        <v>12</v>
      </c>
      <c r="C32" s="59">
        <v>45.3</v>
      </c>
      <c r="D32" s="59">
        <v>48</v>
      </c>
      <c r="E32" s="59">
        <v>46.244999999999997</v>
      </c>
      <c r="F32" s="59">
        <v>45.3</v>
      </c>
      <c r="G32" s="59" t="s">
        <v>478</v>
      </c>
      <c r="H32" s="60">
        <v>16800</v>
      </c>
      <c r="I32" s="57" t="s">
        <v>13</v>
      </c>
    </row>
    <row r="33" spans="1:9" s="53" customFormat="1" ht="14.4" thickTop="1" thickBot="1" x14ac:dyDescent="0.3">
      <c r="A33" s="57" t="s">
        <v>314</v>
      </c>
      <c r="B33" s="58">
        <v>37012</v>
      </c>
      <c r="C33" s="59">
        <v>55.5</v>
      </c>
      <c r="D33" s="59">
        <v>56.5</v>
      </c>
      <c r="E33" s="59">
        <v>56</v>
      </c>
      <c r="F33" s="59">
        <v>55.5</v>
      </c>
      <c r="G33" s="59" t="s">
        <v>479</v>
      </c>
      <c r="H33" s="60">
        <v>52800</v>
      </c>
      <c r="I33" s="57" t="s">
        <v>13</v>
      </c>
    </row>
    <row r="34" spans="1:9" s="53" customFormat="1" ht="14.4" thickTop="1" thickBot="1" x14ac:dyDescent="0.3">
      <c r="A34" s="57" t="s">
        <v>480</v>
      </c>
      <c r="B34" s="58">
        <v>37043</v>
      </c>
      <c r="C34" s="59">
        <v>73.25</v>
      </c>
      <c r="D34" s="59">
        <v>73.75</v>
      </c>
      <c r="E34" s="59">
        <v>73.563000000000002</v>
      </c>
      <c r="F34" s="59">
        <v>73.75</v>
      </c>
      <c r="G34" s="59" t="s">
        <v>481</v>
      </c>
      <c r="H34" s="60">
        <v>67200</v>
      </c>
      <c r="I34" s="57" t="s">
        <v>13</v>
      </c>
    </row>
    <row r="35" spans="1:9" s="53" customFormat="1" ht="21.6" thickTop="1" thickBot="1" x14ac:dyDescent="0.3">
      <c r="A35" s="57" t="s">
        <v>418</v>
      </c>
      <c r="B35" s="57" t="s">
        <v>14</v>
      </c>
      <c r="C35" s="59">
        <v>98</v>
      </c>
      <c r="D35" s="59">
        <v>98</v>
      </c>
      <c r="E35" s="59">
        <v>98</v>
      </c>
      <c r="F35" s="59">
        <v>98</v>
      </c>
      <c r="G35" s="59" t="s">
        <v>482</v>
      </c>
      <c r="H35" s="60">
        <v>70400</v>
      </c>
      <c r="I35" s="57" t="s">
        <v>13</v>
      </c>
    </row>
    <row r="36" spans="1:9" s="53" customFormat="1" ht="14.4" thickTop="1" thickBot="1" x14ac:dyDescent="0.3">
      <c r="A36" s="57" t="s">
        <v>388</v>
      </c>
      <c r="B36" s="58">
        <v>37135</v>
      </c>
      <c r="C36" s="59">
        <v>56.25</v>
      </c>
      <c r="D36" s="59">
        <v>56.25</v>
      </c>
      <c r="E36" s="59">
        <v>56.25</v>
      </c>
      <c r="F36" s="59">
        <v>56.25</v>
      </c>
      <c r="G36" s="59" t="s">
        <v>483</v>
      </c>
      <c r="H36" s="60">
        <v>30400</v>
      </c>
      <c r="I36" s="57" t="s">
        <v>13</v>
      </c>
    </row>
    <row r="37" spans="1:9" s="53" customFormat="1" ht="14.4" thickTop="1" thickBot="1" x14ac:dyDescent="0.3">
      <c r="A37" s="57" t="s">
        <v>484</v>
      </c>
      <c r="B37" s="57" t="s">
        <v>416</v>
      </c>
      <c r="C37" s="59">
        <v>53.25</v>
      </c>
      <c r="D37" s="59">
        <v>54.5</v>
      </c>
      <c r="E37" s="59">
        <v>53.75</v>
      </c>
      <c r="F37" s="59">
        <v>53.5</v>
      </c>
      <c r="G37" s="59" t="s">
        <v>485</v>
      </c>
      <c r="H37" s="60">
        <v>4800</v>
      </c>
      <c r="I37" s="57" t="s">
        <v>13</v>
      </c>
    </row>
    <row r="38" spans="1:9" s="53" customFormat="1" ht="14.4" thickTop="1" thickBot="1" x14ac:dyDescent="0.3">
      <c r="A38" s="57" t="s">
        <v>15</v>
      </c>
      <c r="B38" s="57" t="s">
        <v>12</v>
      </c>
      <c r="C38" s="59">
        <v>41</v>
      </c>
      <c r="D38" s="59">
        <v>53.6</v>
      </c>
      <c r="E38" s="59">
        <v>43.075000000000003</v>
      </c>
      <c r="F38" s="59">
        <v>53.6</v>
      </c>
      <c r="G38" s="59" t="s">
        <v>486</v>
      </c>
      <c r="H38" s="60">
        <v>11200</v>
      </c>
      <c r="I38" s="57" t="s">
        <v>13</v>
      </c>
    </row>
    <row r="39" spans="1:9" s="53" customFormat="1" ht="14.4" thickTop="1" thickBot="1" x14ac:dyDescent="0.3">
      <c r="A39" s="57" t="s">
        <v>487</v>
      </c>
      <c r="B39" s="57" t="s">
        <v>488</v>
      </c>
      <c r="C39" s="59">
        <v>48.25</v>
      </c>
      <c r="D39" s="59">
        <v>48.25</v>
      </c>
      <c r="E39" s="59">
        <v>48.25</v>
      </c>
      <c r="F39" s="59">
        <v>48.25</v>
      </c>
      <c r="G39" s="59" t="s">
        <v>489</v>
      </c>
      <c r="H39" s="60">
        <v>4800</v>
      </c>
      <c r="I39" s="57" t="s">
        <v>13</v>
      </c>
    </row>
    <row r="40" spans="1:9" s="53" customFormat="1" ht="21.6" thickTop="1" thickBot="1" x14ac:dyDescent="0.3">
      <c r="A40" s="57" t="s">
        <v>315</v>
      </c>
      <c r="B40" s="57" t="s">
        <v>308</v>
      </c>
      <c r="C40" s="59">
        <v>47</v>
      </c>
      <c r="D40" s="59">
        <v>49</v>
      </c>
      <c r="E40" s="59">
        <v>48.029000000000003</v>
      </c>
      <c r="F40" s="59">
        <v>48</v>
      </c>
      <c r="G40" s="59" t="s">
        <v>490</v>
      </c>
      <c r="H40" s="60">
        <v>48000</v>
      </c>
      <c r="I40" s="57" t="s">
        <v>13</v>
      </c>
    </row>
    <row r="41" spans="1:9" s="53" customFormat="1" ht="14.4" thickTop="1" thickBot="1" x14ac:dyDescent="0.3">
      <c r="A41" s="57" t="s">
        <v>289</v>
      </c>
      <c r="B41" s="58">
        <v>37012</v>
      </c>
      <c r="C41" s="59">
        <v>50</v>
      </c>
      <c r="D41" s="59">
        <v>50.6</v>
      </c>
      <c r="E41" s="59">
        <v>50.323999999999998</v>
      </c>
      <c r="F41" s="59">
        <v>50.6</v>
      </c>
      <c r="G41" s="59" t="s">
        <v>491</v>
      </c>
      <c r="H41" s="60">
        <v>404800</v>
      </c>
      <c r="I41" s="57" t="s">
        <v>13</v>
      </c>
    </row>
    <row r="42" spans="1:9" s="53" customFormat="1" ht="14.4" thickTop="1" thickBot="1" x14ac:dyDescent="0.3">
      <c r="A42" s="57" t="s">
        <v>316</v>
      </c>
      <c r="B42" s="58">
        <v>37043</v>
      </c>
      <c r="C42" s="59">
        <v>73.75</v>
      </c>
      <c r="D42" s="59">
        <v>74.25</v>
      </c>
      <c r="E42" s="59">
        <v>73.95</v>
      </c>
      <c r="F42" s="59">
        <v>74.25</v>
      </c>
      <c r="G42" s="59" t="s">
        <v>492</v>
      </c>
      <c r="H42" s="60">
        <v>117600</v>
      </c>
      <c r="I42" s="57" t="s">
        <v>13</v>
      </c>
    </row>
    <row r="43" spans="1:9" s="53" customFormat="1" ht="14.4" thickTop="1" thickBot="1" x14ac:dyDescent="0.3">
      <c r="A43" s="57" t="s">
        <v>493</v>
      </c>
      <c r="B43" s="58">
        <v>37135</v>
      </c>
      <c r="C43" s="59">
        <v>46</v>
      </c>
      <c r="D43" s="59">
        <v>46</v>
      </c>
      <c r="E43" s="59">
        <v>46</v>
      </c>
      <c r="F43" s="59">
        <v>46</v>
      </c>
      <c r="G43" s="59" t="s">
        <v>494</v>
      </c>
      <c r="H43" s="60">
        <v>30400</v>
      </c>
      <c r="I43" s="57" t="s">
        <v>13</v>
      </c>
    </row>
    <row r="44" spans="1:9" s="53" customFormat="1" ht="21.6" thickTop="1" thickBot="1" x14ac:dyDescent="0.3">
      <c r="A44" s="57" t="s">
        <v>389</v>
      </c>
      <c r="B44" s="57" t="s">
        <v>309</v>
      </c>
      <c r="C44" s="59">
        <v>47.6</v>
      </c>
      <c r="D44" s="59">
        <v>48</v>
      </c>
      <c r="E44" s="59">
        <v>47.8</v>
      </c>
      <c r="F44" s="59">
        <v>48</v>
      </c>
      <c r="G44" s="59" t="s">
        <v>467</v>
      </c>
      <c r="H44" s="60">
        <v>67200</v>
      </c>
      <c r="I44" s="57" t="s">
        <v>13</v>
      </c>
    </row>
    <row r="45" spans="1:9" s="53" customFormat="1" ht="14.4" thickTop="1" thickBot="1" x14ac:dyDescent="0.3">
      <c r="A45" s="57" t="s">
        <v>495</v>
      </c>
      <c r="B45" s="57" t="s">
        <v>12</v>
      </c>
      <c r="C45" s="59">
        <v>150</v>
      </c>
      <c r="D45" s="59">
        <v>150</v>
      </c>
      <c r="E45" s="59">
        <v>150</v>
      </c>
      <c r="F45" s="59">
        <v>150</v>
      </c>
      <c r="G45" s="59" t="s">
        <v>496</v>
      </c>
      <c r="H45" s="59">
        <v>800</v>
      </c>
      <c r="I45" s="57" t="s">
        <v>13</v>
      </c>
    </row>
    <row r="46" spans="1:9" s="53" customFormat="1" ht="14.4" thickTop="1" thickBot="1" x14ac:dyDescent="0.3">
      <c r="A46" s="57" t="s">
        <v>497</v>
      </c>
      <c r="B46" s="57" t="s">
        <v>488</v>
      </c>
      <c r="C46" s="59">
        <v>210</v>
      </c>
      <c r="D46" s="59">
        <v>210</v>
      </c>
      <c r="E46" s="59">
        <v>210</v>
      </c>
      <c r="F46" s="59">
        <v>210</v>
      </c>
      <c r="G46" s="59" t="s">
        <v>498</v>
      </c>
      <c r="H46" s="60">
        <v>2800</v>
      </c>
      <c r="I46" s="57" t="s">
        <v>13</v>
      </c>
    </row>
    <row r="47" spans="1:9" s="53" customFormat="1" ht="14.4" thickTop="1" thickBot="1" x14ac:dyDescent="0.3">
      <c r="A47" s="57" t="s">
        <v>499</v>
      </c>
      <c r="B47" s="58">
        <v>37012</v>
      </c>
      <c r="C47" s="59">
        <v>287</v>
      </c>
      <c r="D47" s="59">
        <v>287</v>
      </c>
      <c r="E47" s="59">
        <v>287</v>
      </c>
      <c r="F47" s="59">
        <v>287</v>
      </c>
      <c r="G47" s="59" t="s">
        <v>500</v>
      </c>
      <c r="H47" s="60">
        <v>10400</v>
      </c>
      <c r="I47" s="57" t="s">
        <v>13</v>
      </c>
    </row>
    <row r="48" spans="1:9" s="53" customFormat="1" ht="14.4" thickTop="1" thickBot="1" x14ac:dyDescent="0.3">
      <c r="A48" s="57" t="s">
        <v>501</v>
      </c>
      <c r="B48" s="58">
        <v>37043</v>
      </c>
      <c r="C48" s="59">
        <v>385</v>
      </c>
      <c r="D48" s="59">
        <v>390</v>
      </c>
      <c r="E48" s="59">
        <v>387.5</v>
      </c>
      <c r="F48" s="59">
        <v>385</v>
      </c>
      <c r="G48" s="59" t="s">
        <v>502</v>
      </c>
      <c r="H48" s="60">
        <v>20800</v>
      </c>
      <c r="I48" s="57" t="s">
        <v>13</v>
      </c>
    </row>
    <row r="49" spans="1:9" s="53" customFormat="1" ht="14.4" thickTop="1" thickBot="1" x14ac:dyDescent="0.3">
      <c r="A49" s="57" t="s">
        <v>503</v>
      </c>
      <c r="B49" s="57" t="s">
        <v>12</v>
      </c>
      <c r="C49" s="59">
        <v>165</v>
      </c>
      <c r="D49" s="59">
        <v>173</v>
      </c>
      <c r="E49" s="59">
        <v>169</v>
      </c>
      <c r="F49" s="59">
        <v>173</v>
      </c>
      <c r="G49" s="59" t="s">
        <v>504</v>
      </c>
      <c r="H49" s="60">
        <v>1600</v>
      </c>
      <c r="I49" s="57" t="s">
        <v>13</v>
      </c>
    </row>
    <row r="50" spans="1:9" s="53" customFormat="1" ht="14.4" thickTop="1" thickBot="1" x14ac:dyDescent="0.3">
      <c r="A50" s="57" t="s">
        <v>505</v>
      </c>
      <c r="B50" s="57" t="s">
        <v>488</v>
      </c>
      <c r="C50" s="59">
        <v>210</v>
      </c>
      <c r="D50" s="59">
        <v>210</v>
      </c>
      <c r="E50" s="59">
        <v>210</v>
      </c>
      <c r="F50" s="59">
        <v>210</v>
      </c>
      <c r="G50" s="59" t="s">
        <v>506</v>
      </c>
      <c r="H50" s="60">
        <v>2800</v>
      </c>
      <c r="I50" s="57" t="s">
        <v>13</v>
      </c>
    </row>
    <row r="51" spans="1:9" s="53" customFormat="1" ht="14.4" thickTop="1" thickBot="1" x14ac:dyDescent="0.3">
      <c r="A51" s="57" t="s">
        <v>317</v>
      </c>
      <c r="B51" s="57" t="s">
        <v>12</v>
      </c>
      <c r="C51" s="59">
        <v>38.5</v>
      </c>
      <c r="D51" s="59">
        <v>42</v>
      </c>
      <c r="E51" s="59">
        <v>39.570999999999998</v>
      </c>
      <c r="F51" s="59">
        <v>39</v>
      </c>
      <c r="G51" s="59" t="s">
        <v>507</v>
      </c>
      <c r="H51" s="60">
        <v>11200</v>
      </c>
      <c r="I51" s="57" t="s">
        <v>13</v>
      </c>
    </row>
    <row r="52" spans="1:9" s="53" customFormat="1" ht="14.4" thickTop="1" thickBot="1" x14ac:dyDescent="0.3">
      <c r="A52" s="57" t="s">
        <v>508</v>
      </c>
      <c r="B52" s="58">
        <v>37012</v>
      </c>
      <c r="C52" s="59">
        <v>55.45</v>
      </c>
      <c r="D52" s="59">
        <v>55.45</v>
      </c>
      <c r="E52" s="59">
        <v>55.45</v>
      </c>
      <c r="F52" s="59">
        <v>55.45</v>
      </c>
      <c r="G52" s="59" t="s">
        <v>509</v>
      </c>
      <c r="H52" s="60">
        <v>17600</v>
      </c>
      <c r="I52" s="57" t="s">
        <v>13</v>
      </c>
    </row>
    <row r="53" spans="1:9" s="53" customFormat="1" ht="14.4" thickTop="1" thickBot="1" x14ac:dyDescent="0.3">
      <c r="A53" s="57"/>
      <c r="B53" s="58"/>
      <c r="C53" s="59"/>
      <c r="D53" s="59"/>
      <c r="E53" s="59"/>
      <c r="F53" s="59"/>
      <c r="G53" s="59"/>
      <c r="H53" s="60"/>
      <c r="I53" s="57"/>
    </row>
    <row r="54" spans="1:9" s="53" customFormat="1" ht="14.4" thickTop="1" thickBot="1" x14ac:dyDescent="0.3">
      <c r="A54" s="57"/>
      <c r="B54" s="57"/>
      <c r="C54" s="59"/>
      <c r="D54" s="59"/>
      <c r="E54" s="59"/>
      <c r="F54" s="59"/>
      <c r="G54" s="59"/>
      <c r="H54" s="60"/>
      <c r="I54" s="57"/>
    </row>
    <row r="55" spans="1:9" s="53" customFormat="1" ht="14.4" thickTop="1" thickBot="1" x14ac:dyDescent="0.3">
      <c r="A55" s="57"/>
      <c r="B55" s="57"/>
      <c r="C55" s="59"/>
      <c r="D55" s="59"/>
      <c r="E55" s="59"/>
      <c r="F55" s="59"/>
      <c r="G55" s="59"/>
      <c r="H55" s="60"/>
      <c r="I55" s="57"/>
    </row>
    <row r="56" spans="1:9" s="53" customFormat="1" ht="14.4" thickTop="1" thickBot="1" x14ac:dyDescent="0.3">
      <c r="A56" s="57"/>
      <c r="B56" s="57"/>
      <c r="C56" s="59"/>
      <c r="D56" s="59"/>
      <c r="E56" s="59"/>
      <c r="F56" s="59"/>
      <c r="G56" s="59"/>
      <c r="H56" s="60"/>
      <c r="I56" s="57"/>
    </row>
    <row r="57" spans="1:9" ht="14.4" thickTop="1" thickBot="1" x14ac:dyDescent="0.3">
      <c r="A57" s="57"/>
      <c r="B57" s="58"/>
      <c r="C57" s="59"/>
      <c r="D57" s="59"/>
      <c r="E57" s="59"/>
      <c r="F57" s="59"/>
      <c r="G57" s="59"/>
      <c r="H57" s="60"/>
      <c r="I57" s="57"/>
    </row>
    <row r="58" spans="1:9" ht="14.4" thickTop="1" thickBot="1" x14ac:dyDescent="0.3">
      <c r="A58" s="57"/>
      <c r="B58" s="58"/>
      <c r="C58" s="59"/>
      <c r="D58" s="59"/>
      <c r="E58" s="59"/>
      <c r="F58" s="59"/>
      <c r="G58" s="59"/>
      <c r="H58" s="60"/>
      <c r="I58" s="57"/>
    </row>
    <row r="59" spans="1:9" ht="14.4" thickTop="1" thickBot="1" x14ac:dyDescent="0.3">
      <c r="A59" s="57"/>
      <c r="B59" s="57"/>
      <c r="C59" s="59"/>
      <c r="D59" s="59"/>
      <c r="E59" s="59"/>
      <c r="F59" s="59"/>
      <c r="G59" s="59"/>
      <c r="H59" s="60"/>
      <c r="I59" s="57"/>
    </row>
    <row r="60" spans="1:9" ht="14.4" thickTop="1" thickBot="1" x14ac:dyDescent="0.3">
      <c r="A60" s="57"/>
      <c r="B60" s="57"/>
      <c r="C60" s="59"/>
      <c r="D60" s="59"/>
      <c r="E60" s="59"/>
      <c r="F60" s="59"/>
      <c r="G60" s="59"/>
      <c r="H60" s="60"/>
      <c r="I60" s="57"/>
    </row>
    <row r="61" spans="1:9" ht="14.4" thickTop="1" thickBot="1" x14ac:dyDescent="0.3">
      <c r="A61" s="57"/>
      <c r="B61" s="57"/>
      <c r="C61" s="59"/>
      <c r="D61" s="59"/>
      <c r="E61" s="59"/>
      <c r="F61" s="59"/>
      <c r="G61" s="59"/>
      <c r="H61" s="60"/>
      <c r="I61" s="57"/>
    </row>
    <row r="62" spans="1:9" ht="14.4" thickTop="1" thickBot="1" x14ac:dyDescent="0.3">
      <c r="A62" s="57"/>
      <c r="B62" s="57"/>
      <c r="C62" s="59"/>
      <c r="D62" s="59"/>
      <c r="E62" s="59"/>
      <c r="F62" s="59"/>
      <c r="G62" s="59"/>
      <c r="H62" s="60"/>
      <c r="I62" s="57"/>
    </row>
    <row r="63" spans="1:9" ht="14.4" thickTop="1" thickBot="1" x14ac:dyDescent="0.3">
      <c r="A63" s="57"/>
      <c r="B63" s="57"/>
      <c r="C63" s="59"/>
      <c r="D63" s="59"/>
      <c r="E63" s="59"/>
      <c r="F63" s="59"/>
      <c r="G63" s="59"/>
      <c r="H63" s="60"/>
      <c r="I63" s="57"/>
    </row>
    <row r="64" spans="1:9" ht="14.4" thickTop="1" thickBot="1" x14ac:dyDescent="0.3">
      <c r="A64" s="57"/>
      <c r="B64" s="57"/>
      <c r="C64" s="59"/>
      <c r="D64" s="59"/>
      <c r="E64" s="59"/>
      <c r="F64" s="59"/>
      <c r="G64" s="59"/>
      <c r="H64" s="60"/>
      <c r="I64" s="57"/>
    </row>
    <row r="65" spans="1:9" ht="14.4" thickTop="1" thickBot="1" x14ac:dyDescent="0.3">
      <c r="A65" s="57"/>
      <c r="B65" s="57"/>
      <c r="C65" s="59"/>
      <c r="D65" s="59"/>
      <c r="E65" s="59"/>
      <c r="F65" s="59"/>
      <c r="G65" s="59"/>
      <c r="H65" s="60"/>
      <c r="I65" s="57"/>
    </row>
    <row r="66" spans="1:9" ht="13.8" thickTop="1" x14ac:dyDescent="0.25"/>
  </sheetData>
  <mergeCells count="11">
    <mergeCell ref="A9:A10"/>
    <mergeCell ref="B9:B10"/>
    <mergeCell ref="A14:I14"/>
    <mergeCell ref="A16:I16"/>
    <mergeCell ref="C9:C10"/>
    <mergeCell ref="D9:D10"/>
    <mergeCell ref="A11:I11"/>
    <mergeCell ref="G9:G10"/>
    <mergeCell ref="H9:H10"/>
    <mergeCell ref="I9:I10"/>
    <mergeCell ref="F9:F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zoomScale="85" workbookViewId="0"/>
  </sheetViews>
  <sheetFormatPr defaultRowHeight="13.2" x14ac:dyDescent="0.25"/>
  <cols>
    <col min="1" max="1" width="55.88671875" bestFit="1" customWidth="1"/>
    <col min="2" max="2" width="12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9" bestFit="1" customWidth="1"/>
    <col min="8" max="8" width="12" bestFit="1" customWidth="1"/>
    <col min="9" max="9" width="8.5546875" bestFit="1" customWidth="1"/>
    <col min="10" max="10" width="7.33203125" customWidth="1"/>
    <col min="11" max="11" width="15" customWidth="1"/>
    <col min="12" max="12" width="2.6640625" customWidth="1"/>
  </cols>
  <sheetData>
    <row r="1" spans="1:12" ht="21.6" thickBot="1" x14ac:dyDescent="0.45">
      <c r="A1" s="62" t="s">
        <v>242</v>
      </c>
      <c r="F1" s="5"/>
      <c r="G1" s="6" t="s">
        <v>22</v>
      </c>
      <c r="H1" s="1">
        <f>SUM(H11:H990)</f>
        <v>6287500</v>
      </c>
    </row>
    <row r="2" spans="1:12" ht="15.6" x14ac:dyDescent="0.3">
      <c r="A2" s="18" t="s">
        <v>20</v>
      </c>
      <c r="F2" s="61"/>
      <c r="G2" s="65"/>
      <c r="H2" s="63"/>
    </row>
    <row r="3" spans="1:12" x14ac:dyDescent="0.25">
      <c r="A3" s="99">
        <f>'E-Mail'!$B$1</f>
        <v>37000</v>
      </c>
      <c r="F3" s="61"/>
      <c r="G3" s="65"/>
      <c r="H3" s="63"/>
    </row>
    <row r="5" spans="1:12" ht="9.75" customHeight="1" x14ac:dyDescent="0.25">
      <c r="A5" s="54" t="s">
        <v>287</v>
      </c>
      <c r="J5" s="53"/>
      <c r="K5" s="53"/>
      <c r="L5" s="53"/>
    </row>
    <row r="6" spans="1:12" ht="9.75" customHeight="1" x14ac:dyDescent="0.25">
      <c r="A6" s="54" t="s">
        <v>241</v>
      </c>
      <c r="J6" s="53"/>
      <c r="K6" s="53"/>
      <c r="L6" s="53"/>
    </row>
    <row r="7" spans="1:12" ht="9.75" customHeight="1" x14ac:dyDescent="0.25">
      <c r="A7" s="54" t="s">
        <v>452</v>
      </c>
      <c r="J7" s="53"/>
      <c r="K7" s="53"/>
      <c r="L7" s="53"/>
    </row>
    <row r="8" spans="1:12" ht="9.75" customHeight="1" thickBot="1" x14ac:dyDescent="0.3">
      <c r="J8" s="53"/>
      <c r="K8" s="53"/>
      <c r="L8" s="53"/>
    </row>
    <row r="9" spans="1:12" ht="13.8" thickTop="1" x14ac:dyDescent="0.25">
      <c r="A9" s="183" t="s">
        <v>0</v>
      </c>
      <c r="B9" s="183" t="s">
        <v>1</v>
      </c>
      <c r="C9" s="188" t="s">
        <v>2</v>
      </c>
      <c r="D9" s="188" t="s">
        <v>3</v>
      </c>
      <c r="E9" s="55" t="s">
        <v>4</v>
      </c>
      <c r="F9" s="188" t="s">
        <v>6</v>
      </c>
      <c r="G9" s="188" t="s">
        <v>7</v>
      </c>
      <c r="H9" s="188" t="s">
        <v>8</v>
      </c>
      <c r="I9" s="183" t="s">
        <v>9</v>
      </c>
      <c r="J9" s="53"/>
      <c r="K9" s="53"/>
      <c r="L9" s="53"/>
    </row>
    <row r="10" spans="1:12" ht="25.5" customHeight="1" thickBot="1" x14ac:dyDescent="0.3">
      <c r="A10" s="184"/>
      <c r="B10" s="184"/>
      <c r="C10" s="189"/>
      <c r="D10" s="189"/>
      <c r="E10" s="56" t="s">
        <v>5</v>
      </c>
      <c r="F10" s="189"/>
      <c r="G10" s="189"/>
      <c r="H10" s="189"/>
      <c r="I10" s="184"/>
      <c r="J10" s="53"/>
      <c r="K10" s="53"/>
      <c r="L10" s="53"/>
    </row>
    <row r="11" spans="1:12" ht="10.5" customHeight="1" thickTop="1" thickBot="1" x14ac:dyDescent="0.3">
      <c r="A11" s="185" t="s">
        <v>318</v>
      </c>
      <c r="B11" s="186"/>
      <c r="C11" s="186"/>
      <c r="D11" s="186"/>
      <c r="E11" s="186"/>
      <c r="F11" s="186"/>
      <c r="G11" s="186"/>
      <c r="H11" s="186"/>
      <c r="I11" s="187"/>
      <c r="J11" s="53"/>
      <c r="K11" s="53"/>
      <c r="L11" s="53"/>
    </row>
    <row r="12" spans="1:12" ht="14.25" customHeight="1" thickTop="1" thickBot="1" x14ac:dyDescent="0.3">
      <c r="A12" s="57" t="s">
        <v>510</v>
      </c>
      <c r="B12" s="57" t="s">
        <v>320</v>
      </c>
      <c r="C12" s="59">
        <v>4.96</v>
      </c>
      <c r="D12" s="59">
        <v>4.96</v>
      </c>
      <c r="E12" s="59">
        <v>4.96</v>
      </c>
      <c r="F12" s="59">
        <v>4.96</v>
      </c>
      <c r="G12" s="59" t="s">
        <v>511</v>
      </c>
      <c r="H12" s="60">
        <v>5000</v>
      </c>
      <c r="I12" s="57" t="s">
        <v>16</v>
      </c>
      <c r="J12" s="53"/>
      <c r="K12" s="53"/>
      <c r="L12" s="53"/>
    </row>
    <row r="13" spans="1:12" ht="10.5" customHeight="1" thickTop="1" thickBot="1" x14ac:dyDescent="0.3">
      <c r="A13" s="57" t="s">
        <v>319</v>
      </c>
      <c r="B13" s="57" t="s">
        <v>320</v>
      </c>
      <c r="C13" s="59">
        <v>4.99</v>
      </c>
      <c r="D13" s="59">
        <v>5.05</v>
      </c>
      <c r="E13" s="59">
        <v>5.0199999999999996</v>
      </c>
      <c r="F13" s="59">
        <v>4.99</v>
      </c>
      <c r="G13" s="59" t="s">
        <v>494</v>
      </c>
      <c r="H13" s="60">
        <v>10000</v>
      </c>
      <c r="I13" s="57" t="s">
        <v>16</v>
      </c>
      <c r="J13" s="53"/>
      <c r="K13" s="53"/>
      <c r="L13" s="53"/>
    </row>
    <row r="14" spans="1:12" ht="14.25" customHeight="1" thickTop="1" thickBot="1" x14ac:dyDescent="0.3">
      <c r="A14" s="57" t="s">
        <v>321</v>
      </c>
      <c r="B14" s="57" t="s">
        <v>320</v>
      </c>
      <c r="C14" s="59">
        <v>5.35</v>
      </c>
      <c r="D14" s="59">
        <v>5.4279999999999999</v>
      </c>
      <c r="E14" s="59">
        <v>5.38</v>
      </c>
      <c r="F14" s="59">
        <v>5.35</v>
      </c>
      <c r="G14" s="59" t="s">
        <v>512</v>
      </c>
      <c r="H14" s="60">
        <v>375000</v>
      </c>
      <c r="I14" s="57" t="s">
        <v>16</v>
      </c>
      <c r="J14" s="53"/>
      <c r="K14" s="53"/>
      <c r="L14" s="53"/>
    </row>
    <row r="15" spans="1:12" ht="14.25" customHeight="1" thickTop="1" thickBot="1" x14ac:dyDescent="0.3">
      <c r="A15" s="57" t="s">
        <v>419</v>
      </c>
      <c r="B15" s="57" t="s">
        <v>320</v>
      </c>
      <c r="C15" s="59">
        <v>5.13</v>
      </c>
      <c r="D15" s="59">
        <v>5.13</v>
      </c>
      <c r="E15" s="59">
        <v>5.13</v>
      </c>
      <c r="F15" s="59">
        <v>5.13</v>
      </c>
      <c r="G15" s="59" t="s">
        <v>513</v>
      </c>
      <c r="H15" s="60">
        <v>2500</v>
      </c>
      <c r="I15" s="57" t="s">
        <v>16</v>
      </c>
      <c r="J15" s="53"/>
      <c r="K15" s="53"/>
      <c r="L15" s="53"/>
    </row>
    <row r="16" spans="1:12" ht="14.25" customHeight="1" thickTop="1" thickBot="1" x14ac:dyDescent="0.3">
      <c r="A16" s="57" t="s">
        <v>322</v>
      </c>
      <c r="B16" s="57" t="s">
        <v>320</v>
      </c>
      <c r="C16" s="59">
        <v>5.05</v>
      </c>
      <c r="D16" s="59">
        <v>5.09</v>
      </c>
      <c r="E16" s="59">
        <v>5.0620000000000003</v>
      </c>
      <c r="F16" s="59">
        <v>5.05</v>
      </c>
      <c r="G16" s="59" t="s">
        <v>514</v>
      </c>
      <c r="H16" s="60">
        <v>87500</v>
      </c>
      <c r="I16" s="57" t="s">
        <v>16</v>
      </c>
      <c r="J16" s="53"/>
      <c r="K16" s="53"/>
      <c r="L16" s="53"/>
    </row>
    <row r="17" spans="1:12" ht="14.25" customHeight="1" thickTop="1" thickBot="1" x14ac:dyDescent="0.3">
      <c r="A17" s="57" t="s">
        <v>323</v>
      </c>
      <c r="B17" s="57" t="s">
        <v>320</v>
      </c>
      <c r="C17" s="59">
        <v>5.47</v>
      </c>
      <c r="D17" s="59">
        <v>5.47</v>
      </c>
      <c r="E17" s="59">
        <v>5.47</v>
      </c>
      <c r="F17" s="59">
        <v>5.47</v>
      </c>
      <c r="G17" s="59" t="s">
        <v>515</v>
      </c>
      <c r="H17" s="60">
        <v>35000</v>
      </c>
      <c r="I17" s="57" t="s">
        <v>16</v>
      </c>
      <c r="J17" s="53"/>
      <c r="K17" s="53"/>
      <c r="L17" s="53"/>
    </row>
    <row r="18" spans="1:12" ht="14.25" customHeight="1" thickTop="1" thickBot="1" x14ac:dyDescent="0.3">
      <c r="A18" s="57" t="s">
        <v>324</v>
      </c>
      <c r="B18" s="57" t="s">
        <v>320</v>
      </c>
      <c r="C18" s="59">
        <v>5.31</v>
      </c>
      <c r="D18" s="59">
        <v>5.3449999999999998</v>
      </c>
      <c r="E18" s="59">
        <v>5.327</v>
      </c>
      <c r="F18" s="59">
        <v>5.31</v>
      </c>
      <c r="G18" s="59" t="s">
        <v>516</v>
      </c>
      <c r="H18" s="60">
        <v>25000</v>
      </c>
      <c r="I18" s="57" t="s">
        <v>16</v>
      </c>
      <c r="J18" s="53"/>
      <c r="K18" s="53"/>
      <c r="L18" s="53"/>
    </row>
    <row r="19" spans="1:12" ht="14.25" customHeight="1" thickTop="1" thickBot="1" x14ac:dyDescent="0.3">
      <c r="A19" s="57" t="s">
        <v>325</v>
      </c>
      <c r="B19" s="57" t="s">
        <v>320</v>
      </c>
      <c r="C19" s="59">
        <v>4.97</v>
      </c>
      <c r="D19" s="59">
        <v>5.05</v>
      </c>
      <c r="E19" s="59">
        <v>5.0039999999999996</v>
      </c>
      <c r="F19" s="59">
        <v>5.03</v>
      </c>
      <c r="G19" s="59" t="s">
        <v>517</v>
      </c>
      <c r="H19" s="60">
        <v>335000</v>
      </c>
      <c r="I19" s="57" t="s">
        <v>16</v>
      </c>
      <c r="J19" s="53"/>
      <c r="K19" s="53"/>
      <c r="L19" s="53"/>
    </row>
    <row r="20" spans="1:12" ht="14.25" customHeight="1" thickTop="1" thickBot="1" x14ac:dyDescent="0.3">
      <c r="A20" s="57" t="s">
        <v>326</v>
      </c>
      <c r="B20" s="57" t="s">
        <v>320</v>
      </c>
      <c r="C20" s="59">
        <v>4.25</v>
      </c>
      <c r="D20" s="59">
        <v>4.9000000000000004</v>
      </c>
      <c r="E20" s="59">
        <v>4.4169999999999998</v>
      </c>
      <c r="F20" s="59">
        <v>4.9000000000000004</v>
      </c>
      <c r="G20" s="59" t="s">
        <v>518</v>
      </c>
      <c r="H20" s="60">
        <v>265000</v>
      </c>
      <c r="I20" s="57" t="s">
        <v>16</v>
      </c>
      <c r="J20" s="53"/>
      <c r="K20" s="53"/>
      <c r="L20" s="53"/>
    </row>
    <row r="21" spans="1:12" ht="14.25" customHeight="1" thickTop="1" thickBot="1" x14ac:dyDescent="0.3">
      <c r="A21" s="57" t="s">
        <v>390</v>
      </c>
      <c r="B21" s="57" t="s">
        <v>320</v>
      </c>
      <c r="C21" s="59">
        <v>5.05</v>
      </c>
      <c r="D21" s="59">
        <v>5.05</v>
      </c>
      <c r="E21" s="59">
        <v>5.05</v>
      </c>
      <c r="F21" s="59">
        <v>5.05</v>
      </c>
      <c r="G21" s="59" t="s">
        <v>519</v>
      </c>
      <c r="H21" s="60">
        <v>10000</v>
      </c>
      <c r="I21" s="57" t="s">
        <v>16</v>
      </c>
      <c r="J21" s="53"/>
      <c r="K21" s="53"/>
      <c r="L21" s="53"/>
    </row>
    <row r="22" spans="1:12" ht="14.25" customHeight="1" thickTop="1" thickBot="1" x14ac:dyDescent="0.3">
      <c r="A22" s="57" t="s">
        <v>327</v>
      </c>
      <c r="B22" s="57" t="s">
        <v>320</v>
      </c>
      <c r="C22" s="59">
        <v>5.03</v>
      </c>
      <c r="D22" s="59">
        <v>5.0999999999999996</v>
      </c>
      <c r="E22" s="59">
        <v>5.0650000000000004</v>
      </c>
      <c r="F22" s="59">
        <v>5.03</v>
      </c>
      <c r="G22" s="59" t="s">
        <v>512</v>
      </c>
      <c r="H22" s="60">
        <v>147500</v>
      </c>
      <c r="I22" s="57" t="s">
        <v>16</v>
      </c>
      <c r="J22" s="53"/>
      <c r="K22" s="53"/>
      <c r="L22" s="53"/>
    </row>
    <row r="23" spans="1:12" ht="14.25" customHeight="1" thickTop="1" thickBot="1" x14ac:dyDescent="0.3">
      <c r="A23" s="57" t="s">
        <v>328</v>
      </c>
      <c r="B23" s="57" t="s">
        <v>320</v>
      </c>
      <c r="C23" s="59">
        <v>4.22</v>
      </c>
      <c r="D23" s="59">
        <v>4.3499999999999996</v>
      </c>
      <c r="E23" s="59">
        <v>4.2690000000000001</v>
      </c>
      <c r="F23" s="59">
        <v>4.3499999999999996</v>
      </c>
      <c r="G23" s="59" t="s">
        <v>518</v>
      </c>
      <c r="H23" s="60">
        <v>22500</v>
      </c>
      <c r="I23" s="57" t="s">
        <v>16</v>
      </c>
      <c r="J23" s="53"/>
      <c r="K23" s="53"/>
      <c r="L23" s="53"/>
    </row>
    <row r="24" spans="1:12" ht="14.25" customHeight="1" thickTop="1" thickBot="1" x14ac:dyDescent="0.3">
      <c r="A24" s="57" t="s">
        <v>329</v>
      </c>
      <c r="B24" s="57" t="s">
        <v>320</v>
      </c>
      <c r="C24" s="59">
        <v>5.335</v>
      </c>
      <c r="D24" s="59">
        <v>5.36</v>
      </c>
      <c r="E24" s="59">
        <v>5.3440000000000003</v>
      </c>
      <c r="F24" s="59">
        <v>5.335</v>
      </c>
      <c r="G24" s="59" t="s">
        <v>467</v>
      </c>
      <c r="H24" s="60">
        <v>95000</v>
      </c>
      <c r="I24" s="57" t="s">
        <v>16</v>
      </c>
      <c r="J24" s="53"/>
      <c r="K24" s="53"/>
      <c r="L24" s="53"/>
    </row>
    <row r="25" spans="1:12" ht="14.25" customHeight="1" thickTop="1" thickBot="1" x14ac:dyDescent="0.3">
      <c r="A25" s="57" t="s">
        <v>520</v>
      </c>
      <c r="B25" s="57" t="s">
        <v>320</v>
      </c>
      <c r="C25" s="59">
        <v>4.9800000000000004</v>
      </c>
      <c r="D25" s="59">
        <v>4.9800000000000004</v>
      </c>
      <c r="E25" s="59">
        <v>4.9800000000000004</v>
      </c>
      <c r="F25" s="59">
        <v>4.9800000000000004</v>
      </c>
      <c r="G25" s="59" t="s">
        <v>517</v>
      </c>
      <c r="H25" s="60">
        <v>10000</v>
      </c>
      <c r="I25" s="57" t="s">
        <v>16</v>
      </c>
      <c r="J25" s="53"/>
      <c r="K25" s="53"/>
      <c r="L25" s="53"/>
    </row>
    <row r="26" spans="1:12" ht="14.25" customHeight="1" thickTop="1" thickBot="1" x14ac:dyDescent="0.3">
      <c r="A26" s="57" t="s">
        <v>330</v>
      </c>
      <c r="B26" s="57" t="s">
        <v>320</v>
      </c>
      <c r="C26" s="59">
        <v>5</v>
      </c>
      <c r="D26" s="59">
        <v>5.0129999999999999</v>
      </c>
      <c r="E26" s="59">
        <v>5.008</v>
      </c>
      <c r="F26" s="59">
        <v>5.01</v>
      </c>
      <c r="G26" s="59" t="s">
        <v>521</v>
      </c>
      <c r="H26" s="60">
        <v>70000</v>
      </c>
      <c r="I26" s="57" t="s">
        <v>16</v>
      </c>
      <c r="J26" s="53"/>
      <c r="K26" s="53"/>
      <c r="L26" s="53"/>
    </row>
    <row r="27" spans="1:12" ht="14.25" customHeight="1" thickTop="1" thickBot="1" x14ac:dyDescent="0.3">
      <c r="A27" s="57" t="s">
        <v>331</v>
      </c>
      <c r="B27" s="57" t="s">
        <v>320</v>
      </c>
      <c r="C27" s="59">
        <v>4.915</v>
      </c>
      <c r="D27" s="59">
        <v>5.96</v>
      </c>
      <c r="E27" s="59">
        <v>4.9939999999999998</v>
      </c>
      <c r="F27" s="59">
        <v>4.95</v>
      </c>
      <c r="G27" s="59" t="s">
        <v>522</v>
      </c>
      <c r="H27" s="60">
        <v>82500</v>
      </c>
      <c r="I27" s="57" t="s">
        <v>16</v>
      </c>
      <c r="J27" s="53"/>
      <c r="K27" s="53"/>
      <c r="L27" s="53"/>
    </row>
    <row r="28" spans="1:12" ht="14.25" customHeight="1" thickTop="1" thickBot="1" x14ac:dyDescent="0.3">
      <c r="A28" s="57" t="s">
        <v>332</v>
      </c>
      <c r="B28" s="57" t="s">
        <v>320</v>
      </c>
      <c r="C28" s="59">
        <v>5.17</v>
      </c>
      <c r="D28" s="59">
        <v>5.21</v>
      </c>
      <c r="E28" s="59">
        <v>5.1920000000000002</v>
      </c>
      <c r="F28" s="59">
        <v>5.1950000000000003</v>
      </c>
      <c r="G28" s="59" t="s">
        <v>523</v>
      </c>
      <c r="H28" s="60">
        <v>315000</v>
      </c>
      <c r="I28" s="57" t="s">
        <v>16</v>
      </c>
      <c r="J28" s="53"/>
      <c r="K28" s="53"/>
      <c r="L28" s="53"/>
    </row>
    <row r="29" spans="1:12" ht="14.25" customHeight="1" thickTop="1" thickBot="1" x14ac:dyDescent="0.3">
      <c r="A29" s="57" t="s">
        <v>391</v>
      </c>
      <c r="B29" s="57" t="s">
        <v>320</v>
      </c>
      <c r="C29" s="59">
        <v>5.19</v>
      </c>
      <c r="D29" s="59">
        <v>5.19</v>
      </c>
      <c r="E29" s="59">
        <v>5.19</v>
      </c>
      <c r="F29" s="59">
        <v>5.19</v>
      </c>
      <c r="G29" s="59" t="s">
        <v>524</v>
      </c>
      <c r="H29" s="60">
        <v>20000</v>
      </c>
      <c r="I29" s="57" t="s">
        <v>16</v>
      </c>
      <c r="J29" s="53"/>
      <c r="K29" s="53"/>
      <c r="L29" s="53"/>
    </row>
    <row r="30" spans="1:12" ht="14.25" customHeight="1" thickTop="1" thickBot="1" x14ac:dyDescent="0.3">
      <c r="A30" s="57" t="s">
        <v>333</v>
      </c>
      <c r="B30" s="57" t="s">
        <v>320</v>
      </c>
      <c r="C30" s="59">
        <v>4.9400000000000004</v>
      </c>
      <c r="D30" s="59">
        <v>4.95</v>
      </c>
      <c r="E30" s="59">
        <v>4.9429999999999996</v>
      </c>
      <c r="F30" s="59">
        <v>4.95</v>
      </c>
      <c r="G30" s="59" t="s">
        <v>525</v>
      </c>
      <c r="H30" s="60">
        <v>15000</v>
      </c>
      <c r="I30" s="57" t="s">
        <v>16</v>
      </c>
      <c r="J30" s="53"/>
      <c r="K30" s="53"/>
      <c r="L30" s="53"/>
    </row>
    <row r="31" spans="1:12" ht="14.25" customHeight="1" thickTop="1" thickBot="1" x14ac:dyDescent="0.3">
      <c r="A31" s="57" t="s">
        <v>334</v>
      </c>
      <c r="B31" s="57" t="s">
        <v>320</v>
      </c>
      <c r="C31" s="59">
        <v>4.9749999999999996</v>
      </c>
      <c r="D31" s="59">
        <v>4.99</v>
      </c>
      <c r="E31" s="59">
        <v>4.9779999999999998</v>
      </c>
      <c r="F31" s="59">
        <v>4.9749999999999996</v>
      </c>
      <c r="G31" s="59" t="s">
        <v>518</v>
      </c>
      <c r="H31" s="60">
        <v>12500</v>
      </c>
      <c r="I31" s="57" t="s">
        <v>16</v>
      </c>
      <c r="J31" s="53"/>
      <c r="K31" s="53"/>
      <c r="L31" s="53"/>
    </row>
    <row r="32" spans="1:12" ht="14.25" customHeight="1" thickTop="1" thickBot="1" x14ac:dyDescent="0.3">
      <c r="A32" s="57" t="s">
        <v>335</v>
      </c>
      <c r="B32" s="57" t="s">
        <v>320</v>
      </c>
      <c r="C32" s="59">
        <v>4.96</v>
      </c>
      <c r="D32" s="59">
        <v>4.97</v>
      </c>
      <c r="E32" s="59">
        <v>4.968</v>
      </c>
      <c r="F32" s="59">
        <v>4.97</v>
      </c>
      <c r="G32" s="59" t="s">
        <v>526</v>
      </c>
      <c r="H32" s="60">
        <v>32500</v>
      </c>
      <c r="I32" s="57" t="s">
        <v>16</v>
      </c>
      <c r="J32" s="53"/>
      <c r="K32" s="53"/>
      <c r="L32" s="53"/>
    </row>
    <row r="33" spans="1:12" ht="14.25" customHeight="1" thickTop="1" thickBot="1" x14ac:dyDescent="0.3">
      <c r="A33" s="57" t="s">
        <v>336</v>
      </c>
      <c r="B33" s="57" t="s">
        <v>320</v>
      </c>
      <c r="C33" s="59">
        <v>11.7</v>
      </c>
      <c r="D33" s="59">
        <v>11.9</v>
      </c>
      <c r="E33" s="59">
        <v>11.807</v>
      </c>
      <c r="F33" s="59">
        <v>11.7</v>
      </c>
      <c r="G33" s="59" t="s">
        <v>527</v>
      </c>
      <c r="H33" s="60">
        <v>35000</v>
      </c>
      <c r="I33" s="57" t="s">
        <v>16</v>
      </c>
      <c r="J33" s="53"/>
      <c r="K33" s="53"/>
      <c r="L33" s="53"/>
    </row>
    <row r="34" spans="1:12" ht="14.25" customHeight="1" thickTop="1" thickBot="1" x14ac:dyDescent="0.3">
      <c r="A34" s="57" t="s">
        <v>337</v>
      </c>
      <c r="B34" s="57" t="s">
        <v>320</v>
      </c>
      <c r="C34" s="59">
        <v>4.96</v>
      </c>
      <c r="D34" s="59">
        <v>4.97</v>
      </c>
      <c r="E34" s="59">
        <v>4.9649999999999999</v>
      </c>
      <c r="F34" s="59">
        <v>4.97</v>
      </c>
      <c r="G34" s="59" t="s">
        <v>528</v>
      </c>
      <c r="H34" s="60">
        <v>20000</v>
      </c>
      <c r="I34" s="57" t="s">
        <v>16</v>
      </c>
      <c r="J34" s="53"/>
      <c r="K34" s="53"/>
      <c r="L34" s="53"/>
    </row>
    <row r="35" spans="1:12" ht="14.25" customHeight="1" thickTop="1" thickBot="1" x14ac:dyDescent="0.3">
      <c r="A35" s="57" t="s">
        <v>338</v>
      </c>
      <c r="B35" s="57" t="s">
        <v>320</v>
      </c>
      <c r="C35" s="59">
        <v>12.6</v>
      </c>
      <c r="D35" s="59">
        <v>12.6</v>
      </c>
      <c r="E35" s="59">
        <v>12.6</v>
      </c>
      <c r="F35" s="59">
        <v>12.6</v>
      </c>
      <c r="G35" s="59" t="s">
        <v>529</v>
      </c>
      <c r="H35" s="60">
        <v>10000</v>
      </c>
      <c r="I35" s="57" t="s">
        <v>16</v>
      </c>
      <c r="J35" s="53"/>
      <c r="K35" s="53"/>
      <c r="L35" s="53"/>
    </row>
    <row r="36" spans="1:12" ht="14.25" customHeight="1" thickTop="1" thickBot="1" x14ac:dyDescent="0.3">
      <c r="A36" s="57" t="s">
        <v>339</v>
      </c>
      <c r="B36" s="57" t="s">
        <v>320</v>
      </c>
      <c r="C36" s="59">
        <v>12.6</v>
      </c>
      <c r="D36" s="59">
        <v>12.6</v>
      </c>
      <c r="E36" s="59">
        <v>12.6</v>
      </c>
      <c r="F36" s="59">
        <v>12.6</v>
      </c>
      <c r="G36" s="59" t="s">
        <v>530</v>
      </c>
      <c r="H36" s="60">
        <v>10000</v>
      </c>
      <c r="I36" s="57" t="s">
        <v>16</v>
      </c>
      <c r="J36" s="53"/>
      <c r="K36" s="53"/>
      <c r="L36" s="53"/>
    </row>
    <row r="37" spans="1:12" ht="14.25" customHeight="1" thickTop="1" thickBot="1" x14ac:dyDescent="0.3">
      <c r="A37" s="57" t="s">
        <v>531</v>
      </c>
      <c r="B37" s="57" t="s">
        <v>320</v>
      </c>
      <c r="C37" s="59">
        <v>4.9550000000000001</v>
      </c>
      <c r="D37" s="59">
        <v>4.9550000000000001</v>
      </c>
      <c r="E37" s="59">
        <v>4.9550000000000001</v>
      </c>
      <c r="F37" s="59">
        <v>4.9550000000000001</v>
      </c>
      <c r="G37" s="59" t="s">
        <v>479</v>
      </c>
      <c r="H37" s="60">
        <v>10000</v>
      </c>
      <c r="I37" s="57" t="s">
        <v>16</v>
      </c>
      <c r="J37" s="53"/>
      <c r="K37" s="53"/>
      <c r="L37" s="53"/>
    </row>
    <row r="38" spans="1:12" ht="14.25" customHeight="1" thickTop="1" thickBot="1" x14ac:dyDescent="0.3">
      <c r="A38" s="57" t="s">
        <v>340</v>
      </c>
      <c r="B38" s="57" t="s">
        <v>320</v>
      </c>
      <c r="C38" s="59">
        <v>4.9800000000000004</v>
      </c>
      <c r="D38" s="59">
        <v>5.03</v>
      </c>
      <c r="E38" s="59">
        <v>5.0039999999999996</v>
      </c>
      <c r="F38" s="59">
        <v>5.03</v>
      </c>
      <c r="G38" s="59" t="s">
        <v>481</v>
      </c>
      <c r="H38" s="60">
        <v>60000</v>
      </c>
      <c r="I38" s="57" t="s">
        <v>16</v>
      </c>
      <c r="J38" s="53"/>
      <c r="K38" s="53"/>
      <c r="L38" s="53"/>
    </row>
    <row r="39" spans="1:12" ht="14.25" customHeight="1" thickTop="1" thickBot="1" x14ac:dyDescent="0.3">
      <c r="A39" s="57" t="s">
        <v>341</v>
      </c>
      <c r="B39" s="57" t="s">
        <v>320</v>
      </c>
      <c r="C39" s="59">
        <v>4.9850000000000003</v>
      </c>
      <c r="D39" s="59">
        <v>5.0199999999999996</v>
      </c>
      <c r="E39" s="59">
        <v>4.9989999999999997</v>
      </c>
      <c r="F39" s="59">
        <v>5.01</v>
      </c>
      <c r="G39" s="59" t="s">
        <v>532</v>
      </c>
      <c r="H39" s="60">
        <v>62500</v>
      </c>
      <c r="I39" s="57" t="s">
        <v>16</v>
      </c>
      <c r="J39" s="53"/>
      <c r="K39" s="53"/>
      <c r="L39" s="53"/>
    </row>
    <row r="40" spans="1:12" ht="9.75" customHeight="1" thickTop="1" thickBot="1" x14ac:dyDescent="0.3">
      <c r="A40" s="57" t="s">
        <v>342</v>
      </c>
      <c r="B40" s="57" t="s">
        <v>320</v>
      </c>
      <c r="C40" s="59">
        <v>5</v>
      </c>
      <c r="D40" s="59">
        <v>5.0599999999999996</v>
      </c>
      <c r="E40" s="59">
        <v>5.0250000000000004</v>
      </c>
      <c r="F40" s="59">
        <v>5.01</v>
      </c>
      <c r="G40" s="59" t="s">
        <v>533</v>
      </c>
      <c r="H40" s="60">
        <v>92500</v>
      </c>
      <c r="I40" s="57" t="s">
        <v>16</v>
      </c>
      <c r="J40" s="53"/>
      <c r="K40" s="53"/>
      <c r="L40" s="53"/>
    </row>
    <row r="41" spans="1:12" ht="14.25" customHeight="1" thickTop="1" thickBot="1" x14ac:dyDescent="0.3">
      <c r="A41" s="57" t="s">
        <v>343</v>
      </c>
      <c r="B41" s="57" t="s">
        <v>320</v>
      </c>
      <c r="C41" s="59">
        <v>5.45</v>
      </c>
      <c r="D41" s="59">
        <v>5.5149999999999997</v>
      </c>
      <c r="E41" s="59">
        <v>5.4720000000000004</v>
      </c>
      <c r="F41" s="59">
        <v>5.45</v>
      </c>
      <c r="G41" s="59" t="s">
        <v>533</v>
      </c>
      <c r="H41" s="60">
        <v>15000</v>
      </c>
      <c r="I41" s="57" t="s">
        <v>16</v>
      </c>
      <c r="J41" s="53"/>
      <c r="K41" s="53"/>
      <c r="L41" s="53"/>
    </row>
    <row r="42" spans="1:12" ht="14.25" customHeight="1" thickTop="1" thickBot="1" x14ac:dyDescent="0.3">
      <c r="A42" s="57" t="s">
        <v>344</v>
      </c>
      <c r="B42" s="57" t="s">
        <v>320</v>
      </c>
      <c r="C42" s="59">
        <v>4.97</v>
      </c>
      <c r="D42" s="59">
        <v>4.9800000000000004</v>
      </c>
      <c r="E42" s="59">
        <v>4.9740000000000002</v>
      </c>
      <c r="F42" s="59">
        <v>4.97</v>
      </c>
      <c r="G42" s="59" t="s">
        <v>534</v>
      </c>
      <c r="H42" s="60">
        <v>45000</v>
      </c>
      <c r="I42" s="57" t="s">
        <v>16</v>
      </c>
      <c r="J42" s="53"/>
      <c r="K42" s="53"/>
      <c r="L42" s="53"/>
    </row>
    <row r="43" spans="1:12" ht="10.5" customHeight="1" thickTop="1" thickBot="1" x14ac:dyDescent="0.3">
      <c r="A43" s="57" t="s">
        <v>345</v>
      </c>
      <c r="B43" s="57" t="s">
        <v>320</v>
      </c>
      <c r="C43" s="59">
        <v>4.99</v>
      </c>
      <c r="D43" s="59">
        <v>5.04</v>
      </c>
      <c r="E43" s="59">
        <v>5.0179999999999998</v>
      </c>
      <c r="F43" s="59">
        <v>4.99</v>
      </c>
      <c r="G43" s="59" t="s">
        <v>535</v>
      </c>
      <c r="H43" s="60">
        <v>52500</v>
      </c>
      <c r="I43" s="57" t="s">
        <v>16</v>
      </c>
      <c r="J43" s="53"/>
      <c r="K43" s="53"/>
      <c r="L43" s="53"/>
    </row>
    <row r="44" spans="1:12" ht="14.25" customHeight="1" thickTop="1" thickBot="1" x14ac:dyDescent="0.3">
      <c r="A44" s="57" t="s">
        <v>346</v>
      </c>
      <c r="B44" s="57" t="s">
        <v>320</v>
      </c>
      <c r="C44" s="59">
        <v>5.0599999999999996</v>
      </c>
      <c r="D44" s="59">
        <v>5.1050000000000004</v>
      </c>
      <c r="E44" s="59">
        <v>5.085</v>
      </c>
      <c r="F44" s="59">
        <v>5.0650000000000004</v>
      </c>
      <c r="G44" s="59" t="s">
        <v>536</v>
      </c>
      <c r="H44" s="60">
        <v>125000</v>
      </c>
      <c r="I44" s="57" t="s">
        <v>16</v>
      </c>
      <c r="J44" s="53"/>
      <c r="K44" s="53"/>
      <c r="L44" s="53"/>
    </row>
    <row r="45" spans="1:12" ht="10.5" customHeight="1" thickTop="1" thickBot="1" x14ac:dyDescent="0.3">
      <c r="A45" s="57" t="s">
        <v>347</v>
      </c>
      <c r="B45" s="57" t="s">
        <v>320</v>
      </c>
      <c r="C45" s="59">
        <v>5.07</v>
      </c>
      <c r="D45" s="59">
        <v>5.0999999999999996</v>
      </c>
      <c r="E45" s="59">
        <v>5.0810000000000004</v>
      </c>
      <c r="F45" s="59">
        <v>5.085</v>
      </c>
      <c r="G45" s="59" t="s">
        <v>537</v>
      </c>
      <c r="H45" s="60">
        <v>45000</v>
      </c>
      <c r="I45" s="57" t="s">
        <v>16</v>
      </c>
      <c r="J45" s="53"/>
      <c r="K45" s="53"/>
      <c r="L45" s="53"/>
    </row>
    <row r="46" spans="1:12" ht="14.25" customHeight="1" thickTop="1" thickBot="1" x14ac:dyDescent="0.3">
      <c r="A46" s="57" t="s">
        <v>348</v>
      </c>
      <c r="B46" s="57" t="s">
        <v>320</v>
      </c>
      <c r="C46" s="59">
        <v>4.8600000000000003</v>
      </c>
      <c r="D46" s="59">
        <v>4.9000000000000004</v>
      </c>
      <c r="E46" s="59">
        <v>4.8789999999999996</v>
      </c>
      <c r="F46" s="59">
        <v>4.87</v>
      </c>
      <c r="G46" s="59" t="s">
        <v>533</v>
      </c>
      <c r="H46" s="60">
        <v>35000</v>
      </c>
      <c r="I46" s="57" t="s">
        <v>16</v>
      </c>
      <c r="J46" s="53"/>
      <c r="K46" s="53"/>
      <c r="L46" s="53"/>
    </row>
    <row r="47" spans="1:12" ht="14.25" customHeight="1" thickTop="1" thickBot="1" x14ac:dyDescent="0.3">
      <c r="A47" s="57" t="s">
        <v>349</v>
      </c>
      <c r="B47" s="57" t="s">
        <v>320</v>
      </c>
      <c r="C47" s="59">
        <v>4.9800000000000004</v>
      </c>
      <c r="D47" s="59">
        <v>5.0199999999999996</v>
      </c>
      <c r="E47" s="59">
        <v>5</v>
      </c>
      <c r="F47" s="59">
        <v>4.9800000000000004</v>
      </c>
      <c r="G47" s="59" t="s">
        <v>527</v>
      </c>
      <c r="H47" s="60">
        <v>20000</v>
      </c>
      <c r="I47" s="57" t="s">
        <v>16</v>
      </c>
      <c r="J47" s="53"/>
      <c r="K47" s="53"/>
      <c r="L47" s="53"/>
    </row>
    <row r="48" spans="1:12" ht="14.25" customHeight="1" thickTop="1" thickBot="1" x14ac:dyDescent="0.3">
      <c r="A48" s="185" t="s">
        <v>350</v>
      </c>
      <c r="B48" s="186"/>
      <c r="C48" s="186"/>
      <c r="D48" s="186"/>
      <c r="E48" s="186"/>
      <c r="F48" s="186"/>
      <c r="G48" s="186"/>
      <c r="H48" s="186"/>
      <c r="I48" s="187"/>
      <c r="J48" s="53"/>
      <c r="K48" s="53"/>
      <c r="L48" s="53"/>
    </row>
    <row r="49" spans="1:12" ht="14.25" customHeight="1" thickTop="1" thickBot="1" x14ac:dyDescent="0.3">
      <c r="A49" s="57" t="s">
        <v>420</v>
      </c>
      <c r="B49" s="57" t="s">
        <v>320</v>
      </c>
      <c r="C49" s="59">
        <v>0</v>
      </c>
      <c r="D49" s="59">
        <v>0</v>
      </c>
      <c r="E49" s="59">
        <v>0</v>
      </c>
      <c r="F49" s="59">
        <v>0</v>
      </c>
      <c r="G49" s="59" t="s">
        <v>538</v>
      </c>
      <c r="H49" s="60">
        <v>5000</v>
      </c>
      <c r="I49" s="57" t="s">
        <v>16</v>
      </c>
      <c r="J49" s="53"/>
      <c r="K49" s="53"/>
      <c r="L49" s="53"/>
    </row>
    <row r="50" spans="1:12" ht="14.25" customHeight="1" thickTop="1" thickBot="1" x14ac:dyDescent="0.3">
      <c r="A50" s="57" t="s">
        <v>351</v>
      </c>
      <c r="B50" s="57" t="s">
        <v>320</v>
      </c>
      <c r="C50" s="59">
        <v>0</v>
      </c>
      <c r="D50" s="59">
        <v>0</v>
      </c>
      <c r="E50" s="59">
        <v>0</v>
      </c>
      <c r="F50" s="59">
        <v>0</v>
      </c>
      <c r="G50" s="59" t="s">
        <v>539</v>
      </c>
      <c r="H50" s="60">
        <v>40000</v>
      </c>
      <c r="I50" s="57" t="s">
        <v>16</v>
      </c>
      <c r="J50" s="53"/>
      <c r="K50" s="53"/>
      <c r="L50" s="53"/>
    </row>
    <row r="51" spans="1:12" ht="9.75" customHeight="1" thickTop="1" thickBot="1" x14ac:dyDescent="0.3">
      <c r="A51" s="57" t="s">
        <v>392</v>
      </c>
      <c r="B51" s="57" t="s">
        <v>320</v>
      </c>
      <c r="C51" s="59">
        <v>0</v>
      </c>
      <c r="D51" s="59">
        <v>0</v>
      </c>
      <c r="E51" s="59">
        <v>0</v>
      </c>
      <c r="F51" s="59">
        <v>0</v>
      </c>
      <c r="G51" s="59" t="s">
        <v>540</v>
      </c>
      <c r="H51" s="60">
        <v>20000</v>
      </c>
      <c r="I51" s="57" t="s">
        <v>16</v>
      </c>
      <c r="J51" s="53"/>
      <c r="K51" s="53"/>
      <c r="L51" s="53"/>
    </row>
    <row r="52" spans="1:12" ht="14.25" customHeight="1" thickTop="1" thickBot="1" x14ac:dyDescent="0.3">
      <c r="A52" s="57" t="s">
        <v>421</v>
      </c>
      <c r="B52" s="57" t="s">
        <v>320</v>
      </c>
      <c r="C52" s="59">
        <v>0</v>
      </c>
      <c r="D52" s="59">
        <v>0</v>
      </c>
      <c r="E52" s="59">
        <v>0</v>
      </c>
      <c r="F52" s="59">
        <v>0</v>
      </c>
      <c r="G52" s="59" t="s">
        <v>538</v>
      </c>
      <c r="H52" s="60">
        <v>25000</v>
      </c>
      <c r="I52" s="57" t="s">
        <v>16</v>
      </c>
      <c r="J52" s="53"/>
      <c r="K52" s="53"/>
      <c r="L52" s="53"/>
    </row>
    <row r="53" spans="1:12" ht="9.75" customHeight="1" thickTop="1" thickBot="1" x14ac:dyDescent="0.3">
      <c r="A53" s="57" t="s">
        <v>393</v>
      </c>
      <c r="B53" s="57" t="s">
        <v>320</v>
      </c>
      <c r="C53" s="59">
        <v>0</v>
      </c>
      <c r="D53" s="59">
        <v>0</v>
      </c>
      <c r="E53" s="59">
        <v>0</v>
      </c>
      <c r="F53" s="59">
        <v>0</v>
      </c>
      <c r="G53" s="59" t="s">
        <v>507</v>
      </c>
      <c r="H53" s="60">
        <v>20000</v>
      </c>
      <c r="I53" s="57" t="s">
        <v>16</v>
      </c>
      <c r="J53" s="53"/>
      <c r="K53" s="53"/>
      <c r="L53" s="53"/>
    </row>
    <row r="54" spans="1:12" ht="9.75" customHeight="1" thickTop="1" thickBot="1" x14ac:dyDescent="0.3">
      <c r="A54" s="57" t="s">
        <v>422</v>
      </c>
      <c r="B54" s="57" t="s">
        <v>320</v>
      </c>
      <c r="C54" s="59">
        <v>0</v>
      </c>
      <c r="D54" s="59">
        <v>0</v>
      </c>
      <c r="E54" s="59">
        <v>0</v>
      </c>
      <c r="F54" s="59">
        <v>0</v>
      </c>
      <c r="G54" s="59" t="s">
        <v>541</v>
      </c>
      <c r="H54" s="60">
        <v>40000</v>
      </c>
      <c r="I54" s="57" t="s">
        <v>16</v>
      </c>
      <c r="J54" s="53"/>
      <c r="K54" s="53"/>
      <c r="L54" s="53"/>
    </row>
    <row r="55" spans="1:12" ht="9.75" customHeight="1" thickTop="1" thickBot="1" x14ac:dyDescent="0.3">
      <c r="A55" s="57" t="s">
        <v>542</v>
      </c>
      <c r="B55" s="57" t="s">
        <v>320</v>
      </c>
      <c r="C55" s="59">
        <v>0</v>
      </c>
      <c r="D55" s="59">
        <v>0</v>
      </c>
      <c r="E55" s="59">
        <v>0</v>
      </c>
      <c r="F55" s="59">
        <v>0</v>
      </c>
      <c r="G55" s="59" t="s">
        <v>538</v>
      </c>
      <c r="H55" s="60">
        <v>10000</v>
      </c>
      <c r="I55" s="57" t="s">
        <v>16</v>
      </c>
      <c r="J55" s="53"/>
      <c r="K55" s="53"/>
      <c r="L55" s="53"/>
    </row>
    <row r="56" spans="1:12" ht="14.25" customHeight="1" thickTop="1" thickBot="1" x14ac:dyDescent="0.3">
      <c r="A56" s="57" t="s">
        <v>394</v>
      </c>
      <c r="B56" s="57" t="s">
        <v>320</v>
      </c>
      <c r="C56" s="59">
        <v>0</v>
      </c>
      <c r="D56" s="59">
        <v>0</v>
      </c>
      <c r="E56" s="59">
        <v>0</v>
      </c>
      <c r="F56" s="59">
        <v>0</v>
      </c>
      <c r="G56" s="59" t="s">
        <v>543</v>
      </c>
      <c r="H56" s="60">
        <v>10000</v>
      </c>
      <c r="I56" s="57" t="s">
        <v>16</v>
      </c>
      <c r="J56" s="53"/>
      <c r="K56" s="53"/>
      <c r="L56" s="53"/>
    </row>
    <row r="57" spans="1:12" ht="14.25" customHeight="1" thickTop="1" thickBot="1" x14ac:dyDescent="0.3">
      <c r="A57" s="57" t="s">
        <v>395</v>
      </c>
      <c r="B57" s="57" t="s">
        <v>320</v>
      </c>
      <c r="C57" s="59">
        <v>0</v>
      </c>
      <c r="D57" s="59">
        <v>0</v>
      </c>
      <c r="E57" s="59">
        <v>0</v>
      </c>
      <c r="F57" s="59">
        <v>0</v>
      </c>
      <c r="G57" s="59" t="s">
        <v>544</v>
      </c>
      <c r="H57" s="60">
        <v>32500</v>
      </c>
      <c r="I57" s="57" t="s">
        <v>16</v>
      </c>
      <c r="J57" s="53"/>
      <c r="K57" s="53"/>
      <c r="L57" s="53"/>
    </row>
    <row r="58" spans="1:12" ht="14.25" customHeight="1" thickTop="1" thickBot="1" x14ac:dyDescent="0.3">
      <c r="A58" s="57" t="s">
        <v>352</v>
      </c>
      <c r="B58" s="57" t="s">
        <v>320</v>
      </c>
      <c r="C58" s="59">
        <v>0</v>
      </c>
      <c r="D58" s="59">
        <v>0</v>
      </c>
      <c r="E58" s="59">
        <v>0</v>
      </c>
      <c r="F58" s="59">
        <v>0</v>
      </c>
      <c r="G58" s="59" t="s">
        <v>545</v>
      </c>
      <c r="H58" s="60">
        <v>30000</v>
      </c>
      <c r="I58" s="57" t="s">
        <v>16</v>
      </c>
      <c r="J58" s="53"/>
      <c r="K58" s="53"/>
      <c r="L58" s="53"/>
    </row>
    <row r="59" spans="1:12" ht="10.5" customHeight="1" thickTop="1" thickBot="1" x14ac:dyDescent="0.3">
      <c r="A59" s="57" t="s">
        <v>353</v>
      </c>
      <c r="B59" s="57" t="s">
        <v>320</v>
      </c>
      <c r="C59" s="59">
        <v>0</v>
      </c>
      <c r="D59" s="59">
        <v>0</v>
      </c>
      <c r="E59" s="59">
        <v>0</v>
      </c>
      <c r="F59" s="59">
        <v>0</v>
      </c>
      <c r="G59" s="59" t="s">
        <v>546</v>
      </c>
      <c r="H59" s="60">
        <v>10000</v>
      </c>
      <c r="I59" s="57" t="s">
        <v>16</v>
      </c>
      <c r="J59" s="53"/>
      <c r="K59" s="53"/>
      <c r="L59" s="53"/>
    </row>
    <row r="60" spans="1:12" ht="14.25" customHeight="1" thickTop="1" thickBot="1" x14ac:dyDescent="0.3">
      <c r="A60" s="57" t="s">
        <v>396</v>
      </c>
      <c r="B60" s="57" t="s">
        <v>320</v>
      </c>
      <c r="C60" s="59">
        <v>0</v>
      </c>
      <c r="D60" s="59">
        <v>0</v>
      </c>
      <c r="E60" s="59">
        <v>0</v>
      </c>
      <c r="F60" s="59">
        <v>0</v>
      </c>
      <c r="G60" s="59" t="s">
        <v>547</v>
      </c>
      <c r="H60" s="60">
        <v>15000</v>
      </c>
      <c r="I60" s="57" t="s">
        <v>16</v>
      </c>
      <c r="J60" s="53"/>
      <c r="K60" s="53"/>
      <c r="L60" s="53"/>
    </row>
    <row r="61" spans="1:12" ht="14.25" customHeight="1" thickTop="1" thickBot="1" x14ac:dyDescent="0.3">
      <c r="A61" s="57" t="s">
        <v>423</v>
      </c>
      <c r="B61" s="57" t="s">
        <v>320</v>
      </c>
      <c r="C61" s="59">
        <v>0</v>
      </c>
      <c r="D61" s="59">
        <v>0</v>
      </c>
      <c r="E61" s="59">
        <v>0</v>
      </c>
      <c r="F61" s="59">
        <v>0</v>
      </c>
      <c r="G61" s="59" t="s">
        <v>511</v>
      </c>
      <c r="H61" s="60">
        <v>10000</v>
      </c>
      <c r="I61" s="57" t="s">
        <v>16</v>
      </c>
      <c r="J61" s="53"/>
      <c r="K61" s="53"/>
      <c r="L61" s="53"/>
    </row>
    <row r="62" spans="1:12" ht="14.25" customHeight="1" thickTop="1" thickBot="1" x14ac:dyDescent="0.3">
      <c r="A62" s="185" t="s">
        <v>355</v>
      </c>
      <c r="B62" s="186"/>
      <c r="C62" s="186"/>
      <c r="D62" s="186"/>
      <c r="E62" s="186"/>
      <c r="F62" s="186"/>
      <c r="G62" s="186"/>
      <c r="H62" s="186"/>
      <c r="I62" s="187"/>
      <c r="J62" s="53"/>
      <c r="K62" s="53"/>
      <c r="L62" s="53"/>
    </row>
    <row r="63" spans="1:12" ht="14.25" customHeight="1" thickTop="1" thickBot="1" x14ac:dyDescent="0.3">
      <c r="A63" s="57" t="s">
        <v>548</v>
      </c>
      <c r="B63" s="58">
        <v>37012</v>
      </c>
      <c r="C63" s="59">
        <v>0.06</v>
      </c>
      <c r="D63" s="59">
        <v>0.06</v>
      </c>
      <c r="E63" s="59">
        <v>0.06</v>
      </c>
      <c r="F63" s="59">
        <v>0.06</v>
      </c>
      <c r="G63" s="59" t="s">
        <v>549</v>
      </c>
      <c r="H63" s="60">
        <v>620000</v>
      </c>
      <c r="I63" s="57" t="s">
        <v>16</v>
      </c>
      <c r="J63" s="53"/>
      <c r="K63" s="53"/>
      <c r="L63" s="53"/>
    </row>
    <row r="64" spans="1:12" ht="13.5" customHeight="1" thickTop="1" thickBot="1" x14ac:dyDescent="0.3">
      <c r="A64" s="57" t="s">
        <v>550</v>
      </c>
      <c r="B64" s="58">
        <v>37012</v>
      </c>
      <c r="C64" s="59">
        <v>-3.0000000000000001E-3</v>
      </c>
      <c r="D64" s="59">
        <v>-3.0000000000000001E-3</v>
      </c>
      <c r="E64" s="59">
        <v>-3.0000000000000001E-3</v>
      </c>
      <c r="F64" s="59">
        <v>-3.0000000000000001E-3</v>
      </c>
      <c r="G64" s="59" t="s">
        <v>549</v>
      </c>
      <c r="H64" s="60">
        <v>620000</v>
      </c>
      <c r="I64" s="57" t="s">
        <v>16</v>
      </c>
      <c r="J64" s="53"/>
      <c r="K64" s="53"/>
      <c r="L64" s="53"/>
    </row>
    <row r="65" spans="1:12" ht="14.25" customHeight="1" thickTop="1" thickBot="1" x14ac:dyDescent="0.3">
      <c r="A65" s="57" t="s">
        <v>551</v>
      </c>
      <c r="B65" s="58">
        <v>37012</v>
      </c>
      <c r="C65" s="59">
        <v>-3.0000000000000001E-3</v>
      </c>
      <c r="D65" s="59">
        <v>-3.0000000000000001E-3</v>
      </c>
      <c r="E65" s="59">
        <v>-3.0000000000000001E-3</v>
      </c>
      <c r="F65" s="59">
        <v>-3.0000000000000001E-3</v>
      </c>
      <c r="G65" s="59" t="s">
        <v>492</v>
      </c>
      <c r="H65" s="60">
        <v>620000</v>
      </c>
      <c r="I65" s="57" t="s">
        <v>16</v>
      </c>
    </row>
    <row r="66" spans="1:12" ht="14.25" customHeight="1" thickTop="1" thickBot="1" x14ac:dyDescent="0.3">
      <c r="A66" s="57" t="s">
        <v>552</v>
      </c>
      <c r="B66" s="58">
        <v>37012</v>
      </c>
      <c r="C66" s="59">
        <v>-0.01</v>
      </c>
      <c r="D66" s="59">
        <v>-0.01</v>
      </c>
      <c r="E66" s="59">
        <v>-0.01</v>
      </c>
      <c r="F66" s="59">
        <v>-0.01</v>
      </c>
      <c r="G66" s="59" t="s">
        <v>553</v>
      </c>
      <c r="H66" s="60">
        <v>310000</v>
      </c>
      <c r="I66" s="57" t="s">
        <v>16</v>
      </c>
    </row>
    <row r="67" spans="1:12" ht="14.25" customHeight="1" thickTop="1" thickBot="1" x14ac:dyDescent="0.3">
      <c r="A67" s="57" t="s">
        <v>356</v>
      </c>
      <c r="B67" s="58">
        <v>37012</v>
      </c>
      <c r="C67" s="59">
        <v>-3.0000000000000001E-3</v>
      </c>
      <c r="D67" s="59">
        <v>-3.0000000000000001E-3</v>
      </c>
      <c r="E67" s="59">
        <v>-3.0000000000000001E-3</v>
      </c>
      <c r="F67" s="59">
        <v>-3.0000000000000001E-3</v>
      </c>
      <c r="G67" s="59" t="s">
        <v>554</v>
      </c>
      <c r="H67" s="60">
        <v>620000</v>
      </c>
      <c r="I67" s="57" t="s">
        <v>16</v>
      </c>
    </row>
    <row r="68" spans="1:12" ht="14.25" customHeight="1" thickTop="1" thickBot="1" x14ac:dyDescent="0.3">
      <c r="A68" s="57" t="s">
        <v>424</v>
      </c>
      <c r="B68" s="58">
        <v>37012</v>
      </c>
      <c r="C68" s="59">
        <v>-4.8000000000000001E-2</v>
      </c>
      <c r="D68" s="59">
        <v>-4.8000000000000001E-2</v>
      </c>
      <c r="E68" s="59">
        <v>-4.8000000000000001E-2</v>
      </c>
      <c r="F68" s="59">
        <v>-4.8000000000000001E-2</v>
      </c>
      <c r="G68" s="59" t="s">
        <v>555</v>
      </c>
      <c r="H68" s="60">
        <v>620000</v>
      </c>
      <c r="I68" s="57" t="s">
        <v>16</v>
      </c>
    </row>
    <row r="69" spans="1:12" ht="14.4" thickTop="1" thickBot="1" x14ac:dyDescent="0.3">
      <c r="A69" s="57"/>
      <c r="B69" s="58"/>
      <c r="C69" s="59"/>
      <c r="D69" s="59"/>
      <c r="E69" s="59"/>
      <c r="F69" s="59"/>
      <c r="G69" s="59"/>
      <c r="H69" s="60"/>
      <c r="I69" s="57"/>
    </row>
    <row r="70" spans="1:12" ht="14.4" thickTop="1" thickBot="1" x14ac:dyDescent="0.3">
      <c r="A70" s="57"/>
      <c r="B70" s="57"/>
      <c r="C70" s="59"/>
      <c r="D70" s="59"/>
      <c r="E70" s="59"/>
      <c r="F70" s="59"/>
      <c r="G70" s="59"/>
      <c r="H70" s="60"/>
      <c r="I70" s="57"/>
    </row>
    <row r="71" spans="1:12" ht="14.4" thickTop="1" thickBot="1" x14ac:dyDescent="0.3">
      <c r="A71" s="185"/>
      <c r="B71" s="186"/>
      <c r="C71" s="186"/>
      <c r="D71" s="186"/>
      <c r="E71" s="186"/>
      <c r="F71" s="186"/>
      <c r="G71" s="186"/>
      <c r="H71" s="186"/>
      <c r="I71" s="187"/>
    </row>
    <row r="72" spans="1:12" ht="14.4" thickTop="1" thickBot="1" x14ac:dyDescent="0.3">
      <c r="A72" s="57"/>
      <c r="B72" s="58"/>
      <c r="C72" s="59"/>
      <c r="D72" s="59"/>
      <c r="E72" s="59"/>
      <c r="F72" s="59"/>
      <c r="G72" s="59"/>
      <c r="H72" s="60"/>
      <c r="I72" s="57"/>
    </row>
    <row r="73" spans="1:12" ht="14.4" thickTop="1" thickBot="1" x14ac:dyDescent="0.3">
      <c r="A73" s="57"/>
      <c r="B73" s="58"/>
      <c r="C73" s="59"/>
      <c r="D73" s="59"/>
      <c r="E73" s="59"/>
      <c r="F73" s="59"/>
      <c r="G73" s="59"/>
      <c r="H73" s="60"/>
      <c r="I73" s="57"/>
    </row>
    <row r="74" spans="1:12" ht="14.4" thickTop="1" thickBot="1" x14ac:dyDescent="0.3">
      <c r="A74" s="57"/>
      <c r="B74" s="58"/>
      <c r="C74" s="59"/>
      <c r="D74" s="59"/>
      <c r="E74" s="59"/>
      <c r="F74" s="59"/>
      <c r="G74" s="59"/>
      <c r="H74" s="60"/>
      <c r="I74" s="57"/>
      <c r="J74" s="53"/>
      <c r="K74" s="53"/>
      <c r="L74" s="53"/>
    </row>
    <row r="75" spans="1:12" ht="14.4" thickTop="1" thickBot="1" x14ac:dyDescent="0.3">
      <c r="A75" s="57"/>
      <c r="B75" s="57"/>
      <c r="C75" s="59"/>
      <c r="D75" s="59"/>
      <c r="E75" s="59"/>
      <c r="F75" s="59"/>
      <c r="G75" s="59"/>
      <c r="H75" s="60"/>
      <c r="I75" s="57"/>
    </row>
    <row r="76" spans="1:12" ht="14.4" thickTop="1" thickBot="1" x14ac:dyDescent="0.3">
      <c r="A76" s="57"/>
      <c r="B76" s="58"/>
      <c r="C76" s="59"/>
      <c r="D76" s="59"/>
      <c r="E76" s="59"/>
      <c r="F76" s="59"/>
      <c r="G76" s="59"/>
      <c r="H76" s="60"/>
      <c r="I76" s="57"/>
    </row>
    <row r="77" spans="1:12" ht="13.8" thickTop="1" x14ac:dyDescent="0.25"/>
  </sheetData>
  <mergeCells count="12">
    <mergeCell ref="H9:H10"/>
    <mergeCell ref="I9:I10"/>
    <mergeCell ref="C9:C10"/>
    <mergeCell ref="A62:I62"/>
    <mergeCell ref="D9:D10"/>
    <mergeCell ref="A71:I71"/>
    <mergeCell ref="F9:F10"/>
    <mergeCell ref="A48:I48"/>
    <mergeCell ref="G9:G10"/>
    <mergeCell ref="A11:I11"/>
    <mergeCell ref="A9:A10"/>
    <mergeCell ref="B9:B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>
      <selection activeCell="A4" sqref="A4"/>
    </sheetView>
  </sheetViews>
  <sheetFormatPr defaultRowHeight="13.2" x14ac:dyDescent="0.25"/>
  <cols>
    <col min="1" max="1" width="55.6640625" bestFit="1" customWidth="1"/>
    <col min="2" max="2" width="11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21.44140625" bestFit="1" customWidth="1"/>
    <col min="8" max="8" width="13.44140625" bestFit="1" customWidth="1"/>
    <col min="9" max="9" width="10" bestFit="1" customWidth="1"/>
    <col min="11" max="11" width="12.88671875" bestFit="1" customWidth="1"/>
    <col min="12" max="12" width="13.44140625" bestFit="1" customWidth="1"/>
  </cols>
  <sheetData>
    <row r="1" spans="1:11" ht="21.6" thickBot="1" x14ac:dyDescent="0.45">
      <c r="A1" s="62" t="s">
        <v>242</v>
      </c>
      <c r="F1" s="7"/>
      <c r="G1" s="6" t="s">
        <v>23</v>
      </c>
      <c r="H1" s="1">
        <f>SUM(H11:H995)</f>
        <v>72127500</v>
      </c>
    </row>
    <row r="2" spans="1:11" ht="15.6" x14ac:dyDescent="0.3">
      <c r="A2" s="18" t="s">
        <v>21</v>
      </c>
      <c r="F2" s="64"/>
      <c r="G2" s="65"/>
      <c r="H2" s="63"/>
    </row>
    <row r="3" spans="1:11" x14ac:dyDescent="0.25">
      <c r="A3" s="99">
        <f>'E-Mail'!$B$1</f>
        <v>37000</v>
      </c>
      <c r="F3" s="64"/>
      <c r="G3" s="65"/>
      <c r="H3" s="63"/>
    </row>
    <row r="5" spans="1:11" ht="9.75" customHeight="1" x14ac:dyDescent="0.25">
      <c r="A5" s="54" t="s">
        <v>556</v>
      </c>
      <c r="J5" s="53"/>
      <c r="K5" s="53"/>
    </row>
    <row r="6" spans="1:11" ht="9.75" customHeight="1" x14ac:dyDescent="0.25">
      <c r="A6" s="54" t="s">
        <v>241</v>
      </c>
      <c r="J6" s="53"/>
      <c r="K6" s="53"/>
    </row>
    <row r="7" spans="1:11" ht="9.75" customHeight="1" x14ac:dyDescent="0.25">
      <c r="A7" s="54" t="s">
        <v>452</v>
      </c>
      <c r="J7" s="53"/>
      <c r="K7" s="53"/>
    </row>
    <row r="8" spans="1:11" ht="9.75" customHeight="1" thickBot="1" x14ac:dyDescent="0.3">
      <c r="J8" s="53"/>
      <c r="K8" s="53"/>
    </row>
    <row r="9" spans="1:11" ht="13.8" thickTop="1" x14ac:dyDescent="0.25">
      <c r="A9" s="183" t="s">
        <v>0</v>
      </c>
      <c r="B9" s="183" t="s">
        <v>1</v>
      </c>
      <c r="C9" s="188" t="s">
        <v>2</v>
      </c>
      <c r="D9" s="188" t="s">
        <v>3</v>
      </c>
      <c r="E9" s="55" t="s">
        <v>4</v>
      </c>
      <c r="F9" s="188" t="s">
        <v>6</v>
      </c>
      <c r="G9" s="188" t="s">
        <v>7</v>
      </c>
      <c r="H9" s="188" t="s">
        <v>8</v>
      </c>
      <c r="I9" s="183" t="s">
        <v>9</v>
      </c>
      <c r="J9" s="53"/>
      <c r="K9" s="53"/>
    </row>
    <row r="10" spans="1:11" ht="21" thickBot="1" x14ac:dyDescent="0.3">
      <c r="A10" s="184"/>
      <c r="B10" s="184"/>
      <c r="C10" s="189"/>
      <c r="D10" s="189"/>
      <c r="E10" s="56" t="s">
        <v>5</v>
      </c>
      <c r="F10" s="189"/>
      <c r="G10" s="189"/>
      <c r="H10" s="189"/>
      <c r="I10" s="184"/>
      <c r="J10" s="53"/>
      <c r="K10" s="53"/>
    </row>
    <row r="11" spans="1:11" ht="10.5" customHeight="1" thickTop="1" thickBot="1" x14ac:dyDescent="0.3">
      <c r="A11" s="185" t="s">
        <v>397</v>
      </c>
      <c r="B11" s="186"/>
      <c r="C11" s="186"/>
      <c r="D11" s="186"/>
      <c r="E11" s="186"/>
      <c r="F11" s="186"/>
      <c r="G11" s="186"/>
      <c r="H11" s="186"/>
      <c r="I11" s="187"/>
      <c r="J11" s="53"/>
      <c r="K11" s="53"/>
    </row>
    <row r="12" spans="1:11" ht="14.25" customHeight="1" thickTop="1" thickBot="1" x14ac:dyDescent="0.3">
      <c r="A12" s="57" t="s">
        <v>398</v>
      </c>
      <c r="B12" s="58">
        <v>37012</v>
      </c>
      <c r="C12" s="59">
        <v>0.24299999999999999</v>
      </c>
      <c r="D12" s="59">
        <v>0.24299999999999999</v>
      </c>
      <c r="E12" s="59">
        <v>0.24299999999999999</v>
      </c>
      <c r="F12" s="59">
        <v>0.24299999999999999</v>
      </c>
      <c r="G12" s="59" t="s">
        <v>534</v>
      </c>
      <c r="H12" s="60">
        <v>310000</v>
      </c>
      <c r="I12" s="57" t="s">
        <v>16</v>
      </c>
      <c r="J12" s="53"/>
      <c r="K12" s="53"/>
    </row>
    <row r="13" spans="1:11" ht="14.25" customHeight="1" thickTop="1" thickBot="1" x14ac:dyDescent="0.3">
      <c r="A13" s="57" t="s">
        <v>399</v>
      </c>
      <c r="B13" s="57" t="s">
        <v>354</v>
      </c>
      <c r="C13" s="59">
        <v>0.28799999999999998</v>
      </c>
      <c r="D13" s="59">
        <v>0.28799999999999998</v>
      </c>
      <c r="E13" s="59">
        <v>0.28799999999999998</v>
      </c>
      <c r="F13" s="59">
        <v>0.28799999999999998</v>
      </c>
      <c r="G13" s="59" t="s">
        <v>557</v>
      </c>
      <c r="H13" s="60">
        <v>1510000</v>
      </c>
      <c r="I13" s="57" t="s">
        <v>16</v>
      </c>
      <c r="J13" s="53"/>
      <c r="K13" s="53"/>
    </row>
    <row r="14" spans="1:11" ht="14.25" customHeight="1" thickTop="1" thickBot="1" x14ac:dyDescent="0.3">
      <c r="A14" s="185" t="s">
        <v>357</v>
      </c>
      <c r="B14" s="186"/>
      <c r="C14" s="186"/>
      <c r="D14" s="186"/>
      <c r="E14" s="186"/>
      <c r="F14" s="186"/>
      <c r="G14" s="186"/>
      <c r="H14" s="186"/>
      <c r="I14" s="187"/>
      <c r="J14" s="53"/>
      <c r="K14" s="53"/>
    </row>
    <row r="15" spans="1:11" ht="14.25" customHeight="1" thickTop="1" thickBot="1" x14ac:dyDescent="0.3">
      <c r="A15" s="57" t="s">
        <v>558</v>
      </c>
      <c r="B15" s="57" t="s">
        <v>358</v>
      </c>
      <c r="C15" s="59">
        <v>-0.08</v>
      </c>
      <c r="D15" s="59">
        <v>-0.08</v>
      </c>
      <c r="E15" s="59">
        <v>-0.08</v>
      </c>
      <c r="F15" s="59">
        <v>-0.08</v>
      </c>
      <c r="G15" s="59" t="s">
        <v>559</v>
      </c>
      <c r="H15" s="60">
        <v>5520000</v>
      </c>
      <c r="I15" s="57" t="s">
        <v>16</v>
      </c>
      <c r="J15" s="53"/>
      <c r="K15" s="53"/>
    </row>
    <row r="16" spans="1:11" ht="14.25" customHeight="1" thickTop="1" thickBot="1" x14ac:dyDescent="0.3">
      <c r="A16" s="57" t="s">
        <v>560</v>
      </c>
      <c r="B16" s="58">
        <v>37012</v>
      </c>
      <c r="C16" s="59">
        <v>0.32800000000000001</v>
      </c>
      <c r="D16" s="59">
        <v>0.32800000000000001</v>
      </c>
      <c r="E16" s="59">
        <v>0.32800000000000001</v>
      </c>
      <c r="F16" s="59">
        <v>0.32800000000000001</v>
      </c>
      <c r="G16" s="59" t="s">
        <v>561</v>
      </c>
      <c r="H16" s="60">
        <v>155000</v>
      </c>
      <c r="I16" s="57" t="s">
        <v>16</v>
      </c>
      <c r="J16" s="53"/>
      <c r="K16" s="53"/>
    </row>
    <row r="17" spans="1:11" ht="14.25" customHeight="1" thickTop="1" thickBot="1" x14ac:dyDescent="0.3">
      <c r="A17" s="57" t="s">
        <v>562</v>
      </c>
      <c r="B17" s="58">
        <v>37012</v>
      </c>
      <c r="C17" s="59">
        <v>-5.0000000000000001E-3</v>
      </c>
      <c r="D17" s="59">
        <v>-5.0000000000000001E-3</v>
      </c>
      <c r="E17" s="59">
        <v>-5.0000000000000001E-3</v>
      </c>
      <c r="F17" s="59">
        <v>-5.0000000000000001E-3</v>
      </c>
      <c r="G17" s="59" t="s">
        <v>518</v>
      </c>
      <c r="H17" s="60">
        <v>620000</v>
      </c>
      <c r="I17" s="57" t="s">
        <v>16</v>
      </c>
      <c r="J17" s="53"/>
      <c r="K17" s="53"/>
    </row>
    <row r="18" spans="1:11" ht="14.25" customHeight="1" thickTop="1" thickBot="1" x14ac:dyDescent="0.3">
      <c r="A18" s="57" t="s">
        <v>563</v>
      </c>
      <c r="B18" s="58">
        <v>37043</v>
      </c>
      <c r="C18" s="59">
        <v>0.03</v>
      </c>
      <c r="D18" s="59">
        <v>0.03</v>
      </c>
      <c r="E18" s="59">
        <v>0.03</v>
      </c>
      <c r="F18" s="59">
        <v>0.03</v>
      </c>
      <c r="G18" s="59" t="s">
        <v>489</v>
      </c>
      <c r="H18" s="60">
        <v>600000</v>
      </c>
      <c r="I18" s="57" t="s">
        <v>16</v>
      </c>
      <c r="J18" s="53"/>
      <c r="K18" s="53"/>
    </row>
    <row r="19" spans="1:11" ht="14.25" customHeight="1" thickTop="1" thickBot="1" x14ac:dyDescent="0.3">
      <c r="A19" s="57" t="s">
        <v>425</v>
      </c>
      <c r="B19" s="58">
        <v>37135</v>
      </c>
      <c r="C19" s="59">
        <v>3.7999999999999999E-2</v>
      </c>
      <c r="D19" s="59">
        <v>3.7999999999999999E-2</v>
      </c>
      <c r="E19" s="59">
        <v>3.7999999999999999E-2</v>
      </c>
      <c r="F19" s="59">
        <v>3.7999999999999999E-2</v>
      </c>
      <c r="G19" s="59" t="s">
        <v>514</v>
      </c>
      <c r="H19" s="60">
        <v>600000</v>
      </c>
      <c r="I19" s="57" t="s">
        <v>16</v>
      </c>
      <c r="J19" s="53"/>
      <c r="K19" s="53"/>
    </row>
    <row r="20" spans="1:11" ht="14.25" customHeight="1" thickTop="1" thickBot="1" x14ac:dyDescent="0.3">
      <c r="A20" s="57" t="s">
        <v>564</v>
      </c>
      <c r="B20" s="58">
        <v>37165</v>
      </c>
      <c r="C20" s="59">
        <v>2.5000000000000001E-2</v>
      </c>
      <c r="D20" s="59">
        <v>2.5000000000000001E-2</v>
      </c>
      <c r="E20" s="59">
        <v>2.5000000000000001E-2</v>
      </c>
      <c r="F20" s="59">
        <v>2.5000000000000001E-2</v>
      </c>
      <c r="G20" s="59" t="s">
        <v>565</v>
      </c>
      <c r="H20" s="60">
        <v>1860000</v>
      </c>
      <c r="I20" s="57" t="s">
        <v>16</v>
      </c>
      <c r="J20" s="53"/>
      <c r="K20" s="53"/>
    </row>
    <row r="21" spans="1:11" ht="14.25" customHeight="1" thickTop="1" thickBot="1" x14ac:dyDescent="0.3">
      <c r="A21" s="57" t="s">
        <v>566</v>
      </c>
      <c r="B21" s="57" t="s">
        <v>354</v>
      </c>
      <c r="C21" s="59">
        <v>-0.02</v>
      </c>
      <c r="D21" s="59">
        <v>-0.02</v>
      </c>
      <c r="E21" s="59">
        <v>-0.02</v>
      </c>
      <c r="F21" s="59">
        <v>-0.02</v>
      </c>
      <c r="G21" s="59" t="s">
        <v>567</v>
      </c>
      <c r="H21" s="60">
        <v>1510000</v>
      </c>
      <c r="I21" s="57" t="s">
        <v>16</v>
      </c>
      <c r="J21" s="53"/>
      <c r="K21" s="53"/>
    </row>
    <row r="22" spans="1:11" ht="14.25" customHeight="1" thickTop="1" thickBot="1" x14ac:dyDescent="0.3">
      <c r="A22" s="57" t="s">
        <v>568</v>
      </c>
      <c r="B22" s="58">
        <v>37012</v>
      </c>
      <c r="C22" s="59">
        <v>-6.8000000000000005E-2</v>
      </c>
      <c r="D22" s="59">
        <v>-6.8000000000000005E-2</v>
      </c>
      <c r="E22" s="59">
        <v>-6.8000000000000005E-2</v>
      </c>
      <c r="F22" s="59">
        <v>-6.8000000000000005E-2</v>
      </c>
      <c r="G22" s="59" t="s">
        <v>569</v>
      </c>
      <c r="H22" s="60">
        <v>310000</v>
      </c>
      <c r="I22" s="57" t="s">
        <v>16</v>
      </c>
      <c r="J22" s="53"/>
      <c r="K22" s="53"/>
    </row>
    <row r="23" spans="1:11" ht="14.25" customHeight="1" thickTop="1" thickBot="1" x14ac:dyDescent="0.3">
      <c r="A23" s="57" t="s">
        <v>570</v>
      </c>
      <c r="B23" s="58">
        <v>37043</v>
      </c>
      <c r="C23" s="59">
        <v>0.26</v>
      </c>
      <c r="D23" s="59">
        <v>0.26</v>
      </c>
      <c r="E23" s="59">
        <v>0.26</v>
      </c>
      <c r="F23" s="59">
        <v>0.26</v>
      </c>
      <c r="G23" s="59" t="s">
        <v>571</v>
      </c>
      <c r="H23" s="60">
        <v>75000</v>
      </c>
      <c r="I23" s="57" t="s">
        <v>16</v>
      </c>
      <c r="J23" s="53"/>
      <c r="K23" s="53"/>
    </row>
    <row r="24" spans="1:11" ht="14.25" customHeight="1" thickTop="1" thickBot="1" x14ac:dyDescent="0.3">
      <c r="A24" s="57" t="s">
        <v>572</v>
      </c>
      <c r="B24" s="58">
        <v>37165</v>
      </c>
      <c r="C24" s="59">
        <v>0.8</v>
      </c>
      <c r="D24" s="59">
        <v>0.8</v>
      </c>
      <c r="E24" s="59">
        <v>0.8</v>
      </c>
      <c r="F24" s="59">
        <v>0.8</v>
      </c>
      <c r="G24" s="59" t="s">
        <v>467</v>
      </c>
      <c r="H24" s="60">
        <v>155000</v>
      </c>
      <c r="I24" s="57" t="s">
        <v>16</v>
      </c>
      <c r="J24" s="53"/>
      <c r="K24" s="53"/>
    </row>
    <row r="25" spans="1:11" ht="14.25" customHeight="1" thickTop="1" thickBot="1" x14ac:dyDescent="0.3">
      <c r="A25" s="57" t="s">
        <v>573</v>
      </c>
      <c r="B25" s="57" t="s">
        <v>358</v>
      </c>
      <c r="C25" s="59">
        <v>-0.10299999999999999</v>
      </c>
      <c r="D25" s="59">
        <v>-9.8000000000000004E-2</v>
      </c>
      <c r="E25" s="59">
        <v>-0.1</v>
      </c>
      <c r="F25" s="59">
        <v>-0.1</v>
      </c>
      <c r="G25" s="59" t="s">
        <v>554</v>
      </c>
      <c r="H25" s="60">
        <v>6440000</v>
      </c>
      <c r="I25" s="57" t="s">
        <v>16</v>
      </c>
      <c r="J25" s="53"/>
      <c r="K25" s="53"/>
    </row>
    <row r="26" spans="1:11" ht="14.25" customHeight="1" thickTop="1" thickBot="1" x14ac:dyDescent="0.3">
      <c r="A26" s="57" t="s">
        <v>574</v>
      </c>
      <c r="B26" s="58">
        <v>37043</v>
      </c>
      <c r="C26" s="59">
        <v>3.5000000000000003E-2</v>
      </c>
      <c r="D26" s="59">
        <v>3.5000000000000003E-2</v>
      </c>
      <c r="E26" s="59">
        <v>3.5000000000000003E-2</v>
      </c>
      <c r="F26" s="59">
        <v>3.5000000000000003E-2</v>
      </c>
      <c r="G26" s="59" t="s">
        <v>575</v>
      </c>
      <c r="H26" s="60">
        <v>300000</v>
      </c>
      <c r="I26" s="57" t="s">
        <v>16</v>
      </c>
      <c r="J26" s="53"/>
      <c r="K26" s="53"/>
    </row>
    <row r="27" spans="1:11" ht="14.25" customHeight="1" thickTop="1" thickBot="1" x14ac:dyDescent="0.3">
      <c r="A27" s="57" t="s">
        <v>400</v>
      </c>
      <c r="B27" s="57" t="s">
        <v>358</v>
      </c>
      <c r="C27" s="59">
        <v>8.5000000000000006E-2</v>
      </c>
      <c r="D27" s="59">
        <v>8.5000000000000006E-2</v>
      </c>
      <c r="E27" s="59">
        <v>8.5000000000000006E-2</v>
      </c>
      <c r="F27" s="59">
        <v>8.5000000000000006E-2</v>
      </c>
      <c r="G27" s="59" t="s">
        <v>576</v>
      </c>
      <c r="H27" s="60">
        <v>1840000</v>
      </c>
      <c r="I27" s="57" t="s">
        <v>16</v>
      </c>
      <c r="J27" s="53"/>
      <c r="K27" s="53"/>
    </row>
    <row r="28" spans="1:11" ht="14.25" customHeight="1" thickTop="1" thickBot="1" x14ac:dyDescent="0.3">
      <c r="A28" s="57" t="s">
        <v>359</v>
      </c>
      <c r="B28" s="57" t="s">
        <v>354</v>
      </c>
      <c r="C28" s="59">
        <v>0.14799999999999999</v>
      </c>
      <c r="D28" s="59">
        <v>0.153</v>
      </c>
      <c r="E28" s="59">
        <v>0.15</v>
      </c>
      <c r="F28" s="59">
        <v>0.153</v>
      </c>
      <c r="G28" s="59" t="s">
        <v>577</v>
      </c>
      <c r="H28" s="60">
        <v>1510000</v>
      </c>
      <c r="I28" s="57" t="s">
        <v>16</v>
      </c>
      <c r="J28" s="53"/>
      <c r="K28" s="53"/>
    </row>
    <row r="29" spans="1:11" ht="14.25" customHeight="1" thickTop="1" thickBot="1" x14ac:dyDescent="0.3">
      <c r="A29" s="57" t="s">
        <v>426</v>
      </c>
      <c r="B29" s="58">
        <v>37012</v>
      </c>
      <c r="C29" s="59">
        <v>-0.70499999999999996</v>
      </c>
      <c r="D29" s="59">
        <v>-0.70499999999999996</v>
      </c>
      <c r="E29" s="59">
        <v>-0.70499999999999996</v>
      </c>
      <c r="F29" s="59">
        <v>-0.70499999999999996</v>
      </c>
      <c r="G29" s="59" t="s">
        <v>578</v>
      </c>
      <c r="H29" s="60">
        <v>310000</v>
      </c>
      <c r="I29" s="57" t="s">
        <v>16</v>
      </c>
      <c r="J29" s="53"/>
      <c r="K29" s="53"/>
    </row>
    <row r="30" spans="1:11" ht="14.25" customHeight="1" thickTop="1" thickBot="1" x14ac:dyDescent="0.3">
      <c r="A30" s="57" t="s">
        <v>579</v>
      </c>
      <c r="B30" s="58">
        <v>37012</v>
      </c>
      <c r="C30" s="59">
        <v>-8.7999999999999995E-2</v>
      </c>
      <c r="D30" s="59">
        <v>-8.7999999999999995E-2</v>
      </c>
      <c r="E30" s="59">
        <v>-8.7999999999999995E-2</v>
      </c>
      <c r="F30" s="59">
        <v>-8.7999999999999995E-2</v>
      </c>
      <c r="G30" s="59" t="s">
        <v>580</v>
      </c>
      <c r="H30" s="60">
        <v>310000</v>
      </c>
      <c r="I30" s="57" t="s">
        <v>16</v>
      </c>
      <c r="J30" s="53"/>
      <c r="K30" s="53"/>
    </row>
    <row r="31" spans="1:11" ht="14.25" customHeight="1" thickTop="1" thickBot="1" x14ac:dyDescent="0.3">
      <c r="A31" s="57" t="s">
        <v>581</v>
      </c>
      <c r="B31" s="57" t="s">
        <v>358</v>
      </c>
      <c r="C31" s="59">
        <v>-7.4999999999999997E-2</v>
      </c>
      <c r="D31" s="59">
        <v>-7.4999999999999997E-2</v>
      </c>
      <c r="E31" s="59">
        <v>-7.4999999999999997E-2</v>
      </c>
      <c r="F31" s="59">
        <v>-7.4999999999999997E-2</v>
      </c>
      <c r="G31" s="59" t="s">
        <v>582</v>
      </c>
      <c r="H31" s="60">
        <v>3680000</v>
      </c>
      <c r="I31" s="57" t="s">
        <v>16</v>
      </c>
      <c r="J31" s="53"/>
      <c r="K31" s="53"/>
    </row>
    <row r="32" spans="1:11" ht="14.25" customHeight="1" thickTop="1" thickBot="1" x14ac:dyDescent="0.3">
      <c r="A32" s="57" t="s">
        <v>427</v>
      </c>
      <c r="B32" s="58">
        <v>37012</v>
      </c>
      <c r="C32" s="59">
        <v>-0.02</v>
      </c>
      <c r="D32" s="59">
        <v>-0.02</v>
      </c>
      <c r="E32" s="59">
        <v>-0.02</v>
      </c>
      <c r="F32" s="59">
        <v>-0.02</v>
      </c>
      <c r="G32" s="59" t="s">
        <v>583</v>
      </c>
      <c r="H32" s="60">
        <v>310000</v>
      </c>
      <c r="I32" s="57" t="s">
        <v>16</v>
      </c>
      <c r="J32" s="53"/>
      <c r="K32" s="53"/>
    </row>
    <row r="33" spans="1:11" ht="10.5" customHeight="1" thickTop="1" thickBot="1" x14ac:dyDescent="0.3">
      <c r="A33" s="57" t="s">
        <v>584</v>
      </c>
      <c r="B33" s="58">
        <v>37012</v>
      </c>
      <c r="C33" s="59">
        <v>0.433</v>
      </c>
      <c r="D33" s="59">
        <v>0.433</v>
      </c>
      <c r="E33" s="59">
        <v>0.433</v>
      </c>
      <c r="F33" s="59">
        <v>0.433</v>
      </c>
      <c r="G33" s="59" t="s">
        <v>585</v>
      </c>
      <c r="H33" s="60">
        <v>310000</v>
      </c>
      <c r="I33" s="57" t="s">
        <v>16</v>
      </c>
      <c r="J33" s="53"/>
      <c r="K33" s="53"/>
    </row>
    <row r="34" spans="1:11" ht="14.25" customHeight="1" thickTop="1" thickBot="1" x14ac:dyDescent="0.3">
      <c r="A34" s="57" t="s">
        <v>428</v>
      </c>
      <c r="B34" s="57" t="s">
        <v>354</v>
      </c>
      <c r="C34" s="59">
        <v>1.66</v>
      </c>
      <c r="D34" s="59">
        <v>1.66</v>
      </c>
      <c r="E34" s="59">
        <v>1.66</v>
      </c>
      <c r="F34" s="59">
        <v>1.66</v>
      </c>
      <c r="G34" s="59" t="s">
        <v>586</v>
      </c>
      <c r="H34" s="60">
        <v>755000</v>
      </c>
      <c r="I34" s="57" t="s">
        <v>16</v>
      </c>
      <c r="J34" s="53"/>
      <c r="K34" s="53"/>
    </row>
    <row r="35" spans="1:11" ht="10.5" customHeight="1" thickTop="1" thickBot="1" x14ac:dyDescent="0.3">
      <c r="A35" s="57" t="s">
        <v>429</v>
      </c>
      <c r="B35" s="58">
        <v>37012</v>
      </c>
      <c r="C35" s="59">
        <v>-0.125</v>
      </c>
      <c r="D35" s="59">
        <v>-0.125</v>
      </c>
      <c r="E35" s="59">
        <v>-0.125</v>
      </c>
      <c r="F35" s="59">
        <v>-0.125</v>
      </c>
      <c r="G35" s="59" t="s">
        <v>587</v>
      </c>
      <c r="H35" s="60">
        <v>310000</v>
      </c>
      <c r="I35" s="57" t="s">
        <v>16</v>
      </c>
      <c r="J35" s="53"/>
      <c r="K35" s="53"/>
    </row>
    <row r="36" spans="1:11" ht="14.25" customHeight="1" thickTop="1" thickBot="1" x14ac:dyDescent="0.3">
      <c r="A36" s="57" t="s">
        <v>360</v>
      </c>
      <c r="B36" s="58">
        <v>37012</v>
      </c>
      <c r="C36" s="59">
        <v>-0.08</v>
      </c>
      <c r="D36" s="59">
        <v>-0.08</v>
      </c>
      <c r="E36" s="59">
        <v>-0.08</v>
      </c>
      <c r="F36" s="59">
        <v>-0.08</v>
      </c>
      <c r="G36" s="59" t="s">
        <v>538</v>
      </c>
      <c r="H36" s="60">
        <v>310000</v>
      </c>
      <c r="I36" s="57" t="s">
        <v>16</v>
      </c>
      <c r="J36" s="53"/>
      <c r="K36" s="53"/>
    </row>
    <row r="37" spans="1:11" ht="10.5" customHeight="1" thickTop="1" thickBot="1" x14ac:dyDescent="0.3">
      <c r="A37" s="57" t="s">
        <v>588</v>
      </c>
      <c r="B37" s="57" t="s">
        <v>589</v>
      </c>
      <c r="C37" s="59">
        <v>0.08</v>
      </c>
      <c r="D37" s="59">
        <v>0.08</v>
      </c>
      <c r="E37" s="59">
        <v>0.08</v>
      </c>
      <c r="F37" s="59">
        <v>0.08</v>
      </c>
      <c r="G37" s="59" t="s">
        <v>590</v>
      </c>
      <c r="H37" s="60">
        <v>920000</v>
      </c>
      <c r="I37" s="57" t="s">
        <v>16</v>
      </c>
      <c r="J37" s="53"/>
      <c r="K37" s="53"/>
    </row>
    <row r="38" spans="1:11" ht="14.25" customHeight="1" thickTop="1" thickBot="1" x14ac:dyDescent="0.3">
      <c r="A38" s="185" t="s">
        <v>401</v>
      </c>
      <c r="B38" s="186"/>
      <c r="C38" s="186"/>
      <c r="D38" s="186"/>
      <c r="E38" s="186"/>
      <c r="F38" s="186"/>
      <c r="G38" s="186"/>
      <c r="H38" s="186"/>
      <c r="I38" s="187"/>
      <c r="J38" s="53"/>
      <c r="K38" s="53"/>
    </row>
    <row r="39" spans="1:11" ht="14.25" customHeight="1" thickTop="1" thickBot="1" x14ac:dyDescent="0.3">
      <c r="A39" s="57" t="s">
        <v>430</v>
      </c>
      <c r="B39" s="58">
        <v>37012</v>
      </c>
      <c r="C39" s="59">
        <v>0.123</v>
      </c>
      <c r="D39" s="59">
        <v>0.128</v>
      </c>
      <c r="E39" s="59">
        <v>0.125</v>
      </c>
      <c r="F39" s="59">
        <v>0.123</v>
      </c>
      <c r="G39" s="59" t="s">
        <v>591</v>
      </c>
      <c r="H39" s="60">
        <v>775000</v>
      </c>
      <c r="I39" s="57" t="s">
        <v>16</v>
      </c>
      <c r="J39" s="53"/>
      <c r="K39" s="53"/>
    </row>
    <row r="40" spans="1:11" ht="14.25" customHeight="1" thickTop="1" thickBot="1" x14ac:dyDescent="0.3">
      <c r="A40" s="57" t="s">
        <v>402</v>
      </c>
      <c r="B40" s="57" t="s">
        <v>358</v>
      </c>
      <c r="C40" s="59">
        <v>0.13</v>
      </c>
      <c r="D40" s="59">
        <v>0.13</v>
      </c>
      <c r="E40" s="59">
        <v>0.13</v>
      </c>
      <c r="F40" s="59">
        <v>0.13</v>
      </c>
      <c r="G40" s="59" t="s">
        <v>515</v>
      </c>
      <c r="H40" s="60">
        <v>1840000</v>
      </c>
      <c r="I40" s="57" t="s">
        <v>16</v>
      </c>
      <c r="J40" s="53"/>
      <c r="K40" s="53"/>
    </row>
    <row r="41" spans="1:11" ht="10.5" customHeight="1" thickTop="1" thickBot="1" x14ac:dyDescent="0.3">
      <c r="A41" s="57" t="s">
        <v>592</v>
      </c>
      <c r="B41" s="57" t="s">
        <v>302</v>
      </c>
      <c r="C41" s="59">
        <v>7.05</v>
      </c>
      <c r="D41" s="59">
        <v>7.1</v>
      </c>
      <c r="E41" s="59">
        <v>7.0750000000000002</v>
      </c>
      <c r="F41" s="59">
        <v>7.05</v>
      </c>
      <c r="G41" s="59" t="s">
        <v>593</v>
      </c>
      <c r="H41" s="60">
        <v>920000</v>
      </c>
      <c r="I41" s="57" t="s">
        <v>16</v>
      </c>
      <c r="J41" s="53"/>
      <c r="K41" s="53"/>
    </row>
    <row r="42" spans="1:11" ht="14.25" customHeight="1" thickTop="1" thickBot="1" x14ac:dyDescent="0.3">
      <c r="A42" s="185" t="s">
        <v>361</v>
      </c>
      <c r="B42" s="186"/>
      <c r="C42" s="186"/>
      <c r="D42" s="186"/>
      <c r="E42" s="186"/>
      <c r="F42" s="186"/>
      <c r="G42" s="186"/>
      <c r="H42" s="186"/>
      <c r="I42" s="187"/>
      <c r="J42" s="53"/>
      <c r="K42" s="53"/>
    </row>
    <row r="43" spans="1:11" ht="14.4" thickTop="1" thickBot="1" x14ac:dyDescent="0.3">
      <c r="A43" s="57" t="s">
        <v>362</v>
      </c>
      <c r="B43" s="57" t="s">
        <v>363</v>
      </c>
      <c r="C43" s="59">
        <v>5.03</v>
      </c>
      <c r="D43" s="59">
        <v>5.1079999999999997</v>
      </c>
      <c r="E43" s="59">
        <v>5.069</v>
      </c>
      <c r="F43" s="59">
        <v>5.048</v>
      </c>
      <c r="G43" s="59" t="s">
        <v>594</v>
      </c>
      <c r="H43" s="60">
        <v>1730000</v>
      </c>
      <c r="I43" s="57" t="s">
        <v>16</v>
      </c>
      <c r="J43" s="53"/>
      <c r="K43" s="53"/>
    </row>
    <row r="44" spans="1:11" ht="14.25" customHeight="1" thickTop="1" thickBot="1" x14ac:dyDescent="0.3">
      <c r="A44" s="185" t="s">
        <v>595</v>
      </c>
      <c r="B44" s="186"/>
      <c r="C44" s="186"/>
      <c r="D44" s="186"/>
      <c r="E44" s="186"/>
      <c r="F44" s="186"/>
      <c r="G44" s="186"/>
      <c r="H44" s="186"/>
      <c r="I44" s="187"/>
      <c r="J44" s="53"/>
      <c r="K44" s="53"/>
    </row>
    <row r="45" spans="1:11" ht="14.25" customHeight="1" thickTop="1" thickBot="1" x14ac:dyDescent="0.3">
      <c r="A45" s="57" t="s">
        <v>596</v>
      </c>
      <c r="B45" s="58">
        <v>37012</v>
      </c>
      <c r="C45" s="59">
        <v>-3.0000000000000001E-3</v>
      </c>
      <c r="D45" s="59">
        <v>-3.0000000000000001E-3</v>
      </c>
      <c r="E45" s="59">
        <v>-3.0000000000000001E-3</v>
      </c>
      <c r="F45" s="59">
        <v>-3.0000000000000001E-3</v>
      </c>
      <c r="G45" s="59" t="s">
        <v>597</v>
      </c>
      <c r="H45" s="60">
        <v>310000</v>
      </c>
      <c r="I45" s="57" t="s">
        <v>16</v>
      </c>
      <c r="J45" s="53"/>
      <c r="K45" s="53"/>
    </row>
    <row r="46" spans="1:11" ht="14.4" thickTop="1" thickBot="1" x14ac:dyDescent="0.3">
      <c r="A46" s="185" t="s">
        <v>364</v>
      </c>
      <c r="B46" s="186"/>
      <c r="C46" s="186"/>
      <c r="D46" s="186"/>
      <c r="E46" s="186"/>
      <c r="F46" s="186"/>
      <c r="G46" s="186"/>
      <c r="H46" s="186"/>
      <c r="I46" s="187"/>
      <c r="J46" s="53"/>
      <c r="K46" s="53"/>
    </row>
    <row r="47" spans="1:11" ht="14.25" customHeight="1" thickTop="1" thickBot="1" x14ac:dyDescent="0.3">
      <c r="A47" s="57" t="s">
        <v>365</v>
      </c>
      <c r="B47" s="58">
        <v>37012</v>
      </c>
      <c r="C47" s="59">
        <v>5.0599999999999996</v>
      </c>
      <c r="D47" s="59">
        <v>5.15</v>
      </c>
      <c r="E47" s="59">
        <v>5.1079999999999997</v>
      </c>
      <c r="F47" s="59">
        <v>5.13</v>
      </c>
      <c r="G47" s="59" t="s">
        <v>598</v>
      </c>
      <c r="H47" s="60">
        <v>9377500</v>
      </c>
      <c r="I47" s="57" t="s">
        <v>16</v>
      </c>
      <c r="J47" s="53"/>
      <c r="K47" s="53"/>
    </row>
    <row r="48" spans="1:11" ht="14.4" thickTop="1" thickBot="1" x14ac:dyDescent="0.3">
      <c r="A48" s="57" t="s">
        <v>366</v>
      </c>
      <c r="B48" s="58">
        <v>37043</v>
      </c>
      <c r="C48" s="59">
        <v>5.17</v>
      </c>
      <c r="D48" s="59">
        <v>5.17</v>
      </c>
      <c r="E48" s="59">
        <v>5.17</v>
      </c>
      <c r="F48" s="59">
        <v>5.17</v>
      </c>
      <c r="G48" s="59" t="s">
        <v>463</v>
      </c>
      <c r="H48" s="60">
        <v>150000</v>
      </c>
      <c r="I48" s="57" t="s">
        <v>16</v>
      </c>
      <c r="J48" s="53"/>
      <c r="K48" s="53"/>
    </row>
    <row r="49" spans="1:11" ht="14.25" customHeight="1" thickTop="1" thickBot="1" x14ac:dyDescent="0.3">
      <c r="A49" s="57" t="s">
        <v>367</v>
      </c>
      <c r="B49" s="57" t="s">
        <v>358</v>
      </c>
      <c r="C49" s="59">
        <v>5.1749999999999998</v>
      </c>
      <c r="D49" s="59">
        <v>5.25</v>
      </c>
      <c r="E49" s="59">
        <v>5.226</v>
      </c>
      <c r="F49" s="59">
        <v>5.2450000000000001</v>
      </c>
      <c r="G49" s="59" t="s">
        <v>599</v>
      </c>
      <c r="H49" s="60">
        <v>15640000</v>
      </c>
      <c r="I49" s="57" t="s">
        <v>16</v>
      </c>
      <c r="J49" s="53"/>
      <c r="K49" s="53"/>
    </row>
    <row r="50" spans="1:11" ht="14.4" thickTop="1" thickBot="1" x14ac:dyDescent="0.3">
      <c r="A50" s="57" t="s">
        <v>368</v>
      </c>
      <c r="B50" s="57" t="s">
        <v>354</v>
      </c>
      <c r="C50" s="59">
        <v>5.4050000000000002</v>
      </c>
      <c r="D50" s="59">
        <v>5.4749999999999996</v>
      </c>
      <c r="E50" s="59">
        <v>5.4260000000000002</v>
      </c>
      <c r="F50" s="59">
        <v>5.4749999999999996</v>
      </c>
      <c r="G50" s="59" t="s">
        <v>600</v>
      </c>
      <c r="H50" s="60">
        <v>2642500</v>
      </c>
      <c r="I50" s="57" t="s">
        <v>16</v>
      </c>
      <c r="J50" s="53"/>
      <c r="K50" s="53"/>
    </row>
    <row r="51" spans="1:11" ht="14.25" customHeight="1" thickTop="1" thickBot="1" x14ac:dyDescent="0.3">
      <c r="A51" s="57" t="s">
        <v>369</v>
      </c>
      <c r="B51" s="57" t="s">
        <v>370</v>
      </c>
      <c r="C51" s="59">
        <v>4.84</v>
      </c>
      <c r="D51" s="59">
        <v>4.8650000000000002</v>
      </c>
      <c r="E51" s="59">
        <v>4.8479999999999999</v>
      </c>
      <c r="F51" s="59">
        <v>4.8650000000000002</v>
      </c>
      <c r="G51" s="59" t="s">
        <v>463</v>
      </c>
      <c r="H51" s="60">
        <v>5475000</v>
      </c>
      <c r="I51" s="57" t="s">
        <v>16</v>
      </c>
      <c r="J51" s="53"/>
      <c r="K51" s="53"/>
    </row>
    <row r="52" spans="1:11" ht="14.4" thickTop="1" thickBot="1" x14ac:dyDescent="0.3">
      <c r="A52" s="57" t="s">
        <v>431</v>
      </c>
      <c r="B52" s="57" t="s">
        <v>432</v>
      </c>
      <c r="C52" s="59">
        <v>4.3</v>
      </c>
      <c r="D52" s="59">
        <v>4.3049999999999997</v>
      </c>
      <c r="E52" s="59">
        <v>4.3029999999999999</v>
      </c>
      <c r="F52" s="59">
        <v>4.3049999999999997</v>
      </c>
      <c r="G52" s="59" t="s">
        <v>601</v>
      </c>
      <c r="H52" s="60">
        <v>2737500</v>
      </c>
      <c r="I52" s="57" t="s">
        <v>16</v>
      </c>
      <c r="J52" s="53"/>
      <c r="K52" s="53"/>
    </row>
    <row r="53" spans="1:11" ht="14.4" thickTop="1" thickBot="1" x14ac:dyDescent="0.3">
      <c r="A53" s="57"/>
      <c r="B53" s="57"/>
      <c r="C53" s="59"/>
      <c r="D53" s="59"/>
      <c r="E53" s="59"/>
      <c r="F53" s="59"/>
      <c r="G53" s="59"/>
      <c r="H53" s="60"/>
      <c r="I53" s="57"/>
      <c r="J53" s="53"/>
      <c r="K53" s="53"/>
    </row>
    <row r="54" spans="1:11" ht="14.4" thickTop="1" thickBot="1" x14ac:dyDescent="0.3">
      <c r="A54" s="57"/>
      <c r="B54" s="57"/>
      <c r="C54" s="59"/>
      <c r="D54" s="59"/>
      <c r="E54" s="59"/>
      <c r="F54" s="59"/>
      <c r="G54" s="59"/>
      <c r="H54" s="60"/>
      <c r="I54" s="57"/>
      <c r="J54" s="53"/>
      <c r="K54" s="53"/>
    </row>
    <row r="55" spans="1:11" ht="14.4" thickTop="1" thickBot="1" x14ac:dyDescent="0.3">
      <c r="A55" s="57"/>
      <c r="B55" s="57"/>
      <c r="C55" s="59"/>
      <c r="D55" s="59"/>
      <c r="E55" s="59"/>
      <c r="F55" s="59"/>
      <c r="G55" s="59"/>
      <c r="H55" s="60"/>
      <c r="I55" s="57"/>
      <c r="J55" s="53"/>
      <c r="K55" s="53"/>
    </row>
    <row r="56" spans="1:11" ht="14.4" thickTop="1" thickBot="1" x14ac:dyDescent="0.3">
      <c r="A56" s="57"/>
      <c r="B56" s="57"/>
      <c r="C56" s="59"/>
      <c r="D56" s="59"/>
      <c r="E56" s="59"/>
      <c r="F56" s="59"/>
      <c r="G56" s="59"/>
      <c r="H56" s="60"/>
      <c r="I56" s="57"/>
      <c r="J56" s="53"/>
      <c r="K56" s="53"/>
    </row>
    <row r="57" spans="1:11" ht="13.8" thickTop="1" x14ac:dyDescent="0.25"/>
    <row r="59" spans="1:11" ht="14.25" customHeight="1" x14ac:dyDescent="0.25"/>
    <row r="63" spans="1:11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</row>
    <row r="64" spans="1:11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</row>
    <row r="65" spans="1:11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4">
    <mergeCell ref="D9:D10"/>
    <mergeCell ref="C9:C10"/>
    <mergeCell ref="H9:H10"/>
    <mergeCell ref="A14:I14"/>
    <mergeCell ref="A46:I46"/>
    <mergeCell ref="A38:I38"/>
    <mergeCell ref="A42:I42"/>
    <mergeCell ref="A44:I44"/>
    <mergeCell ref="I9:I10"/>
    <mergeCell ref="F9:F10"/>
    <mergeCell ref="A11:I11"/>
    <mergeCell ref="G9:G10"/>
    <mergeCell ref="A9:A10"/>
    <mergeCell ref="B9:B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85" workbookViewId="0">
      <selection activeCell="F7" sqref="F7"/>
    </sheetView>
  </sheetViews>
  <sheetFormatPr defaultRowHeight="13.2" x14ac:dyDescent="0.25"/>
  <cols>
    <col min="1" max="1" width="17.44140625" customWidth="1"/>
    <col min="2" max="2" width="12.5546875" bestFit="1" customWidth="1"/>
    <col min="3" max="3" width="14.33203125" bestFit="1" customWidth="1"/>
    <col min="4" max="4" width="6.44140625" bestFit="1" customWidth="1"/>
    <col min="5" max="5" width="14.44140625" bestFit="1" customWidth="1"/>
    <col min="6" max="6" width="16.109375" customWidth="1"/>
    <col min="7" max="7" width="5.6640625" bestFit="1" customWidth="1"/>
    <col min="8" max="9" width="8.5546875" bestFit="1" customWidth="1"/>
    <col min="10" max="10" width="7.109375" bestFit="1" customWidth="1"/>
    <col min="11" max="11" width="6.5546875" bestFit="1" customWidth="1"/>
    <col min="12" max="12" width="5.6640625" bestFit="1" customWidth="1"/>
    <col min="13" max="13" width="19.33203125" bestFit="1" customWidth="1"/>
    <col min="14" max="14" width="6.33203125" bestFit="1" customWidth="1"/>
    <col min="15" max="15" width="11" bestFit="1" customWidth="1"/>
    <col min="16" max="16" width="14.44140625" bestFit="1" customWidth="1"/>
    <col min="17" max="17" width="8.109375" bestFit="1" customWidth="1"/>
    <col min="18" max="18" width="13.6640625" bestFit="1" customWidth="1"/>
    <col min="19" max="19" width="9.33203125" bestFit="1" customWidth="1"/>
    <col min="20" max="20" width="7.44140625" bestFit="1" customWidth="1"/>
    <col min="21" max="21" width="8.6640625" bestFit="1" customWidth="1"/>
  </cols>
  <sheetData>
    <row r="1" spans="1:20" ht="15.6" x14ac:dyDescent="0.3">
      <c r="A1" s="18" t="s">
        <v>48</v>
      </c>
    </row>
    <row r="2" spans="1:20" ht="15.6" x14ac:dyDescent="0.3">
      <c r="A2" s="49" t="s">
        <v>276</v>
      </c>
    </row>
    <row r="3" spans="1:20" x14ac:dyDescent="0.25">
      <c r="A3" s="99">
        <f>'E-Mail'!$B$1</f>
        <v>37000</v>
      </c>
    </row>
    <row r="4" spans="1:20" ht="15.6" x14ac:dyDescent="0.3">
      <c r="A4" s="18"/>
    </row>
    <row r="5" spans="1:20" ht="13.8" thickBot="1" x14ac:dyDescent="0.3">
      <c r="A5" s="20" t="s">
        <v>56</v>
      </c>
      <c r="B5" s="20" t="s">
        <v>55</v>
      </c>
      <c r="C5" s="20" t="s">
        <v>8</v>
      </c>
    </row>
    <row r="6" spans="1:20" x14ac:dyDescent="0.25">
      <c r="A6" s="17" t="s">
        <v>16</v>
      </c>
      <c r="B6" s="21">
        <f>COUNTIF($S$15:$S$4989,A6)</f>
        <v>2</v>
      </c>
      <c r="C6" s="21">
        <f>SUMIF($S$15:$S$4990,A6,$R$15:$R$4990)</f>
        <v>2745000</v>
      </c>
    </row>
    <row r="7" spans="1:20" x14ac:dyDescent="0.25">
      <c r="A7" s="17" t="s">
        <v>44</v>
      </c>
      <c r="B7" s="21">
        <f>COUNTIF($S$15:$S$4989,A7)</f>
        <v>0</v>
      </c>
      <c r="C7" s="21">
        <f>SUMIF($S$15:$S$4990,A7,$R$15:$R$4990)</f>
        <v>0</v>
      </c>
    </row>
    <row r="8" spans="1:20" ht="13.8" thickBot="1" x14ac:dyDescent="0.3"/>
    <row r="9" spans="1:20" ht="15" thickTop="1" thickBot="1" x14ac:dyDescent="0.3">
      <c r="A9" s="122" t="str">
        <f>IF(A16=0,"No Activity"," ")</f>
        <v xml:space="preserve"> </v>
      </c>
      <c r="H9" s="111" t="s">
        <v>277</v>
      </c>
      <c r="I9" s="111" t="s">
        <v>278</v>
      </c>
    </row>
    <row r="10" spans="1:20" ht="10.5" customHeight="1" thickTop="1" x14ac:dyDescent="0.25">
      <c r="A10" s="66" t="s">
        <v>294</v>
      </c>
    </row>
    <row r="11" spans="1:20" ht="10.5" customHeight="1" x14ac:dyDescent="0.25">
      <c r="A11" s="67" t="s">
        <v>304</v>
      </c>
    </row>
    <row r="12" spans="1:20" x14ac:dyDescent="0.25">
      <c r="A12" s="67" t="s">
        <v>25</v>
      </c>
    </row>
    <row r="13" spans="1:20" x14ac:dyDescent="0.25">
      <c r="A13" s="67" t="s">
        <v>602</v>
      </c>
    </row>
    <row r="14" spans="1:20" ht="10.5" customHeight="1" thickBot="1" x14ac:dyDescent="0.3"/>
    <row r="15" spans="1:20" ht="10.5" customHeight="1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3">
      <c r="A16" s="69" t="s">
        <v>411</v>
      </c>
      <c r="B16" s="71">
        <v>856947017</v>
      </c>
      <c r="C16" s="70"/>
      <c r="D16" s="70" t="s">
        <v>409</v>
      </c>
      <c r="E16" s="70" t="s">
        <v>357</v>
      </c>
      <c r="F16" s="70" t="s">
        <v>433</v>
      </c>
      <c r="G16" s="70" t="s">
        <v>358</v>
      </c>
      <c r="H16" s="69" t="s">
        <v>405</v>
      </c>
      <c r="I16" s="69" t="s">
        <v>603</v>
      </c>
      <c r="J16" s="70"/>
      <c r="K16" s="72"/>
      <c r="L16" s="70"/>
      <c r="M16" s="70" t="s">
        <v>407</v>
      </c>
      <c r="N16" s="72">
        <v>8.5000000000000006E-2</v>
      </c>
      <c r="O16" s="70" t="s">
        <v>403</v>
      </c>
      <c r="P16" s="74">
        <v>5000</v>
      </c>
      <c r="Q16" s="70" t="s">
        <v>404</v>
      </c>
      <c r="R16" s="74">
        <v>920000</v>
      </c>
      <c r="S16" s="70" t="s">
        <v>16</v>
      </c>
      <c r="T16" s="70" t="s">
        <v>408</v>
      </c>
    </row>
    <row r="17" spans="1:20" ht="14.4" thickTop="1" thickBot="1" x14ac:dyDescent="0.3">
      <c r="A17" s="69" t="s">
        <v>411</v>
      </c>
      <c r="B17" s="71">
        <v>331238910</v>
      </c>
      <c r="C17" s="70"/>
      <c r="D17" s="70" t="s">
        <v>409</v>
      </c>
      <c r="E17" s="70" t="s">
        <v>364</v>
      </c>
      <c r="F17" s="70" t="s">
        <v>604</v>
      </c>
      <c r="G17" s="70" t="s">
        <v>432</v>
      </c>
      <c r="H17" s="69" t="s">
        <v>605</v>
      </c>
      <c r="I17" s="69" t="s">
        <v>606</v>
      </c>
      <c r="J17" s="70"/>
      <c r="K17" s="72"/>
      <c r="L17" s="70"/>
      <c r="M17" s="70" t="s">
        <v>407</v>
      </c>
      <c r="N17" s="72">
        <v>4.3049999999999997</v>
      </c>
      <c r="O17" s="70" t="s">
        <v>403</v>
      </c>
      <c r="P17" s="74">
        <v>5000</v>
      </c>
      <c r="Q17" s="70" t="s">
        <v>404</v>
      </c>
      <c r="R17" s="74">
        <v>1825000</v>
      </c>
      <c r="S17" s="70" t="s">
        <v>16</v>
      </c>
      <c r="T17" s="70" t="s">
        <v>607</v>
      </c>
    </row>
    <row r="18" spans="1:20" ht="14.4" thickTop="1" thickBot="1" x14ac:dyDescent="0.3">
      <c r="A18" s="190" t="s">
        <v>608</v>
      </c>
      <c r="B18" s="191"/>
      <c r="C18" s="191"/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2"/>
    </row>
    <row r="19" spans="1:20" ht="14.4" thickTop="1" thickBot="1" x14ac:dyDescent="0.3">
      <c r="A19" s="69"/>
      <c r="B19" s="71"/>
      <c r="C19" s="70"/>
      <c r="D19" s="70"/>
      <c r="E19" s="70"/>
      <c r="F19" s="70"/>
      <c r="G19" s="70"/>
      <c r="H19" s="69"/>
      <c r="I19" s="69"/>
      <c r="J19" s="70"/>
      <c r="K19" s="72"/>
      <c r="L19" s="70"/>
      <c r="M19" s="70"/>
      <c r="N19" s="72"/>
      <c r="O19" s="70"/>
      <c r="P19" s="74"/>
      <c r="Q19" s="70"/>
      <c r="R19" s="74"/>
      <c r="S19" s="70"/>
      <c r="T19" s="70"/>
    </row>
    <row r="20" spans="1:20" ht="14.4" thickTop="1" thickBot="1" x14ac:dyDescent="0.3">
      <c r="A20" s="69"/>
      <c r="B20" s="71"/>
      <c r="C20" s="70"/>
      <c r="D20" s="70"/>
      <c r="E20" s="70"/>
      <c r="F20" s="70"/>
      <c r="G20" s="73"/>
      <c r="H20" s="69"/>
      <c r="I20" s="69"/>
      <c r="J20" s="70"/>
      <c r="K20" s="72"/>
      <c r="L20" s="70"/>
      <c r="M20" s="70"/>
      <c r="N20" s="72"/>
      <c r="O20" s="70"/>
      <c r="P20" s="74"/>
      <c r="Q20" s="70"/>
      <c r="R20" s="74"/>
      <c r="S20" s="70"/>
      <c r="T20" s="70"/>
    </row>
    <row r="21" spans="1:20" ht="13.8" thickTop="1" x14ac:dyDescent="0.25"/>
    <row r="22" spans="1:20" ht="12.75" customHeight="1" x14ac:dyDescent="0.25"/>
    <row r="23" spans="1:20" ht="10.5" customHeight="1" x14ac:dyDescent="0.25"/>
    <row r="26" spans="1:20" ht="12.75" customHeight="1" x14ac:dyDescent="0.25"/>
    <row r="27" spans="1:20" ht="10.5" customHeight="1" x14ac:dyDescent="0.25"/>
  </sheetData>
  <mergeCells count="1">
    <mergeCell ref="A18:T18"/>
  </mergeCells>
  <phoneticPr fontId="0" type="noConversion"/>
  <conditionalFormatting sqref="A9">
    <cfRule type="cellIs" dxfId="3" priority="1" stopIfTrue="1" operator="equal">
      <formula>"No Activity"</formula>
    </cfRule>
  </conditionalFormatting>
  <hyperlinks>
    <hyperlink ref="B16" r:id="rId1" display="https://www.intcx.com/ReportServlet/any.class?operation=confirm&amp;dealID=856947017&amp;dt=Apr-19-01"/>
    <hyperlink ref="B17" r:id="rId2" display="https://www.intcx.com/ReportServlet/any.class?operation=confirm&amp;dealID=331238910&amp;dt=Apr-19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zoomScale="85" workbookViewId="0"/>
  </sheetViews>
  <sheetFormatPr defaultRowHeight="13.2" x14ac:dyDescent="0.25"/>
  <cols>
    <col min="1" max="1" width="17.33203125" customWidth="1"/>
    <col min="2" max="2" width="14.88671875" customWidth="1"/>
    <col min="3" max="3" width="10.44140625" bestFit="1" customWidth="1"/>
    <col min="5" max="5" width="26.5546875" customWidth="1"/>
    <col min="6" max="6" width="23.6640625" customWidth="1"/>
    <col min="7" max="7" width="9.33203125" bestFit="1" customWidth="1"/>
    <col min="8" max="8" width="13.5546875" customWidth="1"/>
    <col min="13" max="13" width="30.6640625" customWidth="1"/>
    <col min="14" max="14" width="43.88671875" customWidth="1"/>
    <col min="16" max="16" width="19.33203125" customWidth="1"/>
    <col min="21" max="21" width="18.44140625" customWidth="1"/>
  </cols>
  <sheetData>
    <row r="1" spans="1:26" ht="15.6" x14ac:dyDescent="0.3">
      <c r="A1" s="18" t="s">
        <v>52</v>
      </c>
    </row>
    <row r="2" spans="1:26" ht="15.6" x14ac:dyDescent="0.3">
      <c r="A2" s="49" t="s">
        <v>276</v>
      </c>
    </row>
    <row r="3" spans="1:26" x14ac:dyDescent="0.25">
      <c r="A3" s="99">
        <f>'E-Mail'!$B$1</f>
        <v>37000</v>
      </c>
    </row>
    <row r="5" spans="1:26" ht="13.8" thickBot="1" x14ac:dyDescent="0.3">
      <c r="A5" s="20" t="s">
        <v>56</v>
      </c>
      <c r="B5" s="20" t="s">
        <v>55</v>
      </c>
      <c r="C5" s="20" t="s">
        <v>8</v>
      </c>
    </row>
    <row r="6" spans="1:26" x14ac:dyDescent="0.25">
      <c r="A6" s="17" t="s">
        <v>13</v>
      </c>
      <c r="B6" s="21">
        <f>COUNTIF($S$15:$S$4966,A6)</f>
        <v>35</v>
      </c>
      <c r="C6" s="21">
        <f>SUMIF($S$15:$S$4967,A6,$R$15:$R$4967)</f>
        <v>228800</v>
      </c>
    </row>
    <row r="7" spans="1:26" x14ac:dyDescent="0.25">
      <c r="A7" s="17"/>
      <c r="B7" s="21"/>
      <c r="C7" s="21"/>
    </row>
    <row r="8" spans="1:26" ht="13.8" thickBot="1" x14ac:dyDescent="0.3"/>
    <row r="9" spans="1:26" ht="15" thickTop="1" thickBot="1" x14ac:dyDescent="0.3">
      <c r="A9" s="153" t="str">
        <f>IF(A16=0,"No Activity"," ")</f>
        <v xml:space="preserve"> </v>
      </c>
      <c r="H9" s="111" t="s">
        <v>277</v>
      </c>
      <c r="I9" s="111" t="s">
        <v>278</v>
      </c>
    </row>
    <row r="10" spans="1:26" ht="12.75" customHeight="1" thickTop="1" x14ac:dyDescent="0.25">
      <c r="A10" s="66" t="s">
        <v>288</v>
      </c>
      <c r="U10" s="53"/>
      <c r="V10" s="53"/>
      <c r="W10" s="53"/>
      <c r="X10" s="53"/>
      <c r="Y10" s="53"/>
      <c r="Z10" s="53"/>
    </row>
    <row r="11" spans="1:26" ht="12.75" customHeight="1" x14ac:dyDescent="0.25">
      <c r="A11" s="67" t="s">
        <v>300</v>
      </c>
      <c r="U11" s="53"/>
      <c r="V11" s="53"/>
      <c r="W11" s="53"/>
      <c r="X11" s="53"/>
      <c r="Y11" s="53"/>
      <c r="Z11" s="53"/>
    </row>
    <row r="12" spans="1:26" x14ac:dyDescent="0.25">
      <c r="A12" s="67" t="s">
        <v>25</v>
      </c>
      <c r="U12" s="53"/>
      <c r="V12" s="53"/>
      <c r="W12" s="53"/>
      <c r="X12" s="53"/>
      <c r="Y12" s="53"/>
      <c r="Z12" s="53"/>
    </row>
    <row r="13" spans="1:26" x14ac:dyDescent="0.25">
      <c r="A13" s="67" t="s">
        <v>602</v>
      </c>
      <c r="U13" s="53"/>
      <c r="V13" s="53"/>
      <c r="W13" s="53"/>
      <c r="X13" s="53"/>
      <c r="Y13" s="53"/>
      <c r="Z13" s="53"/>
    </row>
    <row r="14" spans="1:26" ht="12.75" customHeight="1" thickBot="1" x14ac:dyDescent="0.3">
      <c r="U14" s="53"/>
      <c r="V14" s="53"/>
      <c r="W14" s="53"/>
      <c r="X14" s="53"/>
      <c r="Y14" s="53"/>
      <c r="Z14" s="53"/>
    </row>
    <row r="15" spans="1:26" ht="23.25" customHeight="1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4" thickTop="1" thickBot="1" x14ac:dyDescent="0.3">
      <c r="A16" s="69" t="s">
        <v>411</v>
      </c>
      <c r="B16" s="71">
        <v>211978262</v>
      </c>
      <c r="C16" s="70"/>
      <c r="D16" s="70" t="s">
        <v>409</v>
      </c>
      <c r="E16" s="70" t="s">
        <v>10</v>
      </c>
      <c r="F16" s="70" t="s">
        <v>51</v>
      </c>
      <c r="G16" s="73">
        <v>37012</v>
      </c>
      <c r="H16" s="69" t="s">
        <v>405</v>
      </c>
      <c r="I16" s="69" t="s">
        <v>406</v>
      </c>
      <c r="J16" s="70"/>
      <c r="K16" s="72"/>
      <c r="L16" s="70"/>
      <c r="M16" s="70" t="s">
        <v>372</v>
      </c>
      <c r="N16" s="72">
        <v>51.5</v>
      </c>
      <c r="O16" s="70" t="s">
        <v>49</v>
      </c>
      <c r="P16" s="72">
        <v>50</v>
      </c>
      <c r="Q16" s="70" t="s">
        <v>50</v>
      </c>
      <c r="R16" s="74">
        <v>17600</v>
      </c>
      <c r="S16" s="70" t="s">
        <v>13</v>
      </c>
      <c r="T16" s="70" t="s">
        <v>374</v>
      </c>
      <c r="U16" s="53"/>
      <c r="V16" s="53"/>
      <c r="W16" s="53"/>
      <c r="X16" s="53"/>
      <c r="Y16" s="53"/>
      <c r="Z16" s="53"/>
    </row>
    <row r="17" spans="1:26" ht="14.4" thickTop="1" thickBot="1" x14ac:dyDescent="0.3">
      <c r="A17" s="69" t="s">
        <v>411</v>
      </c>
      <c r="B17" s="71">
        <v>746406800</v>
      </c>
      <c r="C17" s="70"/>
      <c r="D17" s="70" t="s">
        <v>409</v>
      </c>
      <c r="E17" s="70" t="s">
        <v>10</v>
      </c>
      <c r="F17" s="70" t="s">
        <v>373</v>
      </c>
      <c r="G17" s="70" t="s">
        <v>12</v>
      </c>
      <c r="H17" s="69" t="s">
        <v>609</v>
      </c>
      <c r="I17" s="69" t="s">
        <v>609</v>
      </c>
      <c r="J17" s="70"/>
      <c r="K17" s="72"/>
      <c r="L17" s="70"/>
      <c r="M17" s="70" t="s">
        <v>610</v>
      </c>
      <c r="N17" s="72">
        <v>38.75</v>
      </c>
      <c r="O17" s="70" t="s">
        <v>49</v>
      </c>
      <c r="P17" s="72">
        <v>50</v>
      </c>
      <c r="Q17" s="70" t="s">
        <v>50</v>
      </c>
      <c r="R17" s="72">
        <v>800</v>
      </c>
      <c r="S17" s="70" t="s">
        <v>13</v>
      </c>
      <c r="T17" s="70" t="s">
        <v>611</v>
      </c>
      <c r="U17" s="9"/>
      <c r="V17" s="53"/>
      <c r="W17" s="53"/>
      <c r="X17" s="53"/>
      <c r="Y17" s="53"/>
      <c r="Z17" s="53"/>
    </row>
    <row r="18" spans="1:26" ht="14.4" thickTop="1" thickBot="1" x14ac:dyDescent="0.3">
      <c r="A18" s="69" t="s">
        <v>411</v>
      </c>
      <c r="B18" s="71">
        <v>171731679</v>
      </c>
      <c r="C18" s="70"/>
      <c r="D18" s="70" t="s">
        <v>43</v>
      </c>
      <c r="E18" s="70" t="s">
        <v>10</v>
      </c>
      <c r="F18" s="70" t="s">
        <v>373</v>
      </c>
      <c r="G18" s="70" t="s">
        <v>12</v>
      </c>
      <c r="H18" s="69" t="s">
        <v>609</v>
      </c>
      <c r="I18" s="69" t="s">
        <v>609</v>
      </c>
      <c r="J18" s="70"/>
      <c r="K18" s="72"/>
      <c r="L18" s="70"/>
      <c r="M18" s="70" t="s">
        <v>612</v>
      </c>
      <c r="N18" s="72">
        <v>39</v>
      </c>
      <c r="O18" s="70" t="s">
        <v>49</v>
      </c>
      <c r="P18" s="72">
        <v>50</v>
      </c>
      <c r="Q18" s="70" t="s">
        <v>50</v>
      </c>
      <c r="R18" s="72">
        <v>800</v>
      </c>
      <c r="S18" s="70" t="s">
        <v>13</v>
      </c>
      <c r="T18" s="70" t="s">
        <v>611</v>
      </c>
      <c r="U18" s="9"/>
      <c r="V18" s="53"/>
      <c r="W18" s="53"/>
      <c r="X18" s="53"/>
      <c r="Y18" s="53"/>
      <c r="Z18" s="53"/>
    </row>
    <row r="19" spans="1:26" ht="14.4" thickTop="1" thickBot="1" x14ac:dyDescent="0.3">
      <c r="A19" s="69" t="s">
        <v>411</v>
      </c>
      <c r="B19" s="71">
        <v>513906644</v>
      </c>
      <c r="C19" s="70"/>
      <c r="D19" s="70" t="s">
        <v>43</v>
      </c>
      <c r="E19" s="70" t="s">
        <v>10</v>
      </c>
      <c r="F19" s="70" t="s">
        <v>51</v>
      </c>
      <c r="G19" s="70" t="s">
        <v>12</v>
      </c>
      <c r="H19" s="69" t="s">
        <v>609</v>
      </c>
      <c r="I19" s="69" t="s">
        <v>609</v>
      </c>
      <c r="J19" s="70"/>
      <c r="K19" s="72"/>
      <c r="L19" s="70"/>
      <c r="M19" s="70" t="s">
        <v>372</v>
      </c>
      <c r="N19" s="72">
        <v>41</v>
      </c>
      <c r="O19" s="70" t="s">
        <v>49</v>
      </c>
      <c r="P19" s="72">
        <v>50</v>
      </c>
      <c r="Q19" s="70" t="s">
        <v>50</v>
      </c>
      <c r="R19" s="72">
        <v>800</v>
      </c>
      <c r="S19" s="70" t="s">
        <v>13</v>
      </c>
      <c r="T19" s="70" t="s">
        <v>374</v>
      </c>
      <c r="U19" s="53"/>
      <c r="V19" s="53"/>
      <c r="W19" s="53"/>
      <c r="X19" s="53"/>
      <c r="Y19" s="53"/>
      <c r="Z19" s="53"/>
    </row>
    <row r="20" spans="1:26" ht="14.4" thickTop="1" thickBot="1" x14ac:dyDescent="0.3">
      <c r="A20" s="69" t="s">
        <v>411</v>
      </c>
      <c r="B20" s="71">
        <v>555886351</v>
      </c>
      <c r="C20" s="70"/>
      <c r="D20" s="70" t="s">
        <v>43</v>
      </c>
      <c r="E20" s="70" t="s">
        <v>10</v>
      </c>
      <c r="F20" s="70" t="s">
        <v>410</v>
      </c>
      <c r="G20" s="70" t="s">
        <v>12</v>
      </c>
      <c r="H20" s="69" t="s">
        <v>609</v>
      </c>
      <c r="I20" s="69" t="s">
        <v>609</v>
      </c>
      <c r="J20" s="70"/>
      <c r="K20" s="72"/>
      <c r="L20" s="70"/>
      <c r="M20" s="70" t="s">
        <v>613</v>
      </c>
      <c r="N20" s="72">
        <v>41.75</v>
      </c>
      <c r="O20" s="70" t="s">
        <v>49</v>
      </c>
      <c r="P20" s="72">
        <v>50</v>
      </c>
      <c r="Q20" s="70" t="s">
        <v>50</v>
      </c>
      <c r="R20" s="72">
        <v>800</v>
      </c>
      <c r="S20" s="70" t="s">
        <v>13</v>
      </c>
      <c r="T20" s="70" t="s">
        <v>374</v>
      </c>
      <c r="U20" s="53"/>
      <c r="V20" s="53"/>
      <c r="W20" s="53"/>
      <c r="X20" s="53"/>
      <c r="Y20" s="53"/>
      <c r="Z20" s="53"/>
    </row>
    <row r="21" spans="1:26" ht="14.4" thickTop="1" thickBot="1" x14ac:dyDescent="0.3">
      <c r="A21" s="69" t="s">
        <v>411</v>
      </c>
      <c r="B21" s="71">
        <v>128604796</v>
      </c>
      <c r="C21" s="70"/>
      <c r="D21" s="70" t="s">
        <v>43</v>
      </c>
      <c r="E21" s="70" t="s">
        <v>10</v>
      </c>
      <c r="F21" s="70" t="s">
        <v>371</v>
      </c>
      <c r="G21" s="70" t="s">
        <v>12</v>
      </c>
      <c r="H21" s="69" t="s">
        <v>609</v>
      </c>
      <c r="I21" s="69" t="s">
        <v>609</v>
      </c>
      <c r="J21" s="70"/>
      <c r="K21" s="72"/>
      <c r="L21" s="70"/>
      <c r="M21" s="70" t="s">
        <v>372</v>
      </c>
      <c r="N21" s="72">
        <v>47</v>
      </c>
      <c r="O21" s="70" t="s">
        <v>49</v>
      </c>
      <c r="P21" s="72">
        <v>50</v>
      </c>
      <c r="Q21" s="70" t="s">
        <v>50</v>
      </c>
      <c r="R21" s="72">
        <v>800</v>
      </c>
      <c r="S21" s="70" t="s">
        <v>13</v>
      </c>
      <c r="T21" s="70" t="s">
        <v>611</v>
      </c>
      <c r="U21" s="53"/>
      <c r="V21" s="53"/>
      <c r="W21" s="53"/>
      <c r="X21" s="53"/>
      <c r="Y21" s="53"/>
      <c r="Z21" s="53"/>
    </row>
    <row r="22" spans="1:26" ht="14.4" thickTop="1" thickBot="1" x14ac:dyDescent="0.3">
      <c r="A22" s="69" t="s">
        <v>411</v>
      </c>
      <c r="B22" s="71">
        <v>523833098</v>
      </c>
      <c r="C22" s="70"/>
      <c r="D22" s="70" t="s">
        <v>43</v>
      </c>
      <c r="E22" s="70" t="s">
        <v>10</v>
      </c>
      <c r="F22" s="70" t="s">
        <v>410</v>
      </c>
      <c r="G22" s="70" t="s">
        <v>12</v>
      </c>
      <c r="H22" s="69" t="s">
        <v>609</v>
      </c>
      <c r="I22" s="69" t="s">
        <v>609</v>
      </c>
      <c r="J22" s="70"/>
      <c r="K22" s="72"/>
      <c r="L22" s="70"/>
      <c r="M22" s="70" t="s">
        <v>372</v>
      </c>
      <c r="N22" s="72">
        <v>42.75</v>
      </c>
      <c r="O22" s="70" t="s">
        <v>49</v>
      </c>
      <c r="P22" s="72">
        <v>50</v>
      </c>
      <c r="Q22" s="70" t="s">
        <v>50</v>
      </c>
      <c r="R22" s="72">
        <v>800</v>
      </c>
      <c r="S22" s="70" t="s">
        <v>13</v>
      </c>
      <c r="T22" s="70" t="s">
        <v>374</v>
      </c>
      <c r="U22" s="53"/>
      <c r="V22" s="53"/>
      <c r="W22" s="53"/>
      <c r="X22" s="53"/>
      <c r="Y22" s="53"/>
      <c r="Z22" s="53"/>
    </row>
    <row r="23" spans="1:26" ht="14.4" thickTop="1" thickBot="1" x14ac:dyDescent="0.3">
      <c r="A23" s="69" t="s">
        <v>411</v>
      </c>
      <c r="B23" s="71">
        <v>337022667</v>
      </c>
      <c r="C23" s="70"/>
      <c r="D23" s="70" t="s">
        <v>43</v>
      </c>
      <c r="E23" s="70" t="s">
        <v>10</v>
      </c>
      <c r="F23" s="70" t="s">
        <v>410</v>
      </c>
      <c r="G23" s="70" t="s">
        <v>12</v>
      </c>
      <c r="H23" s="69" t="s">
        <v>609</v>
      </c>
      <c r="I23" s="69" t="s">
        <v>609</v>
      </c>
      <c r="J23" s="70"/>
      <c r="K23" s="72"/>
      <c r="L23" s="70"/>
      <c r="M23" s="70" t="s">
        <v>372</v>
      </c>
      <c r="N23" s="72">
        <v>43</v>
      </c>
      <c r="O23" s="70" t="s">
        <v>49</v>
      </c>
      <c r="P23" s="72">
        <v>50</v>
      </c>
      <c r="Q23" s="70" t="s">
        <v>50</v>
      </c>
      <c r="R23" s="72">
        <v>800</v>
      </c>
      <c r="S23" s="70" t="s">
        <v>13</v>
      </c>
      <c r="T23" s="70" t="s">
        <v>374</v>
      </c>
      <c r="U23" s="53"/>
      <c r="V23" s="53"/>
      <c r="W23" s="53"/>
      <c r="X23" s="53"/>
      <c r="Y23" s="53"/>
      <c r="Z23" s="53"/>
    </row>
    <row r="24" spans="1:26" ht="14.4" thickTop="1" thickBot="1" x14ac:dyDescent="0.3">
      <c r="A24" s="69" t="s">
        <v>411</v>
      </c>
      <c r="B24" s="71">
        <v>126006570</v>
      </c>
      <c r="C24" s="70"/>
      <c r="D24" s="70" t="s">
        <v>43</v>
      </c>
      <c r="E24" s="70" t="s">
        <v>10</v>
      </c>
      <c r="F24" s="70" t="s">
        <v>371</v>
      </c>
      <c r="G24" s="70" t="s">
        <v>12</v>
      </c>
      <c r="H24" s="69" t="s">
        <v>609</v>
      </c>
      <c r="I24" s="69" t="s">
        <v>609</v>
      </c>
      <c r="J24" s="70"/>
      <c r="K24" s="72"/>
      <c r="L24" s="70"/>
      <c r="M24" s="70" t="s">
        <v>372</v>
      </c>
      <c r="N24" s="72">
        <v>46.75</v>
      </c>
      <c r="O24" s="70" t="s">
        <v>49</v>
      </c>
      <c r="P24" s="72">
        <v>50</v>
      </c>
      <c r="Q24" s="70" t="s">
        <v>50</v>
      </c>
      <c r="R24" s="72">
        <v>800</v>
      </c>
      <c r="S24" s="70" t="s">
        <v>13</v>
      </c>
      <c r="T24" s="70" t="s">
        <v>611</v>
      </c>
      <c r="U24" s="53"/>
      <c r="V24" s="53"/>
      <c r="W24" s="53"/>
      <c r="X24" s="53"/>
      <c r="Y24" s="53"/>
      <c r="Z24" s="53"/>
    </row>
    <row r="25" spans="1:26" ht="14.4" thickTop="1" thickBot="1" x14ac:dyDescent="0.3">
      <c r="A25" s="69" t="s">
        <v>411</v>
      </c>
      <c r="B25" s="71">
        <v>709011998</v>
      </c>
      <c r="C25" s="70"/>
      <c r="D25" s="70" t="s">
        <v>43</v>
      </c>
      <c r="E25" s="70" t="s">
        <v>10</v>
      </c>
      <c r="F25" s="70" t="s">
        <v>410</v>
      </c>
      <c r="G25" s="70" t="s">
        <v>12</v>
      </c>
      <c r="H25" s="69" t="s">
        <v>609</v>
      </c>
      <c r="I25" s="69" t="s">
        <v>609</v>
      </c>
      <c r="J25" s="70"/>
      <c r="K25" s="72"/>
      <c r="L25" s="70"/>
      <c r="M25" s="70" t="s">
        <v>372</v>
      </c>
      <c r="N25" s="72">
        <v>43.5</v>
      </c>
      <c r="O25" s="70" t="s">
        <v>49</v>
      </c>
      <c r="P25" s="72">
        <v>50</v>
      </c>
      <c r="Q25" s="70" t="s">
        <v>50</v>
      </c>
      <c r="R25" s="72">
        <v>800</v>
      </c>
      <c r="S25" s="70" t="s">
        <v>13</v>
      </c>
      <c r="T25" s="70" t="s">
        <v>374</v>
      </c>
      <c r="U25" s="53"/>
      <c r="V25" s="53"/>
      <c r="W25" s="53"/>
      <c r="X25" s="53"/>
      <c r="Y25" s="53"/>
      <c r="Z25" s="53"/>
    </row>
    <row r="26" spans="1:26" ht="14.4" thickTop="1" thickBot="1" x14ac:dyDescent="0.3">
      <c r="A26" s="69" t="s">
        <v>411</v>
      </c>
      <c r="B26" s="71">
        <v>166063007</v>
      </c>
      <c r="C26" s="70"/>
      <c r="D26" s="70" t="s">
        <v>43</v>
      </c>
      <c r="E26" s="70" t="s">
        <v>10</v>
      </c>
      <c r="F26" s="70" t="s">
        <v>410</v>
      </c>
      <c r="G26" s="70" t="s">
        <v>12</v>
      </c>
      <c r="H26" s="69" t="s">
        <v>609</v>
      </c>
      <c r="I26" s="69" t="s">
        <v>609</v>
      </c>
      <c r="J26" s="70"/>
      <c r="K26" s="72"/>
      <c r="L26" s="70"/>
      <c r="M26" s="70" t="s">
        <v>372</v>
      </c>
      <c r="N26" s="72">
        <v>44.25</v>
      </c>
      <c r="O26" s="70" t="s">
        <v>49</v>
      </c>
      <c r="P26" s="72">
        <v>50</v>
      </c>
      <c r="Q26" s="70" t="s">
        <v>50</v>
      </c>
      <c r="R26" s="72">
        <v>800</v>
      </c>
      <c r="S26" s="70" t="s">
        <v>13</v>
      </c>
      <c r="T26" s="70" t="s">
        <v>374</v>
      </c>
      <c r="U26" s="53"/>
      <c r="V26" s="53"/>
      <c r="W26" s="53"/>
      <c r="X26" s="53"/>
      <c r="Y26" s="53"/>
      <c r="Z26" s="53"/>
    </row>
    <row r="27" spans="1:26" ht="14.4" thickTop="1" thickBot="1" x14ac:dyDescent="0.3">
      <c r="A27" s="69" t="s">
        <v>411</v>
      </c>
      <c r="B27" s="71">
        <v>204021049</v>
      </c>
      <c r="C27" s="70"/>
      <c r="D27" s="70" t="s">
        <v>43</v>
      </c>
      <c r="E27" s="70" t="s">
        <v>10</v>
      </c>
      <c r="F27" s="70" t="s">
        <v>410</v>
      </c>
      <c r="G27" s="70" t="s">
        <v>12</v>
      </c>
      <c r="H27" s="69" t="s">
        <v>609</v>
      </c>
      <c r="I27" s="69" t="s">
        <v>609</v>
      </c>
      <c r="J27" s="70"/>
      <c r="K27" s="72"/>
      <c r="L27" s="70"/>
      <c r="M27" s="70" t="s">
        <v>372</v>
      </c>
      <c r="N27" s="72">
        <v>44.25</v>
      </c>
      <c r="O27" s="70" t="s">
        <v>49</v>
      </c>
      <c r="P27" s="72">
        <v>50</v>
      </c>
      <c r="Q27" s="70" t="s">
        <v>50</v>
      </c>
      <c r="R27" s="72">
        <v>800</v>
      </c>
      <c r="S27" s="70" t="s">
        <v>13</v>
      </c>
      <c r="T27" s="70" t="s">
        <v>374</v>
      </c>
      <c r="U27" s="53"/>
      <c r="V27" s="53"/>
      <c r="W27" s="53"/>
      <c r="X27" s="53"/>
      <c r="Y27" s="53"/>
      <c r="Z27" s="53"/>
    </row>
    <row r="28" spans="1:26" ht="14.4" thickTop="1" thickBot="1" x14ac:dyDescent="0.3">
      <c r="A28" s="69" t="s">
        <v>411</v>
      </c>
      <c r="B28" s="71">
        <v>213809770</v>
      </c>
      <c r="C28" s="70"/>
      <c r="D28" s="70" t="s">
        <v>43</v>
      </c>
      <c r="E28" s="70" t="s">
        <v>10</v>
      </c>
      <c r="F28" s="70" t="s">
        <v>51</v>
      </c>
      <c r="G28" s="73">
        <v>37012</v>
      </c>
      <c r="H28" s="69" t="s">
        <v>405</v>
      </c>
      <c r="I28" s="69" t="s">
        <v>406</v>
      </c>
      <c r="J28" s="70"/>
      <c r="K28" s="72"/>
      <c r="L28" s="70"/>
      <c r="M28" s="70" t="s">
        <v>372</v>
      </c>
      <c r="N28" s="72">
        <v>51.55</v>
      </c>
      <c r="O28" s="70" t="s">
        <v>49</v>
      </c>
      <c r="P28" s="72">
        <v>50</v>
      </c>
      <c r="Q28" s="70" t="s">
        <v>50</v>
      </c>
      <c r="R28" s="74">
        <v>17600</v>
      </c>
      <c r="S28" s="70" t="s">
        <v>13</v>
      </c>
      <c r="T28" s="70" t="s">
        <v>611</v>
      </c>
      <c r="U28" s="53"/>
      <c r="V28" s="53"/>
      <c r="W28" s="53"/>
      <c r="X28" s="53"/>
      <c r="Y28" s="53"/>
      <c r="Z28" s="53"/>
    </row>
    <row r="29" spans="1:26" ht="14.4" thickTop="1" thickBot="1" x14ac:dyDescent="0.3">
      <c r="A29" s="69" t="s">
        <v>411</v>
      </c>
      <c r="B29" s="71">
        <v>199449410</v>
      </c>
      <c r="C29" s="70"/>
      <c r="D29" s="70" t="s">
        <v>43</v>
      </c>
      <c r="E29" s="70" t="s">
        <v>10</v>
      </c>
      <c r="F29" s="70" t="s">
        <v>51</v>
      </c>
      <c r="G29" s="73">
        <v>37012</v>
      </c>
      <c r="H29" s="69" t="s">
        <v>405</v>
      </c>
      <c r="I29" s="69" t="s">
        <v>406</v>
      </c>
      <c r="J29" s="70"/>
      <c r="K29" s="72"/>
      <c r="L29" s="70"/>
      <c r="M29" s="70" t="s">
        <v>614</v>
      </c>
      <c r="N29" s="72">
        <v>51.55</v>
      </c>
      <c r="O29" s="70" t="s">
        <v>49</v>
      </c>
      <c r="P29" s="72">
        <v>50</v>
      </c>
      <c r="Q29" s="70" t="s">
        <v>50</v>
      </c>
      <c r="R29" s="74">
        <v>17600</v>
      </c>
      <c r="S29" s="70" t="s">
        <v>13</v>
      </c>
      <c r="T29" s="70" t="s">
        <v>611</v>
      </c>
      <c r="U29" s="53"/>
      <c r="V29" s="53"/>
      <c r="W29" s="53"/>
      <c r="X29" s="53"/>
      <c r="Y29" s="53"/>
      <c r="Z29" s="53"/>
    </row>
    <row r="30" spans="1:26" ht="14.4" thickTop="1" thickBot="1" x14ac:dyDescent="0.3">
      <c r="A30" s="69" t="s">
        <v>411</v>
      </c>
      <c r="B30" s="71">
        <v>198727521</v>
      </c>
      <c r="C30" s="70"/>
      <c r="D30" s="70" t="s">
        <v>409</v>
      </c>
      <c r="E30" s="70" t="s">
        <v>10</v>
      </c>
      <c r="F30" s="70" t="s">
        <v>51</v>
      </c>
      <c r="G30" s="70" t="s">
        <v>308</v>
      </c>
      <c r="H30" s="69" t="s">
        <v>615</v>
      </c>
      <c r="I30" s="69" t="s">
        <v>616</v>
      </c>
      <c r="J30" s="70"/>
      <c r="K30" s="72"/>
      <c r="L30" s="70"/>
      <c r="M30" s="70" t="s">
        <v>617</v>
      </c>
      <c r="N30" s="72">
        <v>47.5</v>
      </c>
      <c r="O30" s="70" t="s">
        <v>49</v>
      </c>
      <c r="P30" s="72">
        <v>50</v>
      </c>
      <c r="Q30" s="70" t="s">
        <v>50</v>
      </c>
      <c r="R30" s="74">
        <v>4000</v>
      </c>
      <c r="S30" s="70" t="s">
        <v>13</v>
      </c>
      <c r="T30" s="70" t="s">
        <v>374</v>
      </c>
      <c r="U30" s="53"/>
      <c r="V30" s="53"/>
      <c r="W30" s="53"/>
      <c r="X30" s="53"/>
      <c r="Y30" s="53"/>
      <c r="Z30" s="53"/>
    </row>
    <row r="31" spans="1:26" ht="14.4" thickTop="1" thickBot="1" x14ac:dyDescent="0.3">
      <c r="A31" s="69" t="s">
        <v>411</v>
      </c>
      <c r="B31" s="71">
        <v>602202474</v>
      </c>
      <c r="C31" s="70"/>
      <c r="D31" s="70" t="s">
        <v>43</v>
      </c>
      <c r="E31" s="70" t="s">
        <v>10</v>
      </c>
      <c r="F31" s="70" t="s">
        <v>51</v>
      </c>
      <c r="G31" s="70" t="s">
        <v>12</v>
      </c>
      <c r="H31" s="69" t="s">
        <v>609</v>
      </c>
      <c r="I31" s="69" t="s">
        <v>609</v>
      </c>
      <c r="J31" s="70"/>
      <c r="K31" s="72"/>
      <c r="L31" s="70"/>
      <c r="M31" s="70" t="s">
        <v>372</v>
      </c>
      <c r="N31" s="72">
        <v>42.25</v>
      </c>
      <c r="O31" s="70" t="s">
        <v>49</v>
      </c>
      <c r="P31" s="72">
        <v>50</v>
      </c>
      <c r="Q31" s="70" t="s">
        <v>50</v>
      </c>
      <c r="R31" s="72">
        <v>800</v>
      </c>
      <c r="S31" s="70" t="s">
        <v>13</v>
      </c>
      <c r="T31" s="70" t="s">
        <v>374</v>
      </c>
      <c r="U31" s="53"/>
      <c r="V31" s="53"/>
      <c r="W31" s="53"/>
      <c r="X31" s="53"/>
      <c r="Y31" s="53"/>
      <c r="Z31" s="53"/>
    </row>
    <row r="32" spans="1:26" ht="14.4" thickTop="1" thickBot="1" x14ac:dyDescent="0.3">
      <c r="A32" s="69" t="s">
        <v>411</v>
      </c>
      <c r="B32" s="71">
        <v>268420727</v>
      </c>
      <c r="C32" s="70"/>
      <c r="D32" s="70" t="s">
        <v>43</v>
      </c>
      <c r="E32" s="70" t="s">
        <v>10</v>
      </c>
      <c r="F32" s="70" t="s">
        <v>51</v>
      </c>
      <c r="G32" s="70" t="s">
        <v>12</v>
      </c>
      <c r="H32" s="69" t="s">
        <v>609</v>
      </c>
      <c r="I32" s="69" t="s">
        <v>609</v>
      </c>
      <c r="J32" s="70"/>
      <c r="K32" s="72"/>
      <c r="L32" s="70"/>
      <c r="M32" s="70" t="s">
        <v>372</v>
      </c>
      <c r="N32" s="72">
        <v>42.5</v>
      </c>
      <c r="O32" s="70" t="s">
        <v>49</v>
      </c>
      <c r="P32" s="72">
        <v>50</v>
      </c>
      <c r="Q32" s="70" t="s">
        <v>50</v>
      </c>
      <c r="R32" s="72">
        <v>800</v>
      </c>
      <c r="S32" s="70" t="s">
        <v>13</v>
      </c>
      <c r="T32" s="70" t="s">
        <v>374</v>
      </c>
      <c r="U32" s="53"/>
      <c r="V32" s="53"/>
      <c r="W32" s="53"/>
      <c r="X32" s="53"/>
      <c r="Y32" s="53"/>
      <c r="Z32" s="53"/>
    </row>
    <row r="33" spans="1:26" ht="14.4" thickTop="1" thickBot="1" x14ac:dyDescent="0.3">
      <c r="A33" s="69" t="s">
        <v>411</v>
      </c>
      <c r="B33" s="71">
        <v>272611346</v>
      </c>
      <c r="C33" s="70"/>
      <c r="D33" s="70" t="s">
        <v>43</v>
      </c>
      <c r="E33" s="70" t="s">
        <v>10</v>
      </c>
      <c r="F33" s="70" t="s">
        <v>51</v>
      </c>
      <c r="G33" s="70" t="s">
        <v>12</v>
      </c>
      <c r="H33" s="69" t="s">
        <v>609</v>
      </c>
      <c r="I33" s="69" t="s">
        <v>609</v>
      </c>
      <c r="J33" s="70"/>
      <c r="K33" s="72"/>
      <c r="L33" s="70"/>
      <c r="M33" s="70" t="s">
        <v>372</v>
      </c>
      <c r="N33" s="72">
        <v>42.5</v>
      </c>
      <c r="O33" s="70" t="s">
        <v>49</v>
      </c>
      <c r="P33" s="72">
        <v>50</v>
      </c>
      <c r="Q33" s="70" t="s">
        <v>50</v>
      </c>
      <c r="R33" s="72">
        <v>800</v>
      </c>
      <c r="S33" s="70" t="s">
        <v>13</v>
      </c>
      <c r="T33" s="70" t="s">
        <v>374</v>
      </c>
      <c r="U33" s="53"/>
      <c r="V33" s="53"/>
      <c r="W33" s="53"/>
      <c r="X33" s="53"/>
      <c r="Y33" s="53"/>
      <c r="Z33" s="53"/>
    </row>
    <row r="34" spans="1:26" ht="14.4" thickTop="1" thickBot="1" x14ac:dyDescent="0.3">
      <c r="A34" s="69" t="s">
        <v>411</v>
      </c>
      <c r="B34" s="71">
        <v>593536382</v>
      </c>
      <c r="C34" s="70"/>
      <c r="D34" s="70" t="s">
        <v>43</v>
      </c>
      <c r="E34" s="70" t="s">
        <v>10</v>
      </c>
      <c r="F34" s="70" t="s">
        <v>51</v>
      </c>
      <c r="G34" s="70" t="s">
        <v>12</v>
      </c>
      <c r="H34" s="69" t="s">
        <v>609</v>
      </c>
      <c r="I34" s="69" t="s">
        <v>609</v>
      </c>
      <c r="J34" s="70"/>
      <c r="K34" s="72"/>
      <c r="L34" s="70"/>
      <c r="M34" s="70" t="s">
        <v>372</v>
      </c>
      <c r="N34" s="72">
        <v>42.5</v>
      </c>
      <c r="O34" s="70" t="s">
        <v>49</v>
      </c>
      <c r="P34" s="72">
        <v>50</v>
      </c>
      <c r="Q34" s="70" t="s">
        <v>50</v>
      </c>
      <c r="R34" s="72">
        <v>800</v>
      </c>
      <c r="S34" s="70" t="s">
        <v>13</v>
      </c>
      <c r="T34" s="70" t="s">
        <v>374</v>
      </c>
      <c r="U34" s="53"/>
      <c r="V34" s="53"/>
      <c r="W34" s="53"/>
      <c r="X34" s="53"/>
      <c r="Y34" s="53"/>
      <c r="Z34" s="53"/>
    </row>
    <row r="35" spans="1:26" ht="14.4" thickTop="1" thickBot="1" x14ac:dyDescent="0.3">
      <c r="A35" s="69" t="s">
        <v>411</v>
      </c>
      <c r="B35" s="71">
        <v>161085227</v>
      </c>
      <c r="C35" s="70"/>
      <c r="D35" s="70" t="s">
        <v>43</v>
      </c>
      <c r="E35" s="70" t="s">
        <v>10</v>
      </c>
      <c r="F35" s="70" t="s">
        <v>51</v>
      </c>
      <c r="G35" s="70" t="s">
        <v>12</v>
      </c>
      <c r="H35" s="69" t="s">
        <v>609</v>
      </c>
      <c r="I35" s="69" t="s">
        <v>609</v>
      </c>
      <c r="J35" s="70"/>
      <c r="K35" s="72"/>
      <c r="L35" s="70"/>
      <c r="M35" s="70" t="s">
        <v>372</v>
      </c>
      <c r="N35" s="72">
        <v>42.5</v>
      </c>
      <c r="O35" s="70" t="s">
        <v>49</v>
      </c>
      <c r="P35" s="72">
        <v>50</v>
      </c>
      <c r="Q35" s="70" t="s">
        <v>50</v>
      </c>
      <c r="R35" s="72">
        <v>800</v>
      </c>
      <c r="S35" s="70" t="s">
        <v>13</v>
      </c>
      <c r="T35" s="70" t="s">
        <v>374</v>
      </c>
      <c r="U35" s="53"/>
      <c r="V35" s="53"/>
      <c r="W35" s="53"/>
      <c r="X35" s="53"/>
      <c r="Y35" s="53"/>
      <c r="Z35" s="53"/>
    </row>
    <row r="36" spans="1:26" ht="14.4" thickTop="1" thickBot="1" x14ac:dyDescent="0.3">
      <c r="A36" s="69" t="s">
        <v>411</v>
      </c>
      <c r="B36" s="71">
        <v>874694306</v>
      </c>
      <c r="C36" s="70"/>
      <c r="D36" s="70" t="s">
        <v>43</v>
      </c>
      <c r="E36" s="70" t="s">
        <v>10</v>
      </c>
      <c r="F36" s="70" t="s">
        <v>51</v>
      </c>
      <c r="G36" s="70" t="s">
        <v>12</v>
      </c>
      <c r="H36" s="69" t="s">
        <v>609</v>
      </c>
      <c r="I36" s="69" t="s">
        <v>609</v>
      </c>
      <c r="J36" s="70"/>
      <c r="K36" s="72"/>
      <c r="L36" s="70"/>
      <c r="M36" s="70" t="s">
        <v>372</v>
      </c>
      <c r="N36" s="72">
        <v>42.5</v>
      </c>
      <c r="O36" s="70" t="s">
        <v>49</v>
      </c>
      <c r="P36" s="72">
        <v>50</v>
      </c>
      <c r="Q36" s="70" t="s">
        <v>50</v>
      </c>
      <c r="R36" s="72">
        <v>800</v>
      </c>
      <c r="S36" s="70" t="s">
        <v>13</v>
      </c>
      <c r="T36" s="70" t="s">
        <v>374</v>
      </c>
      <c r="U36" s="53"/>
      <c r="V36" s="53"/>
      <c r="W36" s="53"/>
      <c r="X36" s="53"/>
      <c r="Y36" s="53"/>
      <c r="Z36" s="53"/>
    </row>
    <row r="37" spans="1:26" ht="14.4" thickTop="1" thickBot="1" x14ac:dyDescent="0.3">
      <c r="A37" s="69" t="s">
        <v>411</v>
      </c>
      <c r="B37" s="71">
        <v>197917256</v>
      </c>
      <c r="C37" s="70"/>
      <c r="D37" s="70" t="s">
        <v>43</v>
      </c>
      <c r="E37" s="70" t="s">
        <v>10</v>
      </c>
      <c r="F37" s="70" t="s">
        <v>51</v>
      </c>
      <c r="G37" s="70" t="s">
        <v>12</v>
      </c>
      <c r="H37" s="69" t="s">
        <v>609</v>
      </c>
      <c r="I37" s="69" t="s">
        <v>609</v>
      </c>
      <c r="J37" s="70"/>
      <c r="K37" s="72"/>
      <c r="L37" s="70"/>
      <c r="M37" s="70" t="s">
        <v>372</v>
      </c>
      <c r="N37" s="72">
        <v>43</v>
      </c>
      <c r="O37" s="70" t="s">
        <v>49</v>
      </c>
      <c r="P37" s="72">
        <v>50</v>
      </c>
      <c r="Q37" s="70" t="s">
        <v>50</v>
      </c>
      <c r="R37" s="72">
        <v>800</v>
      </c>
      <c r="S37" s="70" t="s">
        <v>13</v>
      </c>
      <c r="T37" s="70" t="s">
        <v>374</v>
      </c>
      <c r="U37" s="53"/>
      <c r="V37" s="53"/>
      <c r="W37" s="53"/>
      <c r="X37" s="53"/>
      <c r="Y37" s="53"/>
      <c r="Z37" s="53"/>
    </row>
    <row r="38" spans="1:26" ht="14.4" thickTop="1" thickBot="1" x14ac:dyDescent="0.3">
      <c r="A38" s="69" t="s">
        <v>411</v>
      </c>
      <c r="B38" s="71">
        <v>149547316</v>
      </c>
      <c r="C38" s="70"/>
      <c r="D38" s="70" t="s">
        <v>409</v>
      </c>
      <c r="E38" s="70" t="s">
        <v>10</v>
      </c>
      <c r="F38" s="70" t="s">
        <v>371</v>
      </c>
      <c r="G38" s="73">
        <v>37043</v>
      </c>
      <c r="H38" s="69" t="s">
        <v>435</v>
      </c>
      <c r="I38" s="69" t="s">
        <v>436</v>
      </c>
      <c r="J38" s="70"/>
      <c r="K38" s="72"/>
      <c r="L38" s="70"/>
      <c r="M38" s="70" t="s">
        <v>618</v>
      </c>
      <c r="N38" s="72">
        <v>85.25</v>
      </c>
      <c r="O38" s="70" t="s">
        <v>49</v>
      </c>
      <c r="P38" s="72">
        <v>50</v>
      </c>
      <c r="Q38" s="70" t="s">
        <v>50</v>
      </c>
      <c r="R38" s="74">
        <v>16800</v>
      </c>
      <c r="S38" s="70" t="s">
        <v>13</v>
      </c>
      <c r="T38" s="70" t="s">
        <v>295</v>
      </c>
      <c r="U38" s="53"/>
      <c r="V38" s="53"/>
      <c r="W38" s="53"/>
      <c r="X38" s="53"/>
      <c r="Y38" s="53"/>
      <c r="Z38" s="53"/>
    </row>
    <row r="39" spans="1:26" ht="14.4" thickTop="1" thickBot="1" x14ac:dyDescent="0.3">
      <c r="A39" s="69" t="s">
        <v>411</v>
      </c>
      <c r="B39" s="71">
        <v>173543059</v>
      </c>
      <c r="C39" s="70"/>
      <c r="D39" s="70" t="s">
        <v>409</v>
      </c>
      <c r="E39" s="70" t="s">
        <v>10</v>
      </c>
      <c r="F39" s="70" t="s">
        <v>371</v>
      </c>
      <c r="G39" s="73">
        <v>37043</v>
      </c>
      <c r="H39" s="69" t="s">
        <v>435</v>
      </c>
      <c r="I39" s="69" t="s">
        <v>436</v>
      </c>
      <c r="J39" s="70"/>
      <c r="K39" s="72"/>
      <c r="L39" s="70"/>
      <c r="M39" s="70" t="s">
        <v>434</v>
      </c>
      <c r="N39" s="72">
        <v>85</v>
      </c>
      <c r="O39" s="70" t="s">
        <v>49</v>
      </c>
      <c r="P39" s="72">
        <v>50</v>
      </c>
      <c r="Q39" s="70" t="s">
        <v>50</v>
      </c>
      <c r="R39" s="74">
        <v>16800</v>
      </c>
      <c r="S39" s="70" t="s">
        <v>13</v>
      </c>
      <c r="T39" s="70" t="s">
        <v>295</v>
      </c>
      <c r="U39" s="53"/>
      <c r="V39" s="53"/>
      <c r="W39" s="53"/>
      <c r="X39" s="53"/>
      <c r="Y39" s="53"/>
      <c r="Z39" s="53"/>
    </row>
    <row r="40" spans="1:26" ht="14.4" thickTop="1" thickBot="1" x14ac:dyDescent="0.3">
      <c r="A40" s="69" t="s">
        <v>411</v>
      </c>
      <c r="B40" s="71">
        <v>135446637</v>
      </c>
      <c r="C40" s="70"/>
      <c r="D40" s="70" t="s">
        <v>409</v>
      </c>
      <c r="E40" s="70" t="s">
        <v>10</v>
      </c>
      <c r="F40" s="70" t="s">
        <v>410</v>
      </c>
      <c r="G40" s="70" t="s">
        <v>12</v>
      </c>
      <c r="H40" s="69" t="s">
        <v>609</v>
      </c>
      <c r="I40" s="69" t="s">
        <v>609</v>
      </c>
      <c r="J40" s="70"/>
      <c r="K40" s="72"/>
      <c r="L40" s="70"/>
      <c r="M40" s="70" t="s">
        <v>372</v>
      </c>
      <c r="N40" s="72">
        <v>36</v>
      </c>
      <c r="O40" s="70" t="s">
        <v>49</v>
      </c>
      <c r="P40" s="72">
        <v>50</v>
      </c>
      <c r="Q40" s="70" t="s">
        <v>50</v>
      </c>
      <c r="R40" s="72">
        <v>800</v>
      </c>
      <c r="S40" s="70" t="s">
        <v>13</v>
      </c>
      <c r="T40" s="70" t="s">
        <v>374</v>
      </c>
      <c r="U40" s="53"/>
      <c r="V40" s="53"/>
      <c r="W40" s="53"/>
      <c r="X40" s="53"/>
      <c r="Y40" s="53"/>
      <c r="Z40" s="53"/>
    </row>
    <row r="41" spans="1:26" ht="14.4" thickTop="1" thickBot="1" x14ac:dyDescent="0.3">
      <c r="A41" s="69" t="s">
        <v>411</v>
      </c>
      <c r="B41" s="71">
        <v>669881924</v>
      </c>
      <c r="C41" s="70"/>
      <c r="D41" s="70" t="s">
        <v>409</v>
      </c>
      <c r="E41" s="70" t="s">
        <v>10</v>
      </c>
      <c r="F41" s="70" t="s">
        <v>51</v>
      </c>
      <c r="G41" s="73">
        <v>37012</v>
      </c>
      <c r="H41" s="69" t="s">
        <v>405</v>
      </c>
      <c r="I41" s="69" t="s">
        <v>406</v>
      </c>
      <c r="J41" s="70"/>
      <c r="K41" s="72"/>
      <c r="L41" s="70"/>
      <c r="M41" s="70" t="s">
        <v>434</v>
      </c>
      <c r="N41" s="72">
        <v>51.5</v>
      </c>
      <c r="O41" s="70" t="s">
        <v>49</v>
      </c>
      <c r="P41" s="72">
        <v>200</v>
      </c>
      <c r="Q41" s="70" t="s">
        <v>50</v>
      </c>
      <c r="R41" s="74">
        <v>70400</v>
      </c>
      <c r="S41" s="70" t="s">
        <v>13</v>
      </c>
      <c r="T41" s="70" t="s">
        <v>374</v>
      </c>
      <c r="U41" s="53"/>
      <c r="V41" s="53"/>
      <c r="W41" s="53"/>
      <c r="X41" s="53"/>
      <c r="Y41" s="53"/>
      <c r="Z41" s="53"/>
    </row>
    <row r="42" spans="1:26" ht="14.4" thickTop="1" thickBot="1" x14ac:dyDescent="0.3">
      <c r="A42" s="69" t="s">
        <v>411</v>
      </c>
      <c r="B42" s="71">
        <v>243345287</v>
      </c>
      <c r="C42" s="70"/>
      <c r="D42" s="70" t="s">
        <v>409</v>
      </c>
      <c r="E42" s="70" t="s">
        <v>10</v>
      </c>
      <c r="F42" s="70" t="s">
        <v>51</v>
      </c>
      <c r="G42" s="70" t="s">
        <v>12</v>
      </c>
      <c r="H42" s="69" t="s">
        <v>615</v>
      </c>
      <c r="I42" s="69" t="s">
        <v>615</v>
      </c>
      <c r="J42" s="70"/>
      <c r="K42" s="72"/>
      <c r="L42" s="70"/>
      <c r="M42" s="70" t="s">
        <v>372</v>
      </c>
      <c r="N42" s="72">
        <v>57.5</v>
      </c>
      <c r="O42" s="70" t="s">
        <v>49</v>
      </c>
      <c r="P42" s="72">
        <v>50</v>
      </c>
      <c r="Q42" s="70" t="s">
        <v>50</v>
      </c>
      <c r="R42" s="72">
        <v>800</v>
      </c>
      <c r="S42" s="70" t="s">
        <v>13</v>
      </c>
      <c r="T42" s="70" t="s">
        <v>374</v>
      </c>
      <c r="U42" s="53"/>
      <c r="V42" s="53"/>
      <c r="W42" s="53"/>
      <c r="X42" s="53"/>
      <c r="Y42" s="53"/>
      <c r="Z42" s="53"/>
    </row>
    <row r="43" spans="1:26" ht="14.4" thickTop="1" thickBot="1" x14ac:dyDescent="0.3">
      <c r="A43" s="69" t="s">
        <v>411</v>
      </c>
      <c r="B43" s="71">
        <v>729298510</v>
      </c>
      <c r="C43" s="70"/>
      <c r="D43" s="70" t="s">
        <v>43</v>
      </c>
      <c r="E43" s="70" t="s">
        <v>10</v>
      </c>
      <c r="F43" s="70" t="s">
        <v>51</v>
      </c>
      <c r="G43" s="73">
        <v>37012</v>
      </c>
      <c r="H43" s="69" t="s">
        <v>405</v>
      </c>
      <c r="I43" s="69" t="s">
        <v>406</v>
      </c>
      <c r="J43" s="70"/>
      <c r="K43" s="72"/>
      <c r="L43" s="70"/>
      <c r="M43" s="70" t="s">
        <v>434</v>
      </c>
      <c r="N43" s="72">
        <v>51.55</v>
      </c>
      <c r="O43" s="70" t="s">
        <v>49</v>
      </c>
      <c r="P43" s="72">
        <v>50</v>
      </c>
      <c r="Q43" s="70" t="s">
        <v>50</v>
      </c>
      <c r="R43" s="74">
        <v>17600</v>
      </c>
      <c r="S43" s="70" t="s">
        <v>13</v>
      </c>
      <c r="T43" s="70" t="s">
        <v>374</v>
      </c>
      <c r="U43" s="53"/>
      <c r="V43" s="53"/>
      <c r="W43" s="53"/>
      <c r="X43" s="53"/>
      <c r="Y43" s="53"/>
      <c r="Z43" s="53"/>
    </row>
    <row r="44" spans="1:26" ht="14.4" thickTop="1" thickBot="1" x14ac:dyDescent="0.3">
      <c r="A44" s="69" t="s">
        <v>411</v>
      </c>
      <c r="B44" s="71">
        <v>185363862</v>
      </c>
      <c r="C44" s="70"/>
      <c r="D44" s="70" t="s">
        <v>409</v>
      </c>
      <c r="E44" s="70" t="s">
        <v>10</v>
      </c>
      <c r="F44" s="70" t="s">
        <v>371</v>
      </c>
      <c r="G44" s="70" t="s">
        <v>12</v>
      </c>
      <c r="H44" s="69" t="s">
        <v>615</v>
      </c>
      <c r="I44" s="69" t="s">
        <v>615</v>
      </c>
      <c r="J44" s="70"/>
      <c r="K44" s="72"/>
      <c r="L44" s="70"/>
      <c r="M44" s="70" t="s">
        <v>372</v>
      </c>
      <c r="N44" s="72">
        <v>66.5</v>
      </c>
      <c r="O44" s="70" t="s">
        <v>49</v>
      </c>
      <c r="P44" s="72">
        <v>50</v>
      </c>
      <c r="Q44" s="70" t="s">
        <v>50</v>
      </c>
      <c r="R44" s="72">
        <v>800</v>
      </c>
      <c r="S44" s="70" t="s">
        <v>13</v>
      </c>
      <c r="T44" s="70" t="s">
        <v>611</v>
      </c>
      <c r="U44" s="53"/>
      <c r="V44" s="53"/>
      <c r="W44" s="53"/>
      <c r="X44" s="53"/>
      <c r="Y44" s="53"/>
      <c r="Z44" s="53"/>
    </row>
    <row r="45" spans="1:26" ht="14.4" thickTop="1" thickBot="1" x14ac:dyDescent="0.3">
      <c r="A45" s="69" t="s">
        <v>411</v>
      </c>
      <c r="B45" s="71">
        <v>362224404</v>
      </c>
      <c r="C45" s="70"/>
      <c r="D45" s="70" t="s">
        <v>409</v>
      </c>
      <c r="E45" s="70" t="s">
        <v>10</v>
      </c>
      <c r="F45" s="70" t="s">
        <v>371</v>
      </c>
      <c r="G45" s="70" t="s">
        <v>12</v>
      </c>
      <c r="H45" s="69" t="s">
        <v>615</v>
      </c>
      <c r="I45" s="69" t="s">
        <v>615</v>
      </c>
      <c r="J45" s="70"/>
      <c r="K45" s="72"/>
      <c r="L45" s="70"/>
      <c r="M45" s="70" t="s">
        <v>372</v>
      </c>
      <c r="N45" s="72">
        <v>66.25</v>
      </c>
      <c r="O45" s="70" t="s">
        <v>49</v>
      </c>
      <c r="P45" s="72">
        <v>50</v>
      </c>
      <c r="Q45" s="70" t="s">
        <v>50</v>
      </c>
      <c r="R45" s="72">
        <v>800</v>
      </c>
      <c r="S45" s="70" t="s">
        <v>13</v>
      </c>
      <c r="T45" s="70" t="s">
        <v>611</v>
      </c>
      <c r="U45" s="53"/>
      <c r="V45" s="53"/>
      <c r="W45" s="53"/>
      <c r="X45" s="53"/>
      <c r="Y45" s="53"/>
      <c r="Z45" s="53"/>
    </row>
    <row r="46" spans="1:26" ht="14.4" thickTop="1" thickBot="1" x14ac:dyDescent="0.3">
      <c r="A46" s="69" t="s">
        <v>411</v>
      </c>
      <c r="B46" s="71">
        <v>169541038</v>
      </c>
      <c r="C46" s="70"/>
      <c r="D46" s="70" t="s">
        <v>409</v>
      </c>
      <c r="E46" s="70" t="s">
        <v>10</v>
      </c>
      <c r="F46" s="70" t="s">
        <v>371</v>
      </c>
      <c r="G46" s="70" t="s">
        <v>12</v>
      </c>
      <c r="H46" s="69" t="s">
        <v>615</v>
      </c>
      <c r="I46" s="69" t="s">
        <v>615</v>
      </c>
      <c r="J46" s="70"/>
      <c r="K46" s="72"/>
      <c r="L46" s="70"/>
      <c r="M46" s="70" t="s">
        <v>372</v>
      </c>
      <c r="N46" s="72">
        <v>65</v>
      </c>
      <c r="O46" s="70" t="s">
        <v>49</v>
      </c>
      <c r="P46" s="72">
        <v>50</v>
      </c>
      <c r="Q46" s="70" t="s">
        <v>50</v>
      </c>
      <c r="R46" s="72">
        <v>800</v>
      </c>
      <c r="S46" s="70" t="s">
        <v>13</v>
      </c>
      <c r="T46" s="70" t="s">
        <v>611</v>
      </c>
      <c r="U46" s="53"/>
      <c r="V46" s="53"/>
      <c r="W46" s="53"/>
      <c r="X46" s="53"/>
      <c r="Y46" s="53"/>
      <c r="Z46" s="53"/>
    </row>
    <row r="47" spans="1:26" ht="14.4" thickTop="1" thickBot="1" x14ac:dyDescent="0.3">
      <c r="A47" s="69" t="s">
        <v>411</v>
      </c>
      <c r="B47" s="71">
        <v>916201437</v>
      </c>
      <c r="C47" s="70"/>
      <c r="D47" s="70" t="s">
        <v>409</v>
      </c>
      <c r="E47" s="70" t="s">
        <v>10</v>
      </c>
      <c r="F47" s="70" t="s">
        <v>51</v>
      </c>
      <c r="G47" s="70" t="s">
        <v>308</v>
      </c>
      <c r="H47" s="69" t="s">
        <v>615</v>
      </c>
      <c r="I47" s="69" t="s">
        <v>616</v>
      </c>
      <c r="J47" s="70"/>
      <c r="K47" s="72"/>
      <c r="L47" s="70"/>
      <c r="M47" s="70" t="s">
        <v>614</v>
      </c>
      <c r="N47" s="72">
        <v>48.5</v>
      </c>
      <c r="O47" s="70" t="s">
        <v>49</v>
      </c>
      <c r="P47" s="72">
        <v>50</v>
      </c>
      <c r="Q47" s="70" t="s">
        <v>50</v>
      </c>
      <c r="R47" s="74">
        <v>4000</v>
      </c>
      <c r="S47" s="70" t="s">
        <v>13</v>
      </c>
      <c r="T47" s="70" t="s">
        <v>374</v>
      </c>
      <c r="U47" s="53"/>
      <c r="V47" s="53"/>
      <c r="W47" s="53"/>
      <c r="X47" s="53"/>
      <c r="Y47" s="53"/>
      <c r="Z47" s="53"/>
    </row>
    <row r="48" spans="1:26" ht="14.4" thickTop="1" thickBot="1" x14ac:dyDescent="0.3">
      <c r="A48" s="69" t="s">
        <v>411</v>
      </c>
      <c r="B48" s="71">
        <v>208185190</v>
      </c>
      <c r="C48" s="70"/>
      <c r="D48" s="70" t="s">
        <v>409</v>
      </c>
      <c r="E48" s="70" t="s">
        <v>10</v>
      </c>
      <c r="F48" s="70" t="s">
        <v>371</v>
      </c>
      <c r="G48" s="70" t="s">
        <v>12</v>
      </c>
      <c r="H48" s="69" t="s">
        <v>615</v>
      </c>
      <c r="I48" s="69" t="s">
        <v>615</v>
      </c>
      <c r="J48" s="70"/>
      <c r="K48" s="72"/>
      <c r="L48" s="70"/>
      <c r="M48" s="70" t="s">
        <v>372</v>
      </c>
      <c r="N48" s="72">
        <v>65</v>
      </c>
      <c r="O48" s="70" t="s">
        <v>49</v>
      </c>
      <c r="P48" s="72">
        <v>50</v>
      </c>
      <c r="Q48" s="70" t="s">
        <v>50</v>
      </c>
      <c r="R48" s="72">
        <v>800</v>
      </c>
      <c r="S48" s="70" t="s">
        <v>13</v>
      </c>
      <c r="T48" s="70" t="s">
        <v>611</v>
      </c>
      <c r="U48" s="53"/>
      <c r="V48" s="53"/>
      <c r="W48" s="53"/>
      <c r="X48" s="53"/>
      <c r="Y48" s="53"/>
      <c r="Z48" s="53"/>
    </row>
    <row r="49" spans="1:26" ht="14.4" thickTop="1" thickBot="1" x14ac:dyDescent="0.3">
      <c r="A49" s="69" t="s">
        <v>411</v>
      </c>
      <c r="B49" s="71">
        <v>175851510</v>
      </c>
      <c r="C49" s="70">
        <v>242536714</v>
      </c>
      <c r="D49" s="70" t="s">
        <v>409</v>
      </c>
      <c r="E49" s="70" t="s">
        <v>10</v>
      </c>
      <c r="F49" s="70" t="s">
        <v>371</v>
      </c>
      <c r="G49" s="73">
        <v>37043</v>
      </c>
      <c r="H49" s="69" t="s">
        <v>435</v>
      </c>
      <c r="I49" s="69" t="s">
        <v>436</v>
      </c>
      <c r="J49" s="70"/>
      <c r="K49" s="72"/>
      <c r="L49" s="70"/>
      <c r="M49" s="70" t="s">
        <v>618</v>
      </c>
      <c r="N49" s="72">
        <v>85.75</v>
      </c>
      <c r="O49" s="70" t="s">
        <v>49</v>
      </c>
      <c r="P49" s="72">
        <v>50</v>
      </c>
      <c r="Q49" s="70" t="s">
        <v>50</v>
      </c>
      <c r="R49" s="74">
        <v>16800</v>
      </c>
      <c r="S49" s="70" t="s">
        <v>13</v>
      </c>
      <c r="T49" s="70" t="s">
        <v>295</v>
      </c>
      <c r="U49" s="53"/>
      <c r="V49" s="53"/>
      <c r="W49" s="53"/>
      <c r="X49" s="53"/>
      <c r="Y49" s="53"/>
      <c r="Z49" s="53"/>
    </row>
    <row r="50" spans="1:26" ht="14.4" thickTop="1" thickBot="1" x14ac:dyDescent="0.3">
      <c r="A50" s="69" t="s">
        <v>411</v>
      </c>
      <c r="B50" s="71">
        <v>763898213</v>
      </c>
      <c r="C50" s="70"/>
      <c r="D50" s="70" t="s">
        <v>409</v>
      </c>
      <c r="E50" s="70" t="s">
        <v>10</v>
      </c>
      <c r="F50" s="70" t="s">
        <v>619</v>
      </c>
      <c r="G50" s="73">
        <v>37043</v>
      </c>
      <c r="H50" s="69" t="s">
        <v>435</v>
      </c>
      <c r="I50" s="69" t="s">
        <v>436</v>
      </c>
      <c r="J50" s="70"/>
      <c r="K50" s="72"/>
      <c r="L50" s="70"/>
      <c r="M50" s="70" t="s">
        <v>412</v>
      </c>
      <c r="N50" s="72">
        <v>385</v>
      </c>
      <c r="O50" s="70" t="s">
        <v>49</v>
      </c>
      <c r="P50" s="72">
        <v>25</v>
      </c>
      <c r="Q50" s="70" t="s">
        <v>50</v>
      </c>
      <c r="R50" s="74">
        <v>10400</v>
      </c>
      <c r="S50" s="70" t="s">
        <v>13</v>
      </c>
      <c r="T50" s="70" t="s">
        <v>620</v>
      </c>
      <c r="U50" s="53"/>
      <c r="V50" s="53"/>
      <c r="W50" s="53"/>
      <c r="X50" s="53"/>
      <c r="Y50" s="53"/>
      <c r="Z50" s="53"/>
    </row>
    <row r="51" spans="1:26" ht="14.4" thickTop="1" thickBot="1" x14ac:dyDescent="0.3">
      <c r="A51" s="190" t="s">
        <v>608</v>
      </c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2"/>
      <c r="U51" s="53"/>
      <c r="V51" s="53"/>
      <c r="W51" s="53"/>
      <c r="X51" s="53"/>
      <c r="Y51" s="53"/>
      <c r="Z51" s="53"/>
    </row>
    <row r="52" spans="1:26" ht="13.8" thickTop="1" x14ac:dyDescent="0.2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</sheetData>
  <mergeCells count="1">
    <mergeCell ref="A51:T51"/>
  </mergeCells>
  <phoneticPr fontId="0" type="noConversion"/>
  <conditionalFormatting sqref="A9">
    <cfRule type="cellIs" dxfId="2" priority="1" stopIfTrue="1" operator="equal">
      <formula>"No Activity"</formula>
    </cfRule>
  </conditionalFormatting>
  <hyperlinks>
    <hyperlink ref="B16" r:id="rId1" display="https://www.intcx.com/ReportServlet/any.class?operation=confirm&amp;dealID=211978262&amp;dt=Apr-19-01"/>
    <hyperlink ref="B17" r:id="rId2" display="https://www.intcx.com/ReportServlet/any.class?operation=confirm&amp;dealID=746406800&amp;dt=Apr-19-01"/>
    <hyperlink ref="B18" r:id="rId3" display="https://www.intcx.com/ReportServlet/any.class?operation=confirm&amp;dealID=171731679&amp;dt=Apr-19-01"/>
    <hyperlink ref="B19" r:id="rId4" display="https://www.intcx.com/ReportServlet/any.class?operation=confirm&amp;dealID=513906644&amp;dt=Apr-19-01"/>
    <hyperlink ref="B20" r:id="rId5" display="https://www.intcx.com/ReportServlet/any.class?operation=confirm&amp;dealID=555886351&amp;dt=Apr-19-01"/>
    <hyperlink ref="B21" r:id="rId6" display="https://www.intcx.com/ReportServlet/any.class?operation=confirm&amp;dealID=128604796&amp;dt=Apr-19-01"/>
    <hyperlink ref="B22" r:id="rId7" display="https://www.intcx.com/ReportServlet/any.class?operation=confirm&amp;dealID=523833098&amp;dt=Apr-19-01"/>
    <hyperlink ref="B23" r:id="rId8" display="https://www.intcx.com/ReportServlet/any.class?operation=confirm&amp;dealID=337022667&amp;dt=Apr-19-01"/>
    <hyperlink ref="B24" r:id="rId9" display="https://www.intcx.com/ReportServlet/any.class?operation=confirm&amp;dealID=126006570&amp;dt=Apr-19-01"/>
    <hyperlink ref="B25" r:id="rId10" display="https://www.intcx.com/ReportServlet/any.class?operation=confirm&amp;dealID=709011998&amp;dt=Apr-19-01"/>
    <hyperlink ref="B26" r:id="rId11" display="https://www.intcx.com/ReportServlet/any.class?operation=confirm&amp;dealID=166063007&amp;dt=Apr-19-01"/>
    <hyperlink ref="B27" r:id="rId12" display="https://www.intcx.com/ReportServlet/any.class?operation=confirm&amp;dealID=204021049&amp;dt=Apr-19-01"/>
    <hyperlink ref="B28" r:id="rId13" display="https://www.intcx.com/ReportServlet/any.class?operation=confirm&amp;dealID=213809770&amp;dt=Apr-19-01"/>
    <hyperlink ref="B29" r:id="rId14" display="https://www.intcx.com/ReportServlet/any.class?operation=confirm&amp;dealID=199449410&amp;dt=Apr-19-01"/>
    <hyperlink ref="B30" r:id="rId15" display="https://www.intcx.com/ReportServlet/any.class?operation=confirm&amp;dealID=198727521&amp;dt=Apr-19-01"/>
    <hyperlink ref="B31" r:id="rId16" display="https://www.intcx.com/ReportServlet/any.class?operation=confirm&amp;dealID=602202474&amp;dt=Apr-19-01"/>
    <hyperlink ref="B32" r:id="rId17" display="https://www.intcx.com/ReportServlet/any.class?operation=confirm&amp;dealID=268420727&amp;dt=Apr-19-01"/>
    <hyperlink ref="B33" r:id="rId18" display="https://www.intcx.com/ReportServlet/any.class?operation=confirm&amp;dealID=272611346&amp;dt=Apr-19-01"/>
    <hyperlink ref="B34" r:id="rId19" display="https://www.intcx.com/ReportServlet/any.class?operation=confirm&amp;dealID=593536382&amp;dt=Apr-19-01"/>
    <hyperlink ref="B35" r:id="rId20" display="https://www.intcx.com/ReportServlet/any.class?operation=confirm&amp;dealID=161085227&amp;dt=Apr-19-01"/>
    <hyperlink ref="B36" r:id="rId21" display="https://www.intcx.com/ReportServlet/any.class?operation=confirm&amp;dealID=874694306&amp;dt=Apr-19-01"/>
    <hyperlink ref="B37" r:id="rId22" display="https://www.intcx.com/ReportServlet/any.class?operation=confirm&amp;dealID=197917256&amp;dt=Apr-19-01"/>
    <hyperlink ref="B38" r:id="rId23" display="https://www.intcx.com/ReportServlet/any.class?operation=confirm&amp;dealID=149547316&amp;dt=Apr-19-01"/>
    <hyperlink ref="B39" r:id="rId24" display="https://www.intcx.com/ReportServlet/any.class?operation=confirm&amp;dealID=173543059&amp;dt=Apr-19-01"/>
    <hyperlink ref="B40" r:id="rId25" display="https://www.intcx.com/ReportServlet/any.class?operation=confirm&amp;dealID=135446637&amp;dt=Apr-19-01"/>
    <hyperlink ref="B41" r:id="rId26" display="https://www.intcx.com/ReportServlet/any.class?operation=confirm&amp;dealID=669881924&amp;dt=Apr-19-01"/>
    <hyperlink ref="B42" r:id="rId27" display="https://www.intcx.com/ReportServlet/any.class?operation=confirm&amp;dealID=243345287&amp;dt=Apr-19-01"/>
    <hyperlink ref="B43" r:id="rId28" display="https://www.intcx.com/ReportServlet/any.class?operation=confirm&amp;dealID=729298510&amp;dt=Apr-19-01"/>
    <hyperlink ref="B44" r:id="rId29" display="https://www.intcx.com/ReportServlet/any.class?operation=confirm&amp;dealID=185363862&amp;dt=Apr-19-01"/>
    <hyperlink ref="B45" r:id="rId30" display="https://www.intcx.com/ReportServlet/any.class?operation=confirm&amp;dealID=362224404&amp;dt=Apr-19-01"/>
    <hyperlink ref="B46" r:id="rId31" display="https://www.intcx.com/ReportServlet/any.class?operation=confirm&amp;dealID=169541038&amp;dt=Apr-19-01"/>
    <hyperlink ref="B47" r:id="rId32" display="https://www.intcx.com/ReportServlet/any.class?operation=confirm&amp;dealID=916201437&amp;dt=Apr-19-01"/>
    <hyperlink ref="B48" r:id="rId33" display="https://www.intcx.com/ReportServlet/any.class?operation=confirm&amp;dealID=208185190&amp;dt=Apr-19-01"/>
    <hyperlink ref="B49" r:id="rId34" display="https://www.intcx.com/ReportServlet/any.class?operation=confirm&amp;dealID=242536714&amp;dt=Apr-19-01"/>
    <hyperlink ref="B50" r:id="rId35" display="https://www.intcx.com/ReportServlet/any.class?operation=confirm&amp;dealID=763898213&amp;dt=Apr-19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M9" sqref="M9"/>
    </sheetView>
  </sheetViews>
  <sheetFormatPr defaultRowHeight="13.2" x14ac:dyDescent="0.25"/>
  <cols>
    <col min="1" max="1" width="15.5546875" customWidth="1"/>
  </cols>
  <sheetData>
    <row r="1" spans="1:20" ht="15.6" x14ac:dyDescent="0.3">
      <c r="A1" s="18" t="s">
        <v>53</v>
      </c>
    </row>
    <row r="2" spans="1:20" ht="15.6" x14ac:dyDescent="0.3">
      <c r="A2" s="49" t="s">
        <v>276</v>
      </c>
    </row>
    <row r="3" spans="1:20" x14ac:dyDescent="0.25">
      <c r="A3" s="99">
        <f>'E-Mail'!$B$1</f>
        <v>37000</v>
      </c>
    </row>
    <row r="5" spans="1:20" ht="13.8" thickBot="1" x14ac:dyDescent="0.3">
      <c r="A5" s="20" t="s">
        <v>56</v>
      </c>
      <c r="B5" s="20" t="s">
        <v>55</v>
      </c>
      <c r="C5" s="20" t="s">
        <v>8</v>
      </c>
    </row>
    <row r="6" spans="1:20" x14ac:dyDescent="0.25">
      <c r="A6" s="17"/>
      <c r="B6" s="21">
        <f>COUNTIF($T$19:$T$5001,A6)</f>
        <v>0</v>
      </c>
      <c r="C6" s="21">
        <f>SUMIF($T$19:$T$5002,A6,$S$19:$S$5002)</f>
        <v>0</v>
      </c>
    </row>
    <row r="8" spans="1:20" ht="13.8" thickBot="1" x14ac:dyDescent="0.3"/>
    <row r="9" spans="1:20" ht="15" thickTop="1" thickBot="1" x14ac:dyDescent="0.3">
      <c r="A9" s="122" t="str">
        <f>IF(A16=0,"No Activity"," ")</f>
        <v>No Activity</v>
      </c>
      <c r="H9" s="111" t="s">
        <v>277</v>
      </c>
      <c r="I9" s="111" t="s">
        <v>278</v>
      </c>
    </row>
    <row r="10" spans="1:20" ht="13.8" thickTop="1" x14ac:dyDescent="0.25">
      <c r="A10" s="66" t="s">
        <v>297</v>
      </c>
    </row>
    <row r="11" spans="1:20" x14ac:dyDescent="0.25">
      <c r="A11" s="67" t="s">
        <v>304</v>
      </c>
    </row>
    <row r="12" spans="1:20" x14ac:dyDescent="0.25">
      <c r="A12" s="67" t="s">
        <v>25</v>
      </c>
    </row>
    <row r="13" spans="1:20" x14ac:dyDescent="0.25">
      <c r="A13" s="67" t="s">
        <v>602</v>
      </c>
    </row>
    <row r="14" spans="1:20" ht="13.8" thickBot="1" x14ac:dyDescent="0.3"/>
    <row r="15" spans="1:20" ht="21.6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8" thickTop="1" x14ac:dyDescent="0.25">
      <c r="A16" s="110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2023-09-10T15:34:06Z</dcterms:modified>
</cp:coreProperties>
</file>