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080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'DD-EGL'!$D$9:$Y$17</definedName>
    <definedName name="TABLE" localSheetId="9">'DD-ENA'!$D$10:$Y$149</definedName>
    <definedName name="TABLE" localSheetId="10">'DD-EPM'!$G$9:$AB$120</definedName>
    <definedName name="TABLE" localSheetId="6">'ICE-ENA'!$B$17:$U$32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'ICE-ENA'!$B$17:$U$34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'ICE-Power'!$A$9:$I$57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/>
  <c r="A506" i="11"/>
  <c r="B506" i="11"/>
  <c r="C506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<sst xmlns="http://schemas.openxmlformats.org/spreadsheetml/2006/main" count="1635" uniqueCount="698">
  <si>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</si>
  <si>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</si>
  <si>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</si>
  <si>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</si>
  <si>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</si>
  <si>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</si>
  <si>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</si>
  <si>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</si>
  <si>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</si>
  <si>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</si>
  <si>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</si>
  <si>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</si>
  <si>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</si>
  <si>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</si>
  <si>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</si>
  <si>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</si>
  <si>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</si>
  <si>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</si>
  <si>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</si>
  <si>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</si>
  <si>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</si>
  <si>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</si>
  <si>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</si>
  <si>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</si>
  <si>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</si>
  <si>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</si>
  <si>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</si>
  <si>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</si>
  <si>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</si>
  <si>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</si>
  <si>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</si>
  <si>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</si>
  <si>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</si>
  <si>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</si>
  <si>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</si>
  <si>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</si>
  <si>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</si>
  <si>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</si>
  <si>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</si>
  <si>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</si>
  <si>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</si>
  <si>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</si>
  <si>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</si>
  <si>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</si>
  <si>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</si>
  <si>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</si>
  <si>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</si>
  <si>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</si>
  <si>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</si>
  <si>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</si>
  <si>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</si>
  <si>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</si>
  <si>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</si>
  <si>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</si>
  <si>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</si>
  <si>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</si>
  <si>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</si>
  <si>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</si>
  <si>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</si>
  <si>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</si>
  <si>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</si>
  <si>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</si>
  <si>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</si>
  <si>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</si>
  <si>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</si>
  <si>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</si>
  <si>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</si>
  <si>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</si>
  <si>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</si>
  <si>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</si>
  <si>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</si>
  <si>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</si>
  <si>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</si>
  <si>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</si>
  <si>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</si>
  <si>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</si>
  <si>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</si>
  <si>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</si>
  <si>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</si>
  <si>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</si>
  <si>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</si>
  <si>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</si>
  <si>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</si>
  <si>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</si>
  <si>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</si>
  <si>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</si>
  <si>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</si>
  <si>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</si>
  <si>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</si>
  <si>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</si>
  <si>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</si>
  <si>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</si>
  <si>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</si>
  <si>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</si>
  <si>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</si>
  <si>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</si>
  <si>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</si>
  <si>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</si>
  <si>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</si>
  <si>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</si>
  <si>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</si>
  <si>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</si>
  <si>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</si>
  <si>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</si>
  <si>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</si>
  <si>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</si>
  <si>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</si>
  <si>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</si>
  <si>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</si>
  <si>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</si>
  <si>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</si>
  <si>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</si>
  <si>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</si>
  <si>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</si>
  <si>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</si>
  <si>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</si>
  <si>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</si>
  <si>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</si>
  <si>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</si>
  <si>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</si>
  <si>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</si>
  <si>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</si>
  <si>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</si>
  <si>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</si>
  <si>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</si>
  <si>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</si>
  <si>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</si>
  <si>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</si>
  <si>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</si>
  <si>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</si>
  <si>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</si>
  <si>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</si>
  <si>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</si>
  <si>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</si>
  <si>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</si>
  <si>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</si>
  <si>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</si>
  <si>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</si>
  <si>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</si>
  <si>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</si>
  <si>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</si>
  <si>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</si>
  <si>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</si>
  <si>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</si>
  <si>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</si>
  <si>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</si>
  <si>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</si>
  <si>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</si>
  <si>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</si>
  <si>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</si>
  <si>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</si>
  <si>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</si>
  <si>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</si>
  <si>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</si>
  <si>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</si>
  <si>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</si>
  <si>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</si>
  <si>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</si>
  <si>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</si>
  <si>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</si>
  <si>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</si>
  <si>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</si>
  <si>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</si>
  <si>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</si>
  <si>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</si>
  <si>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</si>
  <si>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</si>
  <si>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</si>
  <si>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</si>
  <si>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</si>
  <si>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</si>
  <si>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</si>
  <si>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</si>
  <si>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</si>
  <si>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</si>
  <si>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</si>
  <si>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</si>
  <si>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</si>
  <si>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</si>
  <si>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</si>
  <si>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</si>
  <si>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</si>
  <si>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</si>
  <si>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</si>
  <si>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</si>
  <si>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</si>
  <si>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</si>
  <si>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</si>
  <si>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</si>
  <si>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</si>
  <si>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</si>
  <si>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</si>
  <si>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</si>
  <si>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</si>
  <si>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</si>
  <si>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</si>
  <si>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</si>
  <si>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</si>
  <si>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</si>
  <si>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</si>
  <si>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</si>
  <si>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</si>
  <si>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</si>
  <si>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</si>
  <si>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</si>
  <si>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</si>
  <si>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</si>
  <si>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</si>
  <si>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</si>
  <si>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</si>
  <si>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</si>
  <si>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</si>
  <si>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</si>
  <si>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</si>
  <si>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</si>
  <si>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</si>
  <si>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</si>
  <si>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</si>
  <si>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</si>
  <si>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</si>
  <si>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</si>
  <si>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</si>
  <si>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</si>
  <si>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</si>
  <si>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</si>
  <si>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</si>
  <si>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</si>
  <si>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</si>
  <si>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</si>
  <si>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</si>
  <si>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</si>
  <si>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</si>
  <si>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</si>
  <si>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</si>
  <si>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</si>
  <si>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</si>
  <si>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</si>
  <si>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</si>
  <si>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</si>
  <si>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</si>
  <si>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</si>
  <si>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</si>
  <si>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</si>
  <si>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</si>
  <si>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</si>
  <si>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</si>
  <si>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</si>
  <si>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</si>
  <si>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</si>
  <si>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</si>
  <si>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</si>
  <si>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</si>
  <si>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</si>
  <si>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</si>
  <si>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</si>
  <si>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</si>
  <si>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</si>
  <si>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</si>
  <si>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</si>
  <si>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</si>
  <si>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</si>
  <si>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</si>
  <si>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</si>
  <si>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</si>
  <si>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</si>
  <si>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</si>
  <si>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</si>
  <si>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</si>
  <si>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</si>
  <si>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</si>
  <si>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</si>
  <si>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</si>
  <si>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</si>
  <si>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</si>
  <si>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</si>
  <si>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</si>
  <si>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</si>
  <si>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</si>
  <si>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</si>
  <si>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</si>
  <si>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</si>
  <si>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</si>
  <si>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</si>
  <si>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</si>
  <si>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</si>
  <si>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</si>
  <si>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</si>
  <si>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</si>
  <si>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</si>
  <si>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</si>
  <si>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</si>
  <si>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</si>
  <si>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</si>
  <si>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</si>
  <si>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</si>
  <si>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</si>
  <si>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</si>
  <si>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</si>
  <si>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</si>
  <si>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</si>
  <si>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</si>
  <si>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</si>
  <si>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</si>
  <si>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</si>
  <si>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</si>
  <si>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</si>
  <si>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</si>
  <si>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</si>
  <si>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</si>
  <si>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</si>
  <si>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</si>
  <si>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</si>
  <si>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</si>
  <si>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</si>
  <si>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</si>
  <si>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</si>
  <si>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</si>
  <si>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</si>
  <si>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</si>
  <si>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</si>
  <si>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</si>
  <si>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</si>
  <si>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</si>
  <si>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</si>
  <si>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</si>
  <si>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</si>
  <si>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</si>
  <si>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</si>
  <si>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</si>
  <si>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</si>
  <si>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Bal Month</t>
  </si>
  <si>
    <t>    Firm-LD Peak - Cin - Bal Month</t>
  </si>
  <si>
    <t>    Firm-LD Peak - Comed - Next Day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</si>
  <si>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</si>
  <si>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</si>
  <si>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</si>
  <si>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</si>
  <si>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</si>
  <si>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</si>
  <si>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</si>
  <si>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</si>
  <si>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</si>
  <si>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</si>
  <si>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</si>
  <si>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</si>
  <si>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</si>
  <si>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</si>
  <si>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</si>
  <si>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</si>
  <si>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</si>
  <si>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</si>
  <si>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</si>
  <si>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Tenn-5L - Next Day Gas</t>
  </si>
  <si>
    <t>    NG Fin BS, LD1 for IF - Panhandle - May01-Oct01</t>
  </si>
  <si>
    <t>Enron Power Marketing, Inc.</t>
  </si>
  <si>
    <t>BUY</t>
  </si>
  <si>
    <t>Next Week</t>
  </si>
  <si>
    <t>    Firm-LD Peak - PJM-W - May01</t>
  </si>
  <si>
    <t>    NG Firm Phys, FP - EP-San Juan Blanco - Next Day Gas</t>
  </si>
  <si>
    <t>    NG Firm Phys, FP - NGPL-Mid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</si>
  <si>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</si>
  <si>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</si>
  <si>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</si>
  <si>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</si>
  <si>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Cal 03</t>
  </si>
  <si>
    <t>Morgan Stanley Capital Group, Inc.</t>
  </si>
  <si>
    <t>ng.Next Day</t>
  </si>
  <si>
    <t>DYNJSIZ</t>
  </si>
  <si>
    <t>Fin Swap-Peak</t>
  </si>
  <si>
    <t>    NG Firm Phys, FP - TET WLA - Next Day Gas</t>
  </si>
  <si>
    <t>    NG Fin, FP for LD1 - Henry - Jun01</t>
  </si>
  <si>
    <t>DYNATAY</t>
  </si>
  <si>
    <t xml:space="preserve">ENRON PERCENTAGE: </t>
  </si>
  <si>
    <t>US NATURAL GAS</t>
  </si>
  <si>
    <t>NATURAL GAS LIQUIDS</t>
  </si>
  <si>
    <t>CRUDE</t>
  </si>
  <si>
    <t>    Fin Swap-Peak - NYPOOL A - Next Day</t>
  </si>
  <si>
    <t>    Fin Swap-Peak - NYPOOL A - Jun01</t>
  </si>
  <si>
    <t>    Firm-LD Peak - Nepool - May01</t>
  </si>
  <si>
    <t>    Firm-LD Peak - PJM-W - Jun01</t>
  </si>
  <si>
    <t>    Firm-LD Peak - PJM-W - Q4 01</t>
  </si>
  <si>
    <t>    Firm-LD Peak - Palo - May01</t>
  </si>
  <si>
    <t>    NG Fin BS, LD1 for IF - NW-Rockies - May01</t>
  </si>
  <si>
    <t>    NG Fin BS, LD1 for IF - Perm - May01-Oct01</t>
  </si>
  <si>
    <t>Sold</t>
  </si>
  <si>
    <t>DYNCMCG</t>
  </si>
  <si>
    <t>ng.TETCO ELA</t>
  </si>
  <si>
    <t>DYNMSTE</t>
  </si>
  <si>
    <t>pwr.Ercot</t>
  </si>
  <si>
    <t>    Firm-LD Peak - Cin - Sep01</t>
  </si>
  <si>
    <t>    NG Firm Phys, FP - Opal - Next Day Gas</t>
  </si>
  <si>
    <t>    NG Firm Phys, FP - Socal-Ehrenberg - Next Day Gas</t>
  </si>
  <si>
    <t>    NG Firm Phys, FP - Socal-Topock - Next Day Gas</t>
  </si>
  <si>
    <t>    NG Fin BS, LD1 for IF - Tenn-LA - May01-Oct01</t>
  </si>
  <si>
    <t>Cal 02</t>
  </si>
  <si>
    <t>Enron North America Corp.</t>
  </si>
  <si>
    <t>Herndon, R</t>
  </si>
  <si>
    <t>ng.Northern Natural Demarc</t>
  </si>
  <si>
    <t>ng.Panhandle (PEPL)</t>
  </si>
  <si>
    <t>    Fin Swap-Peak - NYPOOL J - May01</t>
  </si>
  <si>
    <t>Bal Week</t>
  </si>
  <si>
    <t>    Firm-LD Peak - Comed - May01</t>
  </si>
  <si>
    <t>    Firm-LD Peak - Ent - Bal Week</t>
  </si>
  <si>
    <t>    Firm-LD Peak - Ent - May01</t>
  </si>
  <si>
    <t>    Firm-LD Peak - Ent - Jun01</t>
  </si>
  <si>
    <t>    Firm-LD Peak - PJM-W - Bal Week</t>
  </si>
  <si>
    <t>    Firm-LD Peak - PJM-W - Sep01</t>
  </si>
  <si>
    <t>    NG Firm Phys, ID, GDD - Trunk ELA - Next Day Gas</t>
  </si>
  <si>
    <t>    NG Fin BS, LD1 for IF - NNG-Demarc - May01-Oct01</t>
  </si>
  <si>
    <t>    NG Fin BS, LD1 for IF - Panhandle - May01</t>
  </si>
  <si>
    <t>    NG Fin BS, LD1 for IF - Perm - Nov01-Mar02</t>
  </si>
  <si>
    <t>AEP Energy Services, Inc.</t>
  </si>
  <si>
    <t>American Electric Power Service Corp.</t>
  </si>
  <si>
    <t>Ent</t>
  </si>
  <si>
    <t>    Firm-LD Peak - Comed - Nov01</t>
  </si>
  <si>
    <t>    Firm-LD Peak - Ent - Sep01</t>
  </si>
  <si>
    <t>    Firm-LD Peak - Nepool - Next Day</t>
  </si>
  <si>
    <t>    Firm-LD Peak - PJM-W - Next Week</t>
  </si>
  <si>
    <t>    Firm-LD Peak - PJM-W - Mar02-Apr02</t>
  </si>
  <si>
    <t>Mar02-Apr02</t>
  </si>
  <si>
    <t>    NG Firm Phys, FP - ANR-SW - Next Day Gas</t>
  </si>
  <si>
    <t>    NG Firm Phys, FP - PG&amp;E-Citygate - Next Day Gas</t>
  </si>
  <si>
    <t>    NG Firm Phys, FP - PG&amp;E-Topock - Next Day Gas</t>
  </si>
  <si>
    <t>    NG Firm Phys, FP - Waha - Next Day Gas</t>
  </si>
  <si>
    <t>    NG Firm Phys, ID, GDD - EP-Keystone - Next Day Gas</t>
  </si>
  <si>
    <t>    NG Firm Phys, ID, GDD - Mich - Next Day Gas</t>
  </si>
  <si>
    <t>    NG Firm Phys, ID, GDD - Transco Z-6 (NY) - Next Day Gas</t>
  </si>
  <si>
    <t>NG Firm Phys, ID, IF</t>
  </si>
  <si>
    <t>NG Fin BS, LD1 for CGPR</t>
  </si>
  <si>
    <t>    NG Fin BS, LD1 for IF - HSC - May01</t>
  </si>
  <si>
    <t>    NG Fin BS, LD1 for IF - Perm - Jun01</t>
  </si>
  <si>
    <t>    NG Fin BS, LD1 for IF - SJ - Jun01</t>
  </si>
  <si>
    <t>    NG Fin BS, LD1 for IF - Tran 65 - May01</t>
  </si>
  <si>
    <t>    NG Fin BS, LD1 for IF - Transco Z6 (NY) - May01</t>
  </si>
  <si>
    <t>    NG Fin BS, LD1 for IF - Trunk LA - May01</t>
  </si>
  <si>
    <t>    NG Fin BS, LD1 for IF - Waha - Jun01</t>
  </si>
  <si>
    <t>    NG Fin BS, LD1 for IF - Waha - Nov01-Mar02</t>
  </si>
  <si>
    <t>    NG Fin, FP for LD1 - Henry - Cal 02</t>
  </si>
  <si>
    <t>    NG Fin, FP for LD1 - Henry - Cal 03</t>
  </si>
  <si>
    <t>Jun-01-01</t>
  </si>
  <si>
    <t>Jun-30-01</t>
  </si>
  <si>
    <t>Jan-01-02</t>
  </si>
  <si>
    <t>Dec-31-02</t>
  </si>
  <si>
    <t>Duke Energy Trading and Marketing LLC</t>
  </si>
  <si>
    <t>El Paso Merchant Energy L.P.</t>
  </si>
  <si>
    <t>Apr-11-01</t>
  </si>
  <si>
    <t>Apr-13-01</t>
  </si>
  <si>
    <t>Carson , M</t>
  </si>
  <si>
    <t>pwr.CE</t>
  </si>
  <si>
    <r>
      <t> Trade Dates:  </t>
    </r>
    <r>
      <rPr>
        <sz val="8"/>
        <color indexed="8"/>
        <rFont val="Verdana"/>
        <family val="2"/>
      </rPr>
      <t>Apr-10-01 thru Apr-10-01</t>
    </r>
  </si>
  <si>
    <t>    Fin Swap-Peak - NYPOOL J - Next Day</t>
  </si>
  <si>
    <t>Apr-10-01 12:54 GMT</t>
  </si>
  <si>
    <t>Apr-10-01 13:38 GMT</t>
  </si>
  <si>
    <t>Apr-10-01 11:38 GMT</t>
  </si>
  <si>
    <t>    Fin Swap-Peak - NYPOOL A - May01</t>
  </si>
  <si>
    <t>Apr-10-01 19:02 GMT</t>
  </si>
  <si>
    <t>Apr-10-01 18:31 GMT</t>
  </si>
  <si>
    <t>    Fin Swap-Peak - NYPOOL G - Next Day</t>
  </si>
  <si>
    <t>Apr-10-01 12:22 GMT</t>
  </si>
  <si>
    <t>Firm-LD Off-Peak</t>
  </si>
  <si>
    <t>    Firm-LD Off-Peak - SP-15 Off-Peak - Jun01</t>
  </si>
  <si>
    <t>Apr-10-01 14:31 GMT</t>
  </si>
  <si>
    <t>Apr-10-01 15:03 GMT</t>
  </si>
  <si>
    <t>Apr-10-01 17:25 GMT</t>
  </si>
  <si>
    <t>    Firm-LD Peak - Cin - Next Week</t>
  </si>
  <si>
    <t>Apr-10-01 17:53 GMT</t>
  </si>
  <si>
    <t>Apr-10-01 19:27 GMT</t>
  </si>
  <si>
    <t>Apr-10-01 19:22 GMT</t>
  </si>
  <si>
    <t>    Firm-LD Peak - Cin - Jul01-Aug01</t>
  </si>
  <si>
    <t>Apr-10-01 13:51 GMT</t>
  </si>
  <si>
    <t>Apr-10-01 18:21 GMT</t>
  </si>
  <si>
    <t>Apr-10-01 17:32 GMT</t>
  </si>
  <si>
    <t>Apr-10-01 13:22 GMT</t>
  </si>
  <si>
    <t>Apr-10-01 15:48 GMT</t>
  </si>
  <si>
    <t>    Firm-LD Peak - Comed - Jul01-Aug01</t>
  </si>
  <si>
    <t>Apr-10-01 19:11 GMT</t>
  </si>
  <si>
    <t>Apr-10-01 11:57 GMT</t>
  </si>
  <si>
    <t>Apr-10-01 13:24 GMT</t>
  </si>
  <si>
    <t>    Firm-LD Peak - Ent - Next Week</t>
  </si>
  <si>
    <t>Apr-10-01 17:45 GMT</t>
  </si>
  <si>
    <t>Apr-10-01 17:19 GMT</t>
  </si>
  <si>
    <t>Apr-10-01 18:52 GMT</t>
  </si>
  <si>
    <t>    Firm-LD Peak - Ent - Jul01-Aug01</t>
  </si>
  <si>
    <t>Apr-10-01 13:57 GMT</t>
  </si>
  <si>
    <t>Apr-10-01 12:52 GMT</t>
  </si>
  <si>
    <t>    Firm-LD Peak - Ent - Q4 01</t>
  </si>
  <si>
    <t>    Firm-LD Peak - Ent - Cal 02</t>
  </si>
  <si>
    <t>Apr-10-01 17:01 GMT</t>
  </si>
  <si>
    <t>    Firm-LD Peak - Mid C - May01</t>
  </si>
  <si>
    <t>Apr-10-01 13:48 GMT</t>
  </si>
  <si>
    <t>    Firm-LD Peak - NP-15 - Q4 01</t>
  </si>
  <si>
    <t>Apr-10-01 13:29 GMT</t>
  </si>
  <si>
    <t>    Firm-LD Peak - Nepool - Custom</t>
  </si>
  <si>
    <t>Custom</t>
  </si>
  <si>
    <t>Apr-10-01 12:37 GMT</t>
  </si>
  <si>
    <t>    Firm-LD Peak - Nepool - Next Week</t>
  </si>
  <si>
    <t>Apr-10-01 14:42 GMT</t>
  </si>
  <si>
    <t>Apr-10-01 13:37 GMT</t>
  </si>
  <si>
    <t>    Firm-LD Peak - Nepool - Q4 01</t>
  </si>
  <si>
    <t>Apr-10-01 18:15 GMT</t>
  </si>
  <si>
    <t>Apr-10-01 14:56 GMT</t>
  </si>
  <si>
    <t>    Firm-LD Peak - PJM-W - Custom</t>
  </si>
  <si>
    <t>Apr-10-01 13:36 GMT</t>
  </si>
  <si>
    <t>Apr-10-01 14:52 GMT</t>
  </si>
  <si>
    <t>Apr-10-01 20:31 GMT</t>
  </si>
  <si>
    <t>Apr-10-01 17:02 GMT</t>
  </si>
  <si>
    <t>Apr-10-01 17:57 GMT</t>
  </si>
  <si>
    <t>Apr-10-01 18:36 GMT</t>
  </si>
  <si>
    <t>Apr-10-01 18:40 GMT</t>
  </si>
  <si>
    <t>Apr-10-01 15:41 GMT</t>
  </si>
  <si>
    <t>    Firm-LD Peak - PJM-W - Jun02</t>
  </si>
  <si>
    <t>Apr-10-01 14:12 GMT</t>
  </si>
  <si>
    <t>Apr-10-01 14:40 GMT</t>
  </si>
  <si>
    <t>    Firm-LD Peak - SP-15 - Q4 01</t>
  </si>
  <si>
    <t>Apr-10-01 16:13 GMT</t>
  </si>
  <si>
    <t>Apr-10-01 12:13 GMT</t>
  </si>
  <si>
    <t>    Firm-LD Peak - TVA - Q4 01</t>
  </si>
  <si>
    <t>Apr-10-01 15:02 GMT</t>
  </si>
  <si>
    <t>    Firm-LD Peak - Ercot UBU - May01</t>
  </si>
  <si>
    <t>Apr-10-01 17:03 GMT</t>
  </si>
  <si>
    <t>Apr-10-01 13:56 GMT</t>
  </si>
  <si>
    <t>Apr-10-01 13:34 GMT</t>
  </si>
  <si>
    <t>    NG Firm Phys, FP - CIG-ML - Next Day Gas</t>
  </si>
  <si>
    <t>Apr-10-01 12:56 GMT</t>
  </si>
  <si>
    <t>Apr-10-01 15:29 GMT</t>
  </si>
  <si>
    <t>    NG Firm Phys, FP - CG-ML - Next Day Gas</t>
  </si>
  <si>
    <t>Apr-10-01 13:59 GMT</t>
  </si>
  <si>
    <t>Apr-10-01 14:54 GMT</t>
  </si>
  <si>
    <t>Apr-10-01 14:11 GMT</t>
  </si>
  <si>
    <t>Apr-10-01 13:53 GMT</t>
  </si>
  <si>
    <t>Apr-10-01 14:13 GMT</t>
  </si>
  <si>
    <t>Apr-10-01 15:23 GMT</t>
  </si>
  <si>
    <t>Apr-10-01 13:46 GMT</t>
  </si>
  <si>
    <t>Apr-10-01 14:24 GMT</t>
  </si>
  <si>
    <t>Apr-10-01 13:58 GMT</t>
  </si>
  <si>
    <t>Apr-10-01 14:32 GMT</t>
  </si>
  <si>
    <t>Apr-10-01 14:15 GMT</t>
  </si>
  <si>
    <t>    NG Firm Phys, FP - NGPL-TxOk West-AG - Next Day Gas</t>
  </si>
  <si>
    <t>Apr-10-01 14:22 GMT</t>
  </si>
  <si>
    <t>Apr-10-01 14:00 GMT</t>
  </si>
  <si>
    <t>Apr-10-01 14:02 GMT</t>
  </si>
  <si>
    <t>Apr-10-01 14:05 GMT</t>
  </si>
  <si>
    <t>Apr-10-01 14:38 GMT</t>
  </si>
  <si>
    <t>Apr-10-01 14:37 GMT</t>
  </si>
  <si>
    <t>Apr-10-01 14:44 GMT</t>
  </si>
  <si>
    <t>Apr-10-01 14:36 GMT</t>
  </si>
  <si>
    <t>Apr-10-01 14:50 GMT</t>
  </si>
  <si>
    <t>    NG Firm Phys, FP - Transco Z-6 (NY) - Next Day Gas</t>
  </si>
  <si>
    <t>    NG Firm Phys, FP - Transco Z-6 (non-NY) - Next Day Gas</t>
  </si>
  <si>
    <t>Apr-10-01 13:18 GMT</t>
  </si>
  <si>
    <t>Apr-10-01 14:20 GMT</t>
  </si>
  <si>
    <t>    NG Firm Phys, ID, GDD - TCO - Next Day Gas</t>
  </si>
  <si>
    <t>Apr-10-01 13:39 GMT</t>
  </si>
  <si>
    <t>Apr-10-01 12:59 GMT</t>
  </si>
  <si>
    <t>Apr-10-01 12:35 GMT</t>
  </si>
  <si>
    <t>    NG Firm Phys, ID, GDD - Panhandle - Next Day Gas</t>
  </si>
  <si>
    <t>Apr-10-01 12:40 GMT</t>
  </si>
  <si>
    <t>Apr-10-01 14:14 GMT</t>
  </si>
  <si>
    <t>Apr-10-01 12:55 GMT</t>
  </si>
  <si>
    <t>    NG Firm Phys, ID, GDD - Trunk ELA - May01</t>
  </si>
  <si>
    <t>Apr-10-01 19:16 GMT</t>
  </si>
  <si>
    <t>    NG Firm Phys, ID, IF - Opal - May01</t>
  </si>
  <si>
    <t>Apr-10-01 20:19 GMT</t>
  </si>
  <si>
    <t>    NG Firm Phys, ID, IF - NNG-Demarc - May01-Oct01</t>
  </si>
  <si>
    <t>Apr-10-01 19:12 GMT</t>
  </si>
  <si>
    <t>NG Firm Phys, ID, NGI</t>
  </si>
  <si>
    <t>    NG Firm Phys, ID, NGI - NGPL-Nicor - May01</t>
  </si>
  <si>
    <t>    NG Fin BS, LD1 for CGPR - AB-NIT - May01</t>
  </si>
  <si>
    <t>Apr-10-01 14:51 GMT</t>
  </si>
  <si>
    <t>NG Fin BS, LD1 for GDM</t>
  </si>
  <si>
    <t>    NG Fin BS, LD1 for GDM - Mich - May01-Oct01</t>
  </si>
  <si>
    <t>Apr-10-01 17:11 GMT</t>
  </si>
  <si>
    <t>    NG Fin BS, LD1 for IF - CIG-ML - Jun01</t>
  </si>
  <si>
    <t>Apr-10-01 19:20 GMT</t>
  </si>
  <si>
    <t>    NG Fin BS, LD1 for IF - TCO - May01</t>
  </si>
  <si>
    <t>Apr-10-01 14:01 GMT</t>
  </si>
  <si>
    <t>Apr-10-01 19:29 GMT</t>
  </si>
  <si>
    <t>    NG Fin BS, LD1 for IF - HSC - Nov01-Mar02</t>
  </si>
  <si>
    <t>Apr-10-01 15:38 GMT</t>
  </si>
  <si>
    <t>    NG Fin BS, LD1 for IF - NGPL-LA - May01</t>
  </si>
  <si>
    <t>    NG Fin BS, LD1 for IF - NGPL-LA - May01-Oct01</t>
  </si>
  <si>
    <t>Apr-10-01 15:01 GMT</t>
  </si>
  <si>
    <t>    NG Fin BS, LD1 for IF - NGPL-Mid - May01</t>
  </si>
  <si>
    <t>Apr-10-01 14:25 GMT</t>
  </si>
  <si>
    <t>    NG Fin BS, LD1 for IF - NGPL-Mid - May01-Oct01</t>
  </si>
  <si>
    <t>    NG Fin BS, LD1 for IF - NGPL-TxOk West-AG - May01-Oct01</t>
  </si>
  <si>
    <t>Apr-10-01 16:45 GMT</t>
  </si>
  <si>
    <t>    NG Fin BS, LD1 for IF - NNG-Demarc - May01</t>
  </si>
  <si>
    <t>Apr-10-01 19:06 GMT</t>
  </si>
  <si>
    <t>Apr-10-01 19:05 GMT</t>
  </si>
  <si>
    <t>    NG Fin BS, LD1 for IF - Sumas - May01</t>
  </si>
  <si>
    <t>Apr-10-01 16:01 GMT</t>
  </si>
  <si>
    <t>    NG Fin BS, LD1 for IF - NW-Rockies - Jun01</t>
  </si>
  <si>
    <t>Apr-10-01 13:27 GMT</t>
  </si>
  <si>
    <t>Apr-10-01 14:26 GMT</t>
  </si>
  <si>
    <t>Apr-10-01 16:05 GMT</t>
  </si>
  <si>
    <t>Apr-10-01 13:17 GMT</t>
  </si>
  <si>
    <t>Apr-10-01 14:58 GMT</t>
  </si>
  <si>
    <t>Apr-10-01 18:42 GMT</t>
  </si>
  <si>
    <t>Apr-10-01 13:32 GMT</t>
  </si>
  <si>
    <t>Apr-10-01 14:34 GMT</t>
  </si>
  <si>
    <t>    NG Fin BS, LD1 for IF - TET ELA - May01</t>
  </si>
  <si>
    <t>    NG Fin BS, LD1 for IF - TET M3 - May01</t>
  </si>
  <si>
    <t>    NG Fin BS, LD1 for IF - TGT-SL - May01-Oct01</t>
  </si>
  <si>
    <t>    NG Fin BS, LD1 for IF - Tran 65 - May01-Oct01</t>
  </si>
  <si>
    <t>Apr-10-01 13:54 GMT</t>
  </si>
  <si>
    <t>    NG Fin BS, LD1 for IF - Transco Z6 (NY) - May01-Oct01</t>
  </si>
  <si>
    <t>    NG Fin BS, LD1 for IF - Transco Z6 (NY) - Nov01-Mar02</t>
  </si>
  <si>
    <t>Apr-10-01 17:51 GMT</t>
  </si>
  <si>
    <t>Apr-10-01 13:47 GMT</t>
  </si>
  <si>
    <t>Apr-10-01 19:23 GMT</t>
  </si>
  <si>
    <t>NG Fin BS, LD1 for NGI</t>
  </si>
  <si>
    <t>    NG Fin BS, LD1 for NGI - Chicago - May01</t>
  </si>
  <si>
    <t>Apr-10-01 16:36 GMT</t>
  </si>
  <si>
    <t>    NG Fin BS, LD1 for NGI - Chicago - May01-Oct01</t>
  </si>
  <si>
    <t>Apr-10-01 16:35 GMT</t>
  </si>
  <si>
    <t>    NG Fin BS, LD1 for NGI - Chicago - Nov01-Mar02</t>
  </si>
  <si>
    <t>    NG Fin BS, LD1 for NGI - Socal - Nov01-Mar02</t>
  </si>
  <si>
    <t>Apr-10-01 12:41 GMT</t>
  </si>
  <si>
    <t>Apr-10-01 20:22 GMT</t>
  </si>
  <si>
    <t>Apr-10-01 17:38 GMT</t>
  </si>
  <si>
    <t>Apr-10-01 15:17 GMT</t>
  </si>
  <si>
    <t>Apr-10-01 18:09 GMT</t>
  </si>
  <si>
    <t> Trade Dates:  Apr-10-01 thru Apr-10-01</t>
  </si>
  <si>
    <t>Apr-10-01</t>
  </si>
  <si>
    <t>NNG-Demarc</t>
  </si>
  <si>
    <t>Oct-31-01</t>
  </si>
  <si>
    <t>Storey, G</t>
  </si>
  <si>
    <t>Perm</t>
  </si>
  <si>
    <t>Nov-01-01</t>
  </si>
  <si>
    <t>Mar-31-02</t>
  </si>
  <si>
    <t>Aquila Risk Management Corp.</t>
  </si>
  <si>
    <t>Apr-10-01  Deals</t>
  </si>
  <si>
    <t>TVA</t>
  </si>
  <si>
    <t>Reliant Energy Services, Inc.</t>
  </si>
  <si>
    <t>Mirant Americas Energy Marketing, LP</t>
  </si>
  <si>
    <t>Dorland , C</t>
  </si>
  <si>
    <t>Allegheny Energy Supply Company, LLC</t>
  </si>
  <si>
    <t>Comed</t>
  </si>
  <si>
    <t>Aquila Energy Marketing Corp</t>
  </si>
  <si>
    <t>Apr-12-01</t>
  </si>
  <si>
    <t>Enron Canada Corp.</t>
  </si>
  <si>
    <t>08:40 A.M.</t>
  </si>
  <si>
    <t>09:34 A.M.</t>
  </si>
  <si>
    <t>DYNFMOR</t>
  </si>
  <si>
    <t>ng.Transco Zone 3, Station 65</t>
  </si>
  <si>
    <t>08:43 A.M.</t>
  </si>
  <si>
    <t>09:02 A.M.</t>
  </si>
  <si>
    <t>ENESTOREY</t>
  </si>
  <si>
    <t>DYNBWHI</t>
  </si>
  <si>
    <t>ng.Not Applicable</t>
  </si>
  <si>
    <t>ng.Basis Swap</t>
  </si>
  <si>
    <t>ng.NYMEX Last Day Settlement</t>
  </si>
  <si>
    <t>ng.Inside FERC Northern Natural Demarc</t>
  </si>
  <si>
    <t>ng.May 2001 - October 2001</t>
  </si>
  <si>
    <t>08:53 A.M.</t>
  </si>
  <si>
    <t>DYNJLES</t>
  </si>
  <si>
    <t>ng.El Paso Permian</t>
  </si>
  <si>
    <t>ng.Inside FERC El Paso Permian</t>
  </si>
  <si>
    <t>ng.Prompt Month - Financial</t>
  </si>
  <si>
    <t>11:04 A.M.</t>
  </si>
  <si>
    <t>ng.Natural Gas Pipeline, Mid-Continent</t>
  </si>
  <si>
    <t>09:10 A.M.</t>
  </si>
  <si>
    <t>09:06 A.M.</t>
  </si>
  <si>
    <t>09:09 A.M.</t>
  </si>
  <si>
    <t>09:58 A.M.</t>
  </si>
  <si>
    <t>Geoffrey Storey</t>
  </si>
  <si>
    <t>pwr.Jan-Feb 02</t>
  </si>
  <si>
    <t>12:00 P.M.</t>
  </si>
  <si>
    <t>pwr.June 02</t>
  </si>
  <si>
    <t>09:01 A.M.</t>
  </si>
  <si>
    <t>pwr.June01</t>
  </si>
  <si>
    <t>07:38 A.M.</t>
  </si>
  <si>
    <t>pwr.May 02</t>
  </si>
  <si>
    <t>12:01 P.M.</t>
  </si>
  <si>
    <t>pwr.Sep01</t>
  </si>
  <si>
    <t>DYNRABE</t>
  </si>
  <si>
    <t>pwr.NONFIRM</t>
  </si>
  <si>
    <t>pwr.IP/TVA</t>
  </si>
  <si>
    <t>pwr.Hourly Power</t>
  </si>
  <si>
    <t>HE 14 CPT</t>
  </si>
  <si>
    <t>12:09 P.M.</t>
  </si>
  <si>
    <t>07:20 A.M.</t>
  </si>
  <si>
    <t>07:24 A.M.</t>
  </si>
  <si>
    <t>DYNEWAT</t>
  </si>
  <si>
    <t>pwr.East Coast Next Week Power</t>
  </si>
  <si>
    <t>01:28 P.M.</t>
  </si>
  <si>
    <t>ENRON GAS LIQUIDS INC</t>
  </si>
  <si>
    <t>DYNCMAH</t>
  </si>
  <si>
    <t>ngl.normal butane (isom grade)</t>
  </si>
  <si>
    <t>ngl.N/A</t>
  </si>
  <si>
    <t>ngl.Physical</t>
  </si>
  <si>
    <t>ngl.Mont Belvieu, Enterprise</t>
  </si>
  <si>
    <t>ngl.Fixed</t>
  </si>
  <si>
    <t>ngl.April 2001</t>
  </si>
  <si>
    <t>ngl.As Directed</t>
  </si>
  <si>
    <t>09:47 A.M.</t>
  </si>
  <si>
    <t>Natural Gas Liquids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</si>
</sst>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2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8" fillId="0" borderId="0" xfId="0" applyFont="1" applyAlignment="1">
      <alignment horizontal="center"/>
    </xf>
    <xf numFmtId="0" fontId="27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92.353582754629" createdVersion="1" recordCount="1">
  <cacheSource type="worksheet">
    <worksheetSource ref="A9:Y10" sheet="DD-EGL"/>
  </cacheSource>
  <cacheFields count="25">
    <cacheField name="Enron Trader" numFmtId="0">
      <sharedItems count="3">
        <s v="Wade Hicks"/>
        <s v="Adam Gros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10000" maxValue="10000" count="1"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CMAH"/>
      </sharedItems>
    </cacheField>
    <cacheField name="Minor Commodity " numFmtId="0">
      <sharedItems count="1">
        <s v="ngl.normal butane (isom grade)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Enterprise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10T00:00:00" maxDate="2001-04-11T00:00:00" count="1">
        <d v="2001-04-10T00:00:00"/>
      </sharedItems>
    </cacheField>
    <cacheField name="Transaction Time " numFmtId="0">
      <sharedItems count="1">
        <s v="09:47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10000" maxValue="10000" count="1">
        <n v="10000"/>
      </sharedItems>
    </cacheField>
    <cacheField name="Price " numFmtId="0">
      <sharedItems containsSemiMixedTypes="0" containsString="0" containsNumber="1" minValue="0.63" maxValue="0.63" count="1">
        <n v="0.63"/>
      </sharedItems>
    </cacheField>
    <cacheField name="Deal Number " numFmtId="0">
      <sharedItems containsSemiMixedTypes="0" containsString="0" containsNumber="1" containsInteger="1" minValue="23518" maxValue="23518" count="1">
        <n v="235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92.353852893517" createdVersion="1" recordCount="11">
  <cacheSource type="worksheet">
    <worksheetSource ref="A15:T26" sheet="ICE-ENA"/>
  </cacheSource>
  <cacheFields count="20">
    <cacheField name="Trade Date" numFmtId="0">
      <sharedItems count="1">
        <s v="Apr-10-01"/>
      </sharedItems>
    </cacheField>
    <cacheField name="Deal ID" numFmtId="0">
      <sharedItems containsSemiMixedTypes="0" containsString="0" containsNumber="1" containsInteger="1" minValue="112311350" maxValue="20647580616" count="11">
        <n v="807118390"/>
        <n v="182709986"/>
        <n v="114301752"/>
        <n v="142546810"/>
        <n v="20647580616"/>
        <n v="557500354"/>
        <n v="665394820"/>
        <n v="112311350"/>
        <n v="173944995"/>
        <n v="665080940"/>
        <n v="457659614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5">
        <s v="NG Fin BS, LD1 for IF"/>
        <s v="NG Fin, FP for LD1"/>
        <s v="NG Firm Phys, ID, IF"/>
        <m u="1"/>
        <s v="Gasoline Diff" u="1"/>
      </sharedItems>
    </cacheField>
    <cacheField name="Hub" numFmtId="0">
      <sharedItems count="3">
        <s v="NNG-Demarc"/>
        <s v="Perm"/>
        <s v="Henry"/>
      </sharedItems>
    </cacheField>
    <cacheField name="Strip" numFmtId="0">
      <sharedItems containsDate="1" containsMixedTypes="1" minDate="2001-05-01T00:00:00" maxDate="2001-05-02T00:00:00" count="4">
        <s v="May01-Oct01"/>
        <d v="2001-05-01T00:00:00"/>
        <s v="Cal 02"/>
        <s v="Nov01-Mar02"/>
      </sharedItems>
    </cacheField>
    <cacheField name="START" numFmtId="0">
      <sharedItems count="3">
        <s v="May-01-01"/>
        <s v="Jan-01-02"/>
        <s v="Nov-01-01"/>
      </sharedItems>
    </cacheField>
    <cacheField name="END" numFmtId="0">
      <sharedItems count="4">
        <s v="Oct-31-01"/>
        <s v="May-31-01"/>
        <s v="Dec-31-02"/>
        <s v="Mar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Duke Energy Trading and Marketing LLC"/>
        <s v="AEP Energy Services, Inc."/>
        <s v="El Paso Merchant Energy L.P."/>
        <s v="Aquila Risk Management Corp."/>
      </sharedItems>
    </cacheField>
    <cacheField name="Price" numFmtId="0">
      <sharedItems containsSemiMixedTypes="0" containsString="0" containsNumber="1" minValue="-4.4999999999999998E-2" maxValue="5.0149999999999997" count="9">
        <n v="-2.5000000000000001E-3"/>
        <n v="0"/>
        <n v="0.12"/>
        <n v="-0.04"/>
        <n v="5.0149999999999997"/>
        <n v="-4.4999999999999998E-2"/>
        <n v="0.16500000000000001"/>
        <n v="5.0000000000000001E-3"/>
        <n v="-0.01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10000" count="2">
        <n v="10000"/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3650000" count="5">
        <n v="1840000"/>
        <n v="920000"/>
        <n v="310000"/>
        <n v="3650000"/>
        <n v="7550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4">
        <s v="Storey, G"/>
        <s v="Arnold, J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92.353436921294" createdVersion="1" recordCount="10">
  <cacheSource type="worksheet">
    <worksheetSource ref="A9:AB19" sheet="DD-EPM"/>
  </cacheSource>
  <cacheFields count="28">
    <cacheField name="Enron Trader" numFmtId="0">
      <sharedItems count="5">
        <s v="Clint Dean"/>
        <s v="Don Baughman"/>
        <s v="Jeff King"/>
        <s v="Mike Carson" u="1"/>
        <e v="#N/A" u="1"/>
      </sharedItems>
    </cacheField>
    <cacheField name="Delivery Start" numFmtId="0">
      <sharedItems containsSemiMixedTypes="0" containsString="0" containsNumber="1" containsInteger="1" minValue="7" maxValue="16" count="2">
        <n v="7"/>
        <n v="16"/>
      </sharedItems>
    </cacheField>
    <cacheField name="Delivery End" numFmtId="0">
      <sharedItems containsSemiMixedTypes="0" containsString="0" containsNumber="1" containsInteger="1" minValue="22" maxValue="24" count="2">
        <n v="22"/>
        <n v="24"/>
      </sharedItems>
    </cacheField>
    <cacheField name="Period" numFmtId="0">
      <sharedItems containsSemiMixedTypes="0" containsString="0" containsNumber="1" containsInteger="1" minValue="1" maxValue="59" count="5">
        <n v="59"/>
        <n v="30"/>
        <n v="31"/>
        <n v="1"/>
        <n v="5"/>
      </sharedItems>
    </cacheField>
    <cacheField name="Total Volume" numFmtId="0">
      <sharedItems containsSemiMixedTypes="0" containsString="0" containsNumber="1" containsInteger="1" minValue="450" maxValue="47200" count="6">
        <n v="47200"/>
        <n v="24000"/>
        <n v="24800"/>
        <n v="450"/>
        <n v="800"/>
        <n v="4000"/>
      </sharedItems>
    </cacheField>
    <cacheField name="Notional Value" numFmtId="0">
      <sharedItems containsSemiMixedTypes="0" containsString="0" containsNumber="1" containsInteger="1" minValue="29700" maxValue="2312800" count="10">
        <n v="2312800"/>
        <n v="1284000"/>
        <n v="1776000"/>
        <n v="1209000"/>
        <n v="1202800"/>
        <n v="1392000"/>
        <n v="29700"/>
        <n v="48000"/>
        <n v="48800"/>
        <n v="178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3">
        <s v="CDEANEPM"/>
        <s v="DBAUGHMANPHY"/>
        <s v="JKINGEPM"/>
      </sharedItems>
    </cacheField>
    <cacheField name="Dynegy User Name " numFmtId="0">
      <sharedItems count="4">
        <s v="DYNMSTE"/>
        <s v="DYNRABE"/>
        <s v="DYNATAY"/>
        <s v="DYNEWAT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ng-pwr.Firm"/>
        <s v="pwr.NON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IP/TVA"/>
        <s v="pwr.CE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8">
        <s v="pwr.Jan-Feb 02"/>
        <s v="pwr.June 02"/>
        <s v="pwr.June01"/>
        <s v="pwr.May 02"/>
        <s v="pwr.Sep01"/>
        <s v="pwr.Hourly Power"/>
        <s v="pwr.East Coast Spot Power"/>
        <s v="pwr.East Coast Next Week Power"/>
      </sharedItems>
    </cacheField>
    <cacheField name="Term Start Date " numFmtId="0">
      <sharedItems containsSemiMixedTypes="0" containsNonDate="0" containsDate="1" containsString="0" minDate="2001-04-10T00:00:00" maxDate="2002-06-02T00:00:00" count="8">
        <d v="2002-01-01T00:00:00"/>
        <d v="2002-06-01T00:00:00"/>
        <d v="2001-06-01T00:00:00"/>
        <d v="2002-05-01T00:00:00"/>
        <d v="2001-09-01T00:00:00"/>
        <d v="2001-04-10T00:00:00"/>
        <d v="2001-04-11T00:00:00"/>
        <d v="2001-04-16T00:00:00"/>
      </sharedItems>
    </cacheField>
    <cacheField name="Term End Date " numFmtId="0">
      <sharedItems containsSemiMixedTypes="0" containsNonDate="0" containsDate="1" containsString="0" minDate="2001-04-10T00:00:00" maxDate="2002-07-01T00:00:00" count="8">
        <d v="2002-02-28T00:00:00"/>
        <d v="2002-06-30T00:00:00"/>
        <d v="2001-06-30T00:00:00"/>
        <d v="2002-05-31T00:00:00"/>
        <d v="2001-09-30T00:00:00"/>
        <d v="2001-04-10T00:00:00"/>
        <d v="2001-04-11T00:00:00"/>
        <d v="2001-04-20T00:00:00"/>
      </sharedItems>
    </cacheField>
    <cacheField name="Delivery Time " numFmtId="0">
      <sharedItems count="2">
        <s v="HE7-22CPT"/>
        <s v="HE 14 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0T00:00:00" maxDate="2001-04-11T00:00:00" count="1">
        <d v="2001-04-10T00:00:00"/>
      </sharedItems>
    </cacheField>
    <cacheField name="Transaction Time " numFmtId="0">
      <sharedItems count="8">
        <s v="12:00 P.M."/>
        <s v="09:01 A.M."/>
        <s v="07:38 A.M."/>
        <s v="12:01 P.M."/>
        <s v="12:09 P.M."/>
        <s v="07:20 A.M."/>
        <s v="07:24 A.M."/>
        <s v="01:28 P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4.5" maxValue="74" count="10">
        <n v="49"/>
        <n v="53.5"/>
        <n v="74"/>
        <n v="48.75"/>
        <n v="48.5"/>
        <n v="58"/>
        <n v="66"/>
        <n v="60"/>
        <n v="61"/>
        <n v="44.5"/>
      </sharedItems>
    </cacheField>
    <cacheField name="Deal Number " numFmtId="0">
      <sharedItems containsSemiMixedTypes="0" containsString="0" containsNumber="1" containsInteger="1" minValue="23328" maxValue="23604" count="10">
        <n v="23570"/>
        <n v="23446"/>
        <n v="23336"/>
        <n v="23447"/>
        <n v="23572"/>
        <n v="23571"/>
        <n v="23584"/>
        <n v="23328"/>
        <n v="23333"/>
        <n v="236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92.354422337965" createdVersion="1" recordCount="9">
  <cacheSource type="worksheet">
    <worksheetSource ref="A15:T24" sheet="ICE-EPM"/>
  </cacheSource>
  <cacheFields count="20">
    <cacheField name="Trade Date" numFmtId="0">
      <sharedItems count="1">
        <s v="Apr-10-01"/>
      </sharedItems>
    </cacheField>
    <cacheField name="Deal ID" numFmtId="0">
      <sharedItems containsSemiMixedTypes="0" containsString="0" containsNumber="1" containsInteger="1" minValue="118080930" maxValue="879284706" count="9">
        <n v="721042913"/>
        <n v="158284183"/>
        <n v="396881283"/>
        <n v="118080930"/>
        <n v="879284706"/>
        <n v="146636891"/>
        <n v="139888578"/>
        <n v="355589592"/>
        <n v="150417411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4">
        <s v="TVA"/>
        <s v="Cin"/>
        <s v="Comed"/>
        <s v="Ent"/>
      </sharedItems>
    </cacheField>
    <cacheField name="Strip" numFmtId="0">
      <sharedItems containsDate="1" containsMixedTypes="1" minDate="2001-05-01T00:00:00" maxDate="2001-06-02T00:00:00" count="4">
        <s v="Next Day"/>
        <d v="2001-05-01T00:00:00"/>
        <d v="2001-06-01T00:00:00"/>
        <s v="Bal Week"/>
      </sharedItems>
    </cacheField>
    <cacheField name="START" numFmtId="0">
      <sharedItems count="4">
        <s v="Apr-11-01"/>
        <s v="May-01-01"/>
        <s v="Jun-01-01"/>
        <s v="Apr-12-01"/>
      </sharedItems>
    </cacheField>
    <cacheField name="END" numFmtId="0">
      <sharedItems count="4">
        <s v="Apr-11-01"/>
        <s v="May-31-01"/>
        <s v="Jun-30-01"/>
        <s v="Apr-13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7">
        <s v="Reliant Energy Services, Inc."/>
        <s v="Mirant Americas Energy Marketing, LP"/>
        <s v="Allegheny Energy Supply Company, LLC"/>
        <s v="Duke Energy Trading and Marketing LLC"/>
        <s v="American Electric Power Service Corp."/>
        <s v="Morgan Stanley Capital Group, Inc."/>
        <s v="Aquila Energy Marketing Corp"/>
      </sharedItems>
    </cacheField>
    <cacheField name="Price" numFmtId="0">
      <sharedItems containsSemiMixedTypes="0" containsString="0" containsNumber="1" minValue="48.5" maxValue="78" count="9">
        <n v="60.5"/>
        <n v="66.5"/>
        <n v="67.25"/>
        <n v="52.3"/>
        <n v="52.25"/>
        <n v="48.5"/>
        <n v="52.15"/>
        <n v="78"/>
        <n v="64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" count="4">
        <n v="800"/>
        <n v="17600"/>
        <n v="16800"/>
        <n v="1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Dorland , C"/>
        <s v="Herndon, R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92.353284027777" createdVersion="1" recordCount="11">
  <cacheSource type="worksheet">
    <worksheetSource ref="A10:Y21" sheet="DD-ENA"/>
  </cacheSource>
  <cacheFields count="25">
    <cacheField name="Enron Trader" numFmtId="0">
      <sharedItems count="16">
        <s v="Chris Germany"/>
        <s v="Susan Pereira"/>
        <s v="Geoffrey Storey"/>
        <s v="Kelli Stevens"/>
        <s v="Dan Junek" u="1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</sharedItems>
    </cacheField>
    <cacheField name="Period" numFmtId="0">
      <sharedItems containsSemiMixedTypes="0" containsString="0" containsNumber="1" containsInteger="1" minValue="1" maxValue="184" count="3">
        <n v="1"/>
        <n v="184"/>
        <n v="31"/>
      </sharedItems>
    </cacheField>
    <cacheField name="Total Volume" numFmtId="0">
      <sharedItems containsSemiMixedTypes="0" containsString="0" containsNumber="1" containsInteger="1" minValue="3000" maxValue="1840000" count="4">
        <n v="5000"/>
        <n v="1840000"/>
        <n v="155000"/>
        <n v="3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US Natural Gas"/>
        <s v="Coal" u="1"/>
        <s v="Power" u="1"/>
      </sharedItems>
    </cacheField>
    <cacheField name="User Name " numFmtId="0">
      <sharedItems count="4">
        <s v="ENECGERMANY"/>
        <s v="ENEPEREI"/>
        <s v="ENESTOREY"/>
        <s v="ENEkelli"/>
      </sharedItems>
    </cacheField>
    <cacheField name="Dynegy User Name " numFmtId="0">
      <sharedItems count="5">
        <s v="DYNCMCG"/>
        <s v="DYNFMOR"/>
        <s v="DYNBWHI"/>
        <s v="DYNJLES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2">
        <s v="ng-pwr.Firm"/>
        <s v="ng.Not Applicable"/>
      </sharedItems>
    </cacheField>
    <cacheField name="Deal Type " numFmtId="0">
      <sharedItems count="2">
        <s v="Physical"/>
        <s v="ng.Basis Swap"/>
      </sharedItems>
    </cacheField>
    <cacheField name="Location " numFmtId="0">
      <sharedItems count="6">
        <s v="ng.TETCO ELA"/>
        <s v="ng.Transco Zone 3, Station 65"/>
        <s v="ng.Northern Natural Demarc"/>
        <s v="ng.El Paso Permian"/>
        <s v="ng.Natural Gas Pipeline, Mid-Continent"/>
        <s v="ng.Panhandle (PEPL)"/>
      </sharedItems>
    </cacheField>
    <cacheField name="Pricing Mechanism " numFmtId="0">
      <sharedItems count="2">
        <s v="ng-pwr.Fixed Price"/>
        <s v="ng.NYMEX Last Day Settlement"/>
      </sharedItems>
    </cacheField>
    <cacheField name="Settlement Type " numFmtId="0">
      <sharedItems containsBlank="1" count="3">
        <m/>
        <s v="ng.Inside FERC Northern Natural Demarc"/>
        <s v="ng.Inside FERC El Paso Permian"/>
      </sharedItems>
    </cacheField>
    <cacheField name="Term " numFmtId="0">
      <sharedItems count="3">
        <s v="ng.Next Day"/>
        <s v="ng.May 2001 - October 2001"/>
        <s v="ng.Prompt Month - Financial"/>
      </sharedItems>
    </cacheField>
    <cacheField name="Term Start Date " numFmtId="0">
      <sharedItems containsSemiMixedTypes="0" containsNonDate="0" containsDate="1" containsString="0" minDate="2001-04-11T00:00:00" maxDate="2001-05-02T00:00:00" count="2">
        <d v="2001-04-11T00:00:00"/>
        <d v="2001-05-01T00:00:00"/>
      </sharedItems>
    </cacheField>
    <cacheField name="Term End Date " numFmtId="0">
      <sharedItems containsSemiMixedTypes="0" containsNonDate="0" containsDate="1" containsString="0" minDate="2001-04-11T00:00:00" maxDate="2001-11-01T00:00:00" count="3">
        <d v="2001-04-11T00:00:00"/>
        <d v="2001-10-31T00:00:00"/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0T00:00:00" maxDate="2001-04-11T00:00:00" count="1">
        <d v="2001-04-10T00:00:00"/>
      </sharedItems>
    </cacheField>
    <cacheField name="Transaction Time " numFmtId="0">
      <sharedItems count="10">
        <s v="08:40 A.M."/>
        <s v="09:34 A.M."/>
        <s v="08:43 A.M."/>
        <s v="09:02 A.M."/>
        <s v="08:53 A.M."/>
        <s v="11:04 A.M."/>
        <s v="09:10 A.M."/>
        <s v="09:06 A.M."/>
        <s v="09:09 A.M."/>
        <s v="09:58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3000" maxValue="10000" count="3">
        <n v="5000"/>
        <n v="10000"/>
        <n v="3000"/>
      </sharedItems>
    </cacheField>
    <cacheField name="Price " numFmtId="0">
      <sharedItems containsSemiMixedTypes="0" containsString="0" containsNumber="1" minValue="-0.04" maxValue="5.59" count="11">
        <n v="5.5049999999999999"/>
        <n v="5.4950000000000001"/>
        <n v="5.59"/>
        <n v="5.58"/>
        <n v="1.2500000000000001E-2"/>
        <n v="5.0000000000000001E-3"/>
        <n v="-0.04"/>
        <n v="5.3849999999999998"/>
        <n v="5.4850000000000003"/>
        <n v="5.48"/>
        <n v="5.3550000000000004"/>
      </sharedItems>
    </cacheField>
    <cacheField name="Deal Number " numFmtId="0">
      <sharedItems containsSemiMixedTypes="0" containsString="0" containsNumber="1" containsInteger="1" minValue="23408" maxValue="23561" count="11">
        <n v="23408"/>
        <n v="23500"/>
        <n v="23416"/>
        <n v="23452"/>
        <n v="23431"/>
        <n v="23449"/>
        <n v="23561"/>
        <n v="23465"/>
        <n v="23458"/>
        <n v="23464"/>
        <n v="235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1"/>
    <x v="0"/>
    <x v="1"/>
    <x v="0"/>
    <x v="1"/>
    <x v="0"/>
    <x v="0"/>
  </r>
  <r>
    <x v="0"/>
    <x v="2"/>
    <x v="0"/>
    <x v="1"/>
    <x v="0"/>
    <x v="1"/>
    <x v="0"/>
    <x v="0"/>
    <x v="0"/>
    <x v="0"/>
    <x v="0"/>
    <x v="0"/>
    <x v="1"/>
    <x v="2"/>
    <x v="0"/>
    <x v="0"/>
    <x v="0"/>
    <x v="0"/>
    <x v="0"/>
    <x v="0"/>
  </r>
  <r>
    <x v="0"/>
    <x v="3"/>
    <x v="0"/>
    <x v="1"/>
    <x v="0"/>
    <x v="1"/>
    <x v="1"/>
    <x v="0"/>
    <x v="1"/>
    <x v="0"/>
    <x v="0"/>
    <x v="0"/>
    <x v="2"/>
    <x v="3"/>
    <x v="0"/>
    <x v="0"/>
    <x v="0"/>
    <x v="2"/>
    <x v="0"/>
    <x v="0"/>
  </r>
  <r>
    <x v="0"/>
    <x v="4"/>
    <x v="0"/>
    <x v="1"/>
    <x v="1"/>
    <x v="2"/>
    <x v="2"/>
    <x v="1"/>
    <x v="2"/>
    <x v="0"/>
    <x v="0"/>
    <x v="0"/>
    <x v="2"/>
    <x v="4"/>
    <x v="0"/>
    <x v="0"/>
    <x v="0"/>
    <x v="3"/>
    <x v="0"/>
    <x v="1"/>
  </r>
  <r>
    <x v="0"/>
    <x v="5"/>
    <x v="0"/>
    <x v="1"/>
    <x v="0"/>
    <x v="1"/>
    <x v="1"/>
    <x v="0"/>
    <x v="1"/>
    <x v="0"/>
    <x v="0"/>
    <x v="0"/>
    <x v="1"/>
    <x v="5"/>
    <x v="0"/>
    <x v="0"/>
    <x v="0"/>
    <x v="2"/>
    <x v="0"/>
    <x v="0"/>
  </r>
  <r>
    <x v="0"/>
    <x v="6"/>
    <x v="0"/>
    <x v="1"/>
    <x v="0"/>
    <x v="1"/>
    <x v="3"/>
    <x v="2"/>
    <x v="3"/>
    <x v="0"/>
    <x v="0"/>
    <x v="0"/>
    <x v="1"/>
    <x v="6"/>
    <x v="0"/>
    <x v="1"/>
    <x v="0"/>
    <x v="4"/>
    <x v="0"/>
    <x v="0"/>
  </r>
  <r>
    <x v="0"/>
    <x v="7"/>
    <x v="0"/>
    <x v="0"/>
    <x v="2"/>
    <x v="0"/>
    <x v="0"/>
    <x v="0"/>
    <x v="0"/>
    <x v="0"/>
    <x v="0"/>
    <x v="0"/>
    <x v="1"/>
    <x v="0"/>
    <x v="0"/>
    <x v="0"/>
    <x v="0"/>
    <x v="0"/>
    <x v="0"/>
    <x v="0"/>
  </r>
  <r>
    <x v="0"/>
    <x v="8"/>
    <x v="0"/>
    <x v="0"/>
    <x v="0"/>
    <x v="0"/>
    <x v="0"/>
    <x v="0"/>
    <x v="0"/>
    <x v="0"/>
    <x v="0"/>
    <x v="0"/>
    <x v="3"/>
    <x v="7"/>
    <x v="0"/>
    <x v="0"/>
    <x v="0"/>
    <x v="0"/>
    <x v="0"/>
    <x v="0"/>
  </r>
  <r>
    <x v="0"/>
    <x v="9"/>
    <x v="0"/>
    <x v="1"/>
    <x v="0"/>
    <x v="0"/>
    <x v="1"/>
    <x v="0"/>
    <x v="1"/>
    <x v="0"/>
    <x v="0"/>
    <x v="0"/>
    <x v="3"/>
    <x v="8"/>
    <x v="0"/>
    <x v="0"/>
    <x v="0"/>
    <x v="2"/>
    <x v="0"/>
    <x v="0"/>
  </r>
  <r>
    <x v="0"/>
    <x v="10"/>
    <x v="0"/>
    <x v="1"/>
    <x v="2"/>
    <x v="0"/>
    <x v="0"/>
    <x v="0"/>
    <x v="0"/>
    <x v="0"/>
    <x v="0"/>
    <x v="0"/>
    <x v="1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0"/>
    <x v="0"/>
    <x v="0"/>
    <x v="1"/>
    <x v="1"/>
    <x v="2"/>
    <x v="0"/>
    <x v="0"/>
    <x v="0"/>
    <x v="0"/>
    <x v="0"/>
    <x v="0"/>
    <x v="0"/>
    <x v="0"/>
    <x v="0"/>
    <x v="0"/>
    <x v="0"/>
    <x v="2"/>
    <x v="2"/>
    <x v="2"/>
    <x v="0"/>
    <x v="0"/>
    <x v="0"/>
    <x v="2"/>
    <x v="1"/>
    <x v="0"/>
    <x v="2"/>
    <x v="2"/>
  </r>
  <r>
    <x v="0"/>
    <x v="0"/>
    <x v="0"/>
    <x v="2"/>
    <x v="2"/>
    <x v="3"/>
    <x v="0"/>
    <x v="0"/>
    <x v="0"/>
    <x v="0"/>
    <x v="0"/>
    <x v="0"/>
    <x v="0"/>
    <x v="0"/>
    <x v="0"/>
    <x v="0"/>
    <x v="0"/>
    <x v="3"/>
    <x v="3"/>
    <x v="3"/>
    <x v="0"/>
    <x v="0"/>
    <x v="0"/>
    <x v="1"/>
    <x v="0"/>
    <x v="0"/>
    <x v="3"/>
    <x v="3"/>
  </r>
  <r>
    <x v="0"/>
    <x v="0"/>
    <x v="0"/>
    <x v="2"/>
    <x v="2"/>
    <x v="4"/>
    <x v="0"/>
    <x v="0"/>
    <x v="0"/>
    <x v="0"/>
    <x v="0"/>
    <x v="0"/>
    <x v="0"/>
    <x v="0"/>
    <x v="0"/>
    <x v="0"/>
    <x v="0"/>
    <x v="3"/>
    <x v="3"/>
    <x v="3"/>
    <x v="0"/>
    <x v="0"/>
    <x v="0"/>
    <x v="3"/>
    <x v="0"/>
    <x v="0"/>
    <x v="4"/>
    <x v="4"/>
  </r>
  <r>
    <x v="0"/>
    <x v="0"/>
    <x v="0"/>
    <x v="1"/>
    <x v="1"/>
    <x v="5"/>
    <x v="0"/>
    <x v="0"/>
    <x v="0"/>
    <x v="0"/>
    <x v="0"/>
    <x v="0"/>
    <x v="0"/>
    <x v="0"/>
    <x v="0"/>
    <x v="0"/>
    <x v="0"/>
    <x v="4"/>
    <x v="4"/>
    <x v="4"/>
    <x v="0"/>
    <x v="0"/>
    <x v="0"/>
    <x v="3"/>
    <x v="0"/>
    <x v="0"/>
    <x v="5"/>
    <x v="5"/>
  </r>
  <r>
    <x v="1"/>
    <x v="1"/>
    <x v="1"/>
    <x v="3"/>
    <x v="3"/>
    <x v="6"/>
    <x v="0"/>
    <x v="0"/>
    <x v="0"/>
    <x v="1"/>
    <x v="1"/>
    <x v="0"/>
    <x v="1"/>
    <x v="0"/>
    <x v="1"/>
    <x v="0"/>
    <x v="0"/>
    <x v="5"/>
    <x v="5"/>
    <x v="5"/>
    <x v="1"/>
    <x v="0"/>
    <x v="0"/>
    <x v="4"/>
    <x v="1"/>
    <x v="0"/>
    <x v="6"/>
    <x v="6"/>
  </r>
  <r>
    <x v="2"/>
    <x v="0"/>
    <x v="0"/>
    <x v="3"/>
    <x v="4"/>
    <x v="7"/>
    <x v="0"/>
    <x v="0"/>
    <x v="0"/>
    <x v="2"/>
    <x v="2"/>
    <x v="0"/>
    <x v="0"/>
    <x v="0"/>
    <x v="2"/>
    <x v="0"/>
    <x v="0"/>
    <x v="6"/>
    <x v="6"/>
    <x v="6"/>
    <x v="0"/>
    <x v="0"/>
    <x v="0"/>
    <x v="5"/>
    <x v="1"/>
    <x v="0"/>
    <x v="7"/>
    <x v="7"/>
  </r>
  <r>
    <x v="2"/>
    <x v="0"/>
    <x v="0"/>
    <x v="3"/>
    <x v="4"/>
    <x v="8"/>
    <x v="0"/>
    <x v="0"/>
    <x v="0"/>
    <x v="2"/>
    <x v="2"/>
    <x v="0"/>
    <x v="0"/>
    <x v="0"/>
    <x v="2"/>
    <x v="0"/>
    <x v="0"/>
    <x v="6"/>
    <x v="6"/>
    <x v="6"/>
    <x v="0"/>
    <x v="0"/>
    <x v="0"/>
    <x v="6"/>
    <x v="1"/>
    <x v="0"/>
    <x v="8"/>
    <x v="8"/>
  </r>
  <r>
    <x v="2"/>
    <x v="0"/>
    <x v="0"/>
    <x v="4"/>
    <x v="5"/>
    <x v="9"/>
    <x v="0"/>
    <x v="0"/>
    <x v="0"/>
    <x v="2"/>
    <x v="3"/>
    <x v="0"/>
    <x v="0"/>
    <x v="0"/>
    <x v="2"/>
    <x v="0"/>
    <x v="0"/>
    <x v="7"/>
    <x v="7"/>
    <x v="7"/>
    <x v="0"/>
    <x v="0"/>
    <x v="0"/>
    <x v="7"/>
    <x v="1"/>
    <x v="0"/>
    <x v="9"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0"/>
    <x v="0"/>
    <x v="1"/>
    <x v="1"/>
    <x v="0"/>
    <x v="0"/>
    <x v="0"/>
    <x v="0"/>
    <x v="0"/>
    <x v="1"/>
  </r>
  <r>
    <x v="0"/>
    <x v="2"/>
    <x v="0"/>
    <x v="0"/>
    <x v="0"/>
    <x v="1"/>
    <x v="0"/>
    <x v="0"/>
    <x v="0"/>
    <x v="0"/>
    <x v="0"/>
    <x v="0"/>
    <x v="2"/>
    <x v="2"/>
    <x v="0"/>
    <x v="0"/>
    <x v="0"/>
    <x v="0"/>
    <x v="0"/>
    <x v="1"/>
  </r>
  <r>
    <x v="0"/>
    <x v="3"/>
    <x v="0"/>
    <x v="1"/>
    <x v="0"/>
    <x v="1"/>
    <x v="1"/>
    <x v="1"/>
    <x v="1"/>
    <x v="0"/>
    <x v="0"/>
    <x v="0"/>
    <x v="3"/>
    <x v="3"/>
    <x v="0"/>
    <x v="0"/>
    <x v="0"/>
    <x v="1"/>
    <x v="0"/>
    <x v="2"/>
  </r>
  <r>
    <x v="0"/>
    <x v="4"/>
    <x v="0"/>
    <x v="1"/>
    <x v="0"/>
    <x v="1"/>
    <x v="1"/>
    <x v="1"/>
    <x v="1"/>
    <x v="0"/>
    <x v="0"/>
    <x v="0"/>
    <x v="4"/>
    <x v="4"/>
    <x v="0"/>
    <x v="0"/>
    <x v="0"/>
    <x v="1"/>
    <x v="0"/>
    <x v="2"/>
  </r>
  <r>
    <x v="0"/>
    <x v="5"/>
    <x v="0"/>
    <x v="1"/>
    <x v="0"/>
    <x v="2"/>
    <x v="1"/>
    <x v="1"/>
    <x v="1"/>
    <x v="0"/>
    <x v="0"/>
    <x v="0"/>
    <x v="5"/>
    <x v="5"/>
    <x v="0"/>
    <x v="0"/>
    <x v="0"/>
    <x v="1"/>
    <x v="0"/>
    <x v="1"/>
  </r>
  <r>
    <x v="0"/>
    <x v="6"/>
    <x v="0"/>
    <x v="1"/>
    <x v="0"/>
    <x v="1"/>
    <x v="1"/>
    <x v="1"/>
    <x v="1"/>
    <x v="0"/>
    <x v="0"/>
    <x v="0"/>
    <x v="4"/>
    <x v="6"/>
    <x v="0"/>
    <x v="0"/>
    <x v="0"/>
    <x v="1"/>
    <x v="0"/>
    <x v="2"/>
  </r>
  <r>
    <x v="0"/>
    <x v="7"/>
    <x v="0"/>
    <x v="0"/>
    <x v="0"/>
    <x v="1"/>
    <x v="2"/>
    <x v="2"/>
    <x v="2"/>
    <x v="0"/>
    <x v="0"/>
    <x v="0"/>
    <x v="6"/>
    <x v="7"/>
    <x v="0"/>
    <x v="0"/>
    <x v="0"/>
    <x v="2"/>
    <x v="0"/>
    <x v="2"/>
  </r>
  <r>
    <x v="0"/>
    <x v="8"/>
    <x v="0"/>
    <x v="0"/>
    <x v="0"/>
    <x v="3"/>
    <x v="3"/>
    <x v="3"/>
    <x v="3"/>
    <x v="0"/>
    <x v="0"/>
    <x v="0"/>
    <x v="0"/>
    <x v="8"/>
    <x v="0"/>
    <x v="0"/>
    <x v="0"/>
    <x v="3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2"/>
    <x v="0"/>
    <x v="0"/>
    <x v="2"/>
    <x v="2"/>
  </r>
  <r>
    <x v="1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3"/>
    <x v="0"/>
    <x v="0"/>
    <x v="3"/>
    <x v="3"/>
  </r>
  <r>
    <x v="2"/>
    <x v="1"/>
    <x v="1"/>
    <x v="0"/>
    <x v="0"/>
    <x v="0"/>
    <x v="2"/>
    <x v="2"/>
    <x v="0"/>
    <x v="1"/>
    <x v="1"/>
    <x v="2"/>
    <x v="1"/>
    <x v="1"/>
    <x v="1"/>
    <x v="1"/>
    <x v="1"/>
    <x v="0"/>
    <x v="0"/>
    <x v="0"/>
    <x v="4"/>
    <x v="1"/>
    <x v="1"/>
    <x v="4"/>
    <x v="4"/>
  </r>
  <r>
    <x v="2"/>
    <x v="1"/>
    <x v="1"/>
    <x v="0"/>
    <x v="0"/>
    <x v="0"/>
    <x v="2"/>
    <x v="2"/>
    <x v="0"/>
    <x v="1"/>
    <x v="1"/>
    <x v="2"/>
    <x v="1"/>
    <x v="1"/>
    <x v="1"/>
    <x v="1"/>
    <x v="1"/>
    <x v="0"/>
    <x v="0"/>
    <x v="0"/>
    <x v="3"/>
    <x v="1"/>
    <x v="1"/>
    <x v="5"/>
    <x v="5"/>
  </r>
  <r>
    <x v="2"/>
    <x v="2"/>
    <x v="2"/>
    <x v="0"/>
    <x v="0"/>
    <x v="0"/>
    <x v="2"/>
    <x v="3"/>
    <x v="0"/>
    <x v="1"/>
    <x v="1"/>
    <x v="3"/>
    <x v="1"/>
    <x v="2"/>
    <x v="2"/>
    <x v="1"/>
    <x v="2"/>
    <x v="0"/>
    <x v="0"/>
    <x v="0"/>
    <x v="5"/>
    <x v="1"/>
    <x v="0"/>
    <x v="6"/>
    <x v="6"/>
  </r>
  <r>
    <x v="3"/>
    <x v="0"/>
    <x v="0"/>
    <x v="0"/>
    <x v="0"/>
    <x v="0"/>
    <x v="3"/>
    <x v="4"/>
    <x v="0"/>
    <x v="0"/>
    <x v="0"/>
    <x v="4"/>
    <x v="0"/>
    <x v="0"/>
    <x v="0"/>
    <x v="0"/>
    <x v="0"/>
    <x v="0"/>
    <x v="0"/>
    <x v="0"/>
    <x v="6"/>
    <x v="1"/>
    <x v="0"/>
    <x v="7"/>
    <x v="7"/>
  </r>
  <r>
    <x v="3"/>
    <x v="0"/>
    <x v="0"/>
    <x v="0"/>
    <x v="0"/>
    <x v="0"/>
    <x v="3"/>
    <x v="4"/>
    <x v="0"/>
    <x v="0"/>
    <x v="0"/>
    <x v="2"/>
    <x v="0"/>
    <x v="0"/>
    <x v="0"/>
    <x v="0"/>
    <x v="0"/>
    <x v="0"/>
    <x v="0"/>
    <x v="0"/>
    <x v="7"/>
    <x v="1"/>
    <x v="0"/>
    <x v="8"/>
    <x v="8"/>
  </r>
  <r>
    <x v="3"/>
    <x v="0"/>
    <x v="0"/>
    <x v="0"/>
    <x v="0"/>
    <x v="0"/>
    <x v="3"/>
    <x v="4"/>
    <x v="0"/>
    <x v="0"/>
    <x v="0"/>
    <x v="2"/>
    <x v="0"/>
    <x v="0"/>
    <x v="0"/>
    <x v="0"/>
    <x v="0"/>
    <x v="0"/>
    <x v="0"/>
    <x v="0"/>
    <x v="8"/>
    <x v="1"/>
    <x v="0"/>
    <x v="9"/>
    <x v="9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9"/>
    <x v="1"/>
    <x v="2"/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5">
        <item x="1"/>
        <item m="1" x="3"/>
        <item m="1" x="4"/>
        <item x="0"/>
        <item x="2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4">
        <item x="1"/>
        <item m="1" x="2"/>
        <item m="1" x="3"/>
        <item x="0"/>
      </items>
    </pivotField>
  </pivotFields>
  <rowFields count="3">
    <field x="19"/>
    <field x="4"/>
    <field x="18"/>
  </rowFields>
  <rowItems count="4">
    <i>
      <x/>
      <x/>
      <x/>
    </i>
    <i>
      <x v="3"/>
      <x v="3"/>
      <x/>
    </i>
    <i r="1">
      <x v="4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1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G8:K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x="1"/>
        <item m="1" x="3"/>
        <item x="2"/>
        <item m="1" x="4"/>
        <item m="1" x="5"/>
        <item m="1" x="6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2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6">
        <item x="0"/>
        <item x="2"/>
        <item m="1" x="3"/>
        <item m="1" x="4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/>
    </i>
    <i r="1">
      <x v="1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5">
      <pivotArea grandRow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9">
      <pivotArea grandRow="1" outline="0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8" count="1">
            <x v="0"/>
          </reference>
        </references>
      </pivotArea>
    </format>
    <format dxfId="6">
      <pivotArea field="8" type="button" dataOnly="0" labelOnly="1" outline="0" axis="axisRow" fieldPosition="0"/>
    </format>
    <format dxfId="5">
      <pivotArea field="0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6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4"/>
        <item m="1" x="5"/>
        <item x="3"/>
        <item m="1" x="6"/>
        <item m="1" x="7"/>
        <item m="1" x="8"/>
        <item x="1"/>
        <item m="1" x="9"/>
        <item m="1" x="10"/>
        <item m="1" x="11"/>
        <item m="1" x="12"/>
        <item m="1" x="13"/>
        <item m="1" x="14"/>
        <item m="1" x="15"/>
        <item x="2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6">
    <i>
      <x v="2"/>
      <x/>
    </i>
    <i r="1">
      <x v="3"/>
    </i>
    <i r="1">
      <x v="7"/>
    </i>
    <i r="1">
      <x v="15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5">
      <pivotArea dataOnly="0" outline="0" fieldPosition="0">
        <references count="1">
          <reference field="4294967294" count="0"/>
        </references>
      </pivotArea>
    </format>
    <format dxfId="24">
      <pivotArea field="0" type="button" dataOnly="0" labelOnly="1" outline="0" axis="axisRow" fieldPosition="1"/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7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6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x="0"/>
        <item m="1" x="2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0">
      <pivotArea outline="0" fieldPosition="0"/>
    </format>
    <format dxfId="39">
      <pivotArea grandRow="1" outline="0" fieldPosition="0"/>
    </format>
    <format dxfId="38">
      <pivotArea dataOnly="0" labelOnly="1" grandRow="1" outline="0" fieldPosition="0"/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3">
      <pivotArea grandRow="1" outline="0" fieldPosition="0"/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5" count="1">
            <x v="0"/>
          </reference>
        </references>
      </pivotArea>
    </format>
    <format dxfId="30">
      <pivotArea field="5" type="button" dataOnly="0" labelOnly="1" outline="0" axis="axisRow" fieldPosition="0"/>
    </format>
    <format dxfId="29">
      <pivotArea field="0" type="button" dataOnly="0" labelOnly="1" outline="0" axis="axisRow" fieldPosition="1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12311350&amp;dt=Apr-10-01" TargetMode="External"/><Relationship Id="rId3" Type="http://schemas.openxmlformats.org/officeDocument/2006/relationships/hyperlink" Target="https://www.intcx.com/ReportServlet/any.class?operation=confirm&amp;dealID=114301752&amp;dt=Apr-10-01" TargetMode="External"/><Relationship Id="rId7" Type="http://schemas.openxmlformats.org/officeDocument/2006/relationships/hyperlink" Target="https://www.intcx.com/ReportServlet/any.class?operation=confirm&amp;dealID=665394820&amp;dt=Apr-10-01" TargetMode="External"/><Relationship Id="rId2" Type="http://schemas.openxmlformats.org/officeDocument/2006/relationships/hyperlink" Target="https://www.intcx.com/ReportServlet/any.class?operation=confirm&amp;dealID=182709986&amp;dt=Apr-10-01" TargetMode="External"/><Relationship Id="rId1" Type="http://schemas.openxmlformats.org/officeDocument/2006/relationships/hyperlink" Target="https://www.intcx.com/ReportServlet/any.class?operation=confirm&amp;dealID=807118390&amp;dt=Apr-10-01" TargetMode="External"/><Relationship Id="rId6" Type="http://schemas.openxmlformats.org/officeDocument/2006/relationships/hyperlink" Target="https://www.intcx.com/ReportServlet/any.class?operation=confirm&amp;dealID=557500354&amp;dt=Apr-10-01" TargetMode="External"/><Relationship Id="rId11" Type="http://schemas.openxmlformats.org/officeDocument/2006/relationships/hyperlink" Target="https://www.intcx.com/ReportServlet/any.class?operation=confirm&amp;dealID=457659614&amp;dt=Apr-10-01" TargetMode="External"/><Relationship Id="rId5" Type="http://schemas.openxmlformats.org/officeDocument/2006/relationships/hyperlink" Target="https://www.intcx.com/ReportServlet/any.class?operation=confirm&amp;dealID=20647580616&amp;dt=Apr-10-01" TargetMode="External"/><Relationship Id="rId10" Type="http://schemas.openxmlformats.org/officeDocument/2006/relationships/hyperlink" Target="https://www.intcx.com/ReportServlet/any.class?operation=confirm&amp;dealID=665080940&amp;dt=Apr-10-01" TargetMode="External"/><Relationship Id="rId4" Type="http://schemas.openxmlformats.org/officeDocument/2006/relationships/hyperlink" Target="https://www.intcx.com/ReportServlet/any.class?operation=confirm&amp;dealID=142546810&amp;dt=Apr-10-01" TargetMode="External"/><Relationship Id="rId9" Type="http://schemas.openxmlformats.org/officeDocument/2006/relationships/hyperlink" Target="https://www.intcx.com/ReportServlet/any.class?operation=confirm&amp;dealID=173944995&amp;dt=Apr-10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355589592&amp;dt=Apr-10-01" TargetMode="External"/><Relationship Id="rId3" Type="http://schemas.openxmlformats.org/officeDocument/2006/relationships/hyperlink" Target="https://www.intcx.com/ReportServlet/any.class?operation=confirm&amp;dealID=396881283&amp;dt=Apr-10-01" TargetMode="External"/><Relationship Id="rId7" Type="http://schemas.openxmlformats.org/officeDocument/2006/relationships/hyperlink" Target="https://www.intcx.com/ReportServlet/any.class?operation=confirm&amp;dealID=139888578&amp;dt=Apr-10-01" TargetMode="External"/><Relationship Id="rId2" Type="http://schemas.openxmlformats.org/officeDocument/2006/relationships/hyperlink" Target="https://www.intcx.com/ReportServlet/any.class?operation=confirm&amp;dealID=158284183&amp;dt=Apr-10-01" TargetMode="External"/><Relationship Id="rId1" Type="http://schemas.openxmlformats.org/officeDocument/2006/relationships/hyperlink" Target="https://www.intcx.com/ReportServlet/any.class?operation=confirm&amp;dealID=721042913&amp;dt=Apr-10-01" TargetMode="External"/><Relationship Id="rId6" Type="http://schemas.openxmlformats.org/officeDocument/2006/relationships/hyperlink" Target="https://www.intcx.com/ReportServlet/any.class?operation=confirm&amp;dealID=146636891&amp;dt=Apr-10-01" TargetMode="External"/><Relationship Id="rId5" Type="http://schemas.openxmlformats.org/officeDocument/2006/relationships/hyperlink" Target="https://www.intcx.com/ReportServlet/any.class?operation=confirm&amp;dealID=879284706&amp;dt=Apr-10-01" TargetMode="External"/><Relationship Id="rId4" Type="http://schemas.openxmlformats.org/officeDocument/2006/relationships/hyperlink" Target="https://www.intcx.com/ReportServlet/any.class?operation=confirm&amp;dealID=118080930&amp;dt=Apr-10-01" TargetMode="External"/><Relationship Id="rId9" Type="http://schemas.openxmlformats.org/officeDocument/2006/relationships/hyperlink" Target="https://www.intcx.com/ReportServlet/any.class?operation=confirm&amp;dealID=150417411&amp;dt=Apr-10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>
      <selection activeCell="C26" sqref="C26"/>
    </sheetView>
  </sheetViews>
  <sheetFormatPr defaultRowHeight="13.2" x14ac:dyDescent="0.25"/>
  <cols>
    <col min="2" max="2" width="25.33203125" bestFit="1" customWidth="1"/>
    <col min="3" max="3" width="17.6640625" customWidth="1"/>
    <col min="4" max="4" width="3.5546875" customWidth="1"/>
    <col min="5" max="5" width="10" customWidth="1"/>
    <col min="6" max="6" width="22.6640625" bestFit="1" customWidth="1"/>
    <col min="7" max="7" width="5.44140625" bestFit="1" customWidth="1"/>
    <col min="8" max="8" width="11.5546875" bestFit="1" customWidth="1"/>
  </cols>
  <sheetData>
    <row r="1" spans="2:8" ht="13.8" thickBot="1" x14ac:dyDescent="0.3">
      <c r="B1" s="153">
        <v>36991</v>
      </c>
      <c r="C1" s="154"/>
      <c r="D1" s="155"/>
      <c r="E1" s="155"/>
      <c r="F1" s="155"/>
      <c r="G1" s="155"/>
      <c r="H1" s="156"/>
    </row>
    <row r="2" spans="2:8" ht="13.8" thickBot="1" x14ac:dyDescent="0.3"/>
    <row r="3" spans="2:8" ht="13.8" thickBot="1" x14ac:dyDescent="0.3">
      <c r="B3" s="167" t="s">
        <v>325</v>
      </c>
      <c r="C3" s="168"/>
      <c r="E3" s="169" t="s">
        <v>319</v>
      </c>
      <c r="F3" s="170"/>
      <c r="G3" s="170"/>
      <c r="H3" s="171"/>
    </row>
    <row r="4" spans="2:8" ht="13.8" thickBot="1" x14ac:dyDescent="0.3">
      <c r="B4" s="149" t="s">
        <v>320</v>
      </c>
      <c r="C4" s="157" t="s">
        <v>8</v>
      </c>
      <c r="E4" s="149" t="s">
        <v>322</v>
      </c>
      <c r="F4" s="150" t="s">
        <v>320</v>
      </c>
      <c r="G4" s="151" t="s">
        <v>71</v>
      </c>
      <c r="H4" s="152" t="s">
        <v>8</v>
      </c>
    </row>
    <row r="5" spans="2:8" ht="13.8" thickBot="1" x14ac:dyDescent="0.3">
      <c r="B5" s="126" t="s">
        <v>298</v>
      </c>
      <c r="C5" s="127">
        <f>'ICE-Power'!H1</f>
        <v>5156400</v>
      </c>
      <c r="D5" s="121"/>
      <c r="E5" s="133" t="s">
        <v>111</v>
      </c>
      <c r="F5" s="134" t="s">
        <v>28</v>
      </c>
      <c r="G5" s="135">
        <f>'ICE-EPM'!B6</f>
        <v>9</v>
      </c>
      <c r="H5" s="136">
        <f>'ICE-EPM'!C6</f>
        <v>91200</v>
      </c>
    </row>
    <row r="6" spans="2:8" ht="13.8" thickBot="1" x14ac:dyDescent="0.3">
      <c r="B6" s="128" t="s">
        <v>299</v>
      </c>
      <c r="C6" s="129">
        <f>SUM(C7:C8)</f>
        <v>104832500</v>
      </c>
      <c r="E6" s="137" t="s">
        <v>110</v>
      </c>
      <c r="F6" s="138" t="s">
        <v>318</v>
      </c>
      <c r="G6" s="139">
        <f>'ICE-ENA'!B6</f>
        <v>11</v>
      </c>
      <c r="H6" s="140">
        <f>'ICE-ENA'!C6</f>
        <v>15455000</v>
      </c>
    </row>
    <row r="7" spans="2:8" ht="13.8" thickBot="1" x14ac:dyDescent="0.3">
      <c r="B7" s="130" t="s">
        <v>296</v>
      </c>
      <c r="C7" s="131">
        <f>'ICE-Physical Gas'!H1</f>
        <v>6612500</v>
      </c>
      <c r="E7" s="141" t="s">
        <v>110</v>
      </c>
      <c r="F7" s="142" t="s">
        <v>375</v>
      </c>
      <c r="G7" s="143">
        <f>'ICE-ENA'!B7</f>
        <v>0</v>
      </c>
      <c r="H7" s="144">
        <f>'ICE-ENA'!C7</f>
        <v>0</v>
      </c>
    </row>
    <row r="8" spans="2:8" ht="16.5" customHeight="1" thickBot="1" x14ac:dyDescent="0.3">
      <c r="B8" s="132" t="s">
        <v>297</v>
      </c>
      <c r="C8" s="129">
        <f>'ICE-Financial Gas'!H1</f>
        <v>98220000</v>
      </c>
      <c r="E8" s="141" t="s">
        <v>321</v>
      </c>
      <c r="F8" s="142"/>
      <c r="G8" s="143">
        <f>'ICE-ECC'!B6</f>
        <v>0</v>
      </c>
      <c r="H8" s="144">
        <f>'ICE-ECC'!C6</f>
        <v>0</v>
      </c>
    </row>
    <row r="9" spans="2:8" ht="13.8" thickBot="1" x14ac:dyDescent="0.3">
      <c r="B9" s="125"/>
      <c r="C9" s="2"/>
      <c r="E9" s="52"/>
      <c r="F9" s="52"/>
      <c r="G9" s="52"/>
      <c r="H9" s="52"/>
    </row>
    <row r="10" spans="2:8" ht="13.8" thickBot="1" x14ac:dyDescent="0.3">
      <c r="E10" s="169" t="s">
        <v>323</v>
      </c>
      <c r="F10" s="170"/>
      <c r="G10" s="170"/>
      <c r="H10" s="171"/>
    </row>
    <row r="11" spans="2:8" ht="13.8" thickBot="1" x14ac:dyDescent="0.3">
      <c r="E11" s="149" t="s">
        <v>322</v>
      </c>
      <c r="F11" s="150" t="s">
        <v>320</v>
      </c>
      <c r="G11" s="151" t="s">
        <v>71</v>
      </c>
      <c r="H11" s="152" t="s">
        <v>8</v>
      </c>
    </row>
    <row r="12" spans="2:8" x14ac:dyDescent="0.25">
      <c r="E12" s="133" t="s">
        <v>111</v>
      </c>
      <c r="F12" s="134" t="s">
        <v>28</v>
      </c>
      <c r="G12" s="135">
        <f>'DD-EPM'!B6</f>
        <v>10</v>
      </c>
      <c r="H12" s="136">
        <f>'DD-EPM'!C6</f>
        <v>174850</v>
      </c>
    </row>
    <row r="13" spans="2:8" ht="13.8" thickBot="1" x14ac:dyDescent="0.3">
      <c r="E13" s="133" t="s">
        <v>110</v>
      </c>
      <c r="F13" s="134" t="s">
        <v>28</v>
      </c>
      <c r="G13" s="135">
        <f>'DD-ENA'!B8</f>
        <v>0</v>
      </c>
      <c r="H13" s="136">
        <f>'DD-ENA'!C8</f>
        <v>0</v>
      </c>
    </row>
    <row r="14" spans="2:8" ht="13.8" thickBot="1" x14ac:dyDescent="0.3">
      <c r="E14" s="145" t="s">
        <v>110</v>
      </c>
      <c r="F14" s="146" t="s">
        <v>373</v>
      </c>
      <c r="G14" s="147">
        <f>'DD-ENA'!B7</f>
        <v>11</v>
      </c>
      <c r="H14" s="148">
        <f>'DD-ENA'!C7</f>
        <v>3873000</v>
      </c>
    </row>
    <row r="15" spans="2:8" ht="13.8" thickBot="1" x14ac:dyDescent="0.3">
      <c r="E15" s="137" t="s">
        <v>110</v>
      </c>
      <c r="F15" s="138" t="s">
        <v>324</v>
      </c>
      <c r="G15" s="139">
        <f>'DD-ENA'!B6</f>
        <v>0</v>
      </c>
      <c r="H15" s="140">
        <f>'DD-ENA'!C6</f>
        <v>0</v>
      </c>
    </row>
    <row r="16" spans="2:8" ht="16.5" customHeight="1" thickBot="1" x14ac:dyDescent="0.3">
      <c r="E16" s="141" t="s">
        <v>112</v>
      </c>
      <c r="F16" s="142" t="s">
        <v>374</v>
      </c>
      <c r="G16" s="143">
        <f>'DD-EGL'!B6</f>
        <v>1</v>
      </c>
      <c r="H16" s="144">
        <f>'DD-EGL'!C6</f>
        <v>10000</v>
      </c>
    </row>
    <row r="19" spans="2:6" x14ac:dyDescent="0.25">
      <c r="F19" s="8"/>
    </row>
    <row r="20" spans="2:6" x14ac:dyDescent="0.25">
      <c r="F20" s="8"/>
    </row>
    <row r="23" spans="2:6" x14ac:dyDescent="0.25">
      <c r="B23" s="122"/>
      <c r="C23" s="124"/>
      <c r="D23" s="123"/>
    </row>
    <row r="24" spans="2:6" x14ac:dyDescent="0.25">
      <c r="B24" s="122"/>
      <c r="C24" s="124"/>
      <c r="D24" s="123"/>
      <c r="E24" s="123"/>
    </row>
    <row r="25" spans="2:6" x14ac:dyDescent="0.25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61" t="s">
        <v>259</v>
      </c>
    </row>
    <row r="2" spans="1:25" x14ac:dyDescent="0.25">
      <c r="A2" s="105" t="s">
        <v>64</v>
      </c>
    </row>
    <row r="3" spans="1:25" x14ac:dyDescent="0.25">
      <c r="A3" s="104">
        <f>'E-Mail'!$B$1</f>
        <v>36991</v>
      </c>
    </row>
    <row r="4" spans="1:25" x14ac:dyDescent="0.25">
      <c r="A4" s="105"/>
    </row>
    <row r="5" spans="1:25" ht="13.8" thickBot="1" x14ac:dyDescent="0.3">
      <c r="A5" s="20" t="s">
        <v>72</v>
      </c>
      <c r="B5" s="20" t="s">
        <v>71</v>
      </c>
      <c r="C5" s="20" t="s">
        <v>8</v>
      </c>
      <c r="P5" s="165"/>
      <c r="Q5" s="165"/>
      <c r="R5" s="166"/>
    </row>
    <row r="6" spans="1:25" x14ac:dyDescent="0.25">
      <c r="A6" s="17" t="s">
        <v>295</v>
      </c>
      <c r="B6" s="21">
        <f>COUNTIF($F$10:$F$5002,A6)</f>
        <v>0</v>
      </c>
      <c r="C6" s="21">
        <f>SUMIF($F$10:$F$5003,A6,$C$10:$C$5003)</f>
        <v>0</v>
      </c>
    </row>
    <row r="7" spans="1:25" x14ac:dyDescent="0.25">
      <c r="A7" s="17" t="s">
        <v>82</v>
      </c>
      <c r="B7" s="21">
        <f>COUNTIF($F$10:$F$5002,A7)</f>
        <v>11</v>
      </c>
      <c r="C7" s="21">
        <f>SUMIF($F$10:$F$5003,A7,$C$10:$C$5003)</f>
        <v>3873000</v>
      </c>
    </row>
    <row r="8" spans="1:25" x14ac:dyDescent="0.25">
      <c r="A8" s="17" t="s">
        <v>77</v>
      </c>
      <c r="B8" s="21">
        <f>COUNTIF($F$10:$F$5002,A8)</f>
        <v>0</v>
      </c>
      <c r="C8" s="21">
        <f>SUMIF($F$10:$F$5003,A8,$C$10:$C$5003)</f>
        <v>0</v>
      </c>
    </row>
    <row r="9" spans="1:25" ht="13.8" thickBot="1" x14ac:dyDescent="0.3"/>
    <row r="10" spans="1:25" ht="27" thickBot="1" x14ac:dyDescent="0.3">
      <c r="A10" s="25" t="s">
        <v>258</v>
      </c>
      <c r="B10" s="24" t="s">
        <v>261</v>
      </c>
      <c r="C10" s="25" t="s">
        <v>74</v>
      </c>
      <c r="D10" s="78" t="s">
        <v>273</v>
      </c>
      <c r="E10" s="78" t="s">
        <v>274</v>
      </c>
      <c r="F10" s="78" t="s">
        <v>275</v>
      </c>
      <c r="G10" s="78" t="s">
        <v>276</v>
      </c>
      <c r="H10" s="78" t="s">
        <v>277</v>
      </c>
      <c r="I10" s="78" t="s">
        <v>278</v>
      </c>
      <c r="J10" s="78" t="s">
        <v>279</v>
      </c>
      <c r="K10" s="78" t="s">
        <v>280</v>
      </c>
      <c r="L10" s="78" t="s">
        <v>281</v>
      </c>
      <c r="M10" s="78" t="s">
        <v>282</v>
      </c>
      <c r="N10" s="78" t="s">
        <v>283</v>
      </c>
      <c r="O10" s="78" t="s">
        <v>284</v>
      </c>
      <c r="P10" s="78" t="s">
        <v>285</v>
      </c>
      <c r="Q10" s="78" t="s">
        <v>286</v>
      </c>
      <c r="R10" s="78" t="s">
        <v>287</v>
      </c>
      <c r="S10" s="78" t="s">
        <v>288</v>
      </c>
      <c r="T10" s="78" t="s">
        <v>289</v>
      </c>
      <c r="U10" s="78" t="s">
        <v>290</v>
      </c>
      <c r="V10" s="78" t="s">
        <v>291</v>
      </c>
      <c r="W10" s="78" t="s">
        <v>292</v>
      </c>
      <c r="X10" s="78" t="s">
        <v>293</v>
      </c>
      <c r="Y10" s="78" t="s">
        <v>294</v>
      </c>
    </row>
    <row r="11" spans="1:25" x14ac:dyDescent="0.25">
      <c r="A11" s="31" t="str">
        <f t="shared" ref="A11:A42" si="0">VLOOKUP(G11,DDENA_USERS,2,FALSE)</f>
        <v>Chris Germany</v>
      </c>
      <c r="B11" s="30">
        <f>IF(ISNUMBER(FIND("Pow",F11))=TRUE,((VALUE(MID(R11,FIND("-",R11)+1,2)))-(VALUE(MID(R11,FIND("-",R11)-1,1)))+1)*(Q11-P11+1),(Q11-P11+1))</f>
        <v>1</v>
      </c>
      <c r="C11" s="31">
        <f>B11*W11</f>
        <v>5000</v>
      </c>
      <c r="D11" s="79" t="s">
        <v>75</v>
      </c>
      <c r="E11" s="79" t="s">
        <v>76</v>
      </c>
      <c r="F11" s="79" t="s">
        <v>82</v>
      </c>
      <c r="G11" s="79" t="s">
        <v>83</v>
      </c>
      <c r="H11" s="79" t="s">
        <v>385</v>
      </c>
      <c r="I11" s="79" t="s">
        <v>84</v>
      </c>
      <c r="J11" s="79" t="s">
        <v>85</v>
      </c>
      <c r="K11" s="79" t="s">
        <v>86</v>
      </c>
      <c r="L11" s="79" t="s">
        <v>386</v>
      </c>
      <c r="M11" s="79" t="s">
        <v>87</v>
      </c>
      <c r="N11" s="79"/>
      <c r="O11" s="79" t="s">
        <v>366</v>
      </c>
      <c r="P11" s="83">
        <v>36992</v>
      </c>
      <c r="Q11" s="83">
        <v>36992</v>
      </c>
      <c r="R11" s="79"/>
      <c r="S11" s="79"/>
      <c r="T11" s="80">
        <v>36991</v>
      </c>
      <c r="U11" s="79" t="s">
        <v>642</v>
      </c>
      <c r="V11" s="79" t="s">
        <v>355</v>
      </c>
      <c r="W11" s="79">
        <v>5000</v>
      </c>
      <c r="X11" s="79">
        <v>5.5049999999999999</v>
      </c>
      <c r="Y11" s="79">
        <v>23408</v>
      </c>
    </row>
    <row r="12" spans="1:25" x14ac:dyDescent="0.25">
      <c r="A12" s="31" t="str">
        <f t="shared" si="0"/>
        <v>Chris Germany</v>
      </c>
      <c r="B12" s="30">
        <f>IF(ISNUMBER(FIND("Pow",F12))=TRUE,((VALUE(MID(R12,FIND("-",R12)+1,2)))-(VALUE(MID(R12,FIND("-",R12)-1,1)))+1)*(Q12-P12+1),(Q12-P12+1))</f>
        <v>1</v>
      </c>
      <c r="C12" s="31">
        <f>B12*W12</f>
        <v>5000</v>
      </c>
      <c r="D12" s="81" t="s">
        <v>75</v>
      </c>
      <c r="E12" s="81" t="s">
        <v>76</v>
      </c>
      <c r="F12" s="81" t="s">
        <v>82</v>
      </c>
      <c r="G12" s="81" t="s">
        <v>83</v>
      </c>
      <c r="H12" s="81" t="s">
        <v>385</v>
      </c>
      <c r="I12" s="81" t="s">
        <v>84</v>
      </c>
      <c r="J12" s="81" t="s">
        <v>85</v>
      </c>
      <c r="K12" s="81" t="s">
        <v>86</v>
      </c>
      <c r="L12" s="81" t="s">
        <v>386</v>
      </c>
      <c r="M12" s="81" t="s">
        <v>87</v>
      </c>
      <c r="N12" s="81"/>
      <c r="O12" s="81" t="s">
        <v>366</v>
      </c>
      <c r="P12" s="84">
        <v>36992</v>
      </c>
      <c r="Q12" s="84">
        <v>36992</v>
      </c>
      <c r="R12" s="81"/>
      <c r="S12" s="81"/>
      <c r="T12" s="82">
        <v>36991</v>
      </c>
      <c r="U12" s="81" t="s">
        <v>643</v>
      </c>
      <c r="V12" s="81" t="s">
        <v>355</v>
      </c>
      <c r="W12" s="81">
        <v>5000</v>
      </c>
      <c r="X12" s="81">
        <v>5.4950000000000001</v>
      </c>
      <c r="Y12" s="81">
        <v>23500</v>
      </c>
    </row>
    <row r="13" spans="1:25" x14ac:dyDescent="0.25">
      <c r="A13" s="31" t="str">
        <f t="shared" si="0"/>
        <v>Susan Pereira</v>
      </c>
      <c r="B13" s="30">
        <f t="shared" ref="B13:B76" si="1">IF(ISNUMBER(FIND("Pow",F13))=TRUE,((VALUE(MID(R13,FIND("-",R13)+1,2)))-(VALUE(MID(R13,FIND("-",R13)-1,1)))+1)*(Q13-P13+1),(Q13-P13+1))</f>
        <v>1</v>
      </c>
      <c r="C13" s="31">
        <f t="shared" ref="C13:C76" si="2">B13*W13</f>
        <v>5000</v>
      </c>
      <c r="D13" s="79" t="s">
        <v>75</v>
      </c>
      <c r="E13" s="79" t="s">
        <v>76</v>
      </c>
      <c r="F13" s="79" t="s">
        <v>82</v>
      </c>
      <c r="G13" s="79" t="s">
        <v>91</v>
      </c>
      <c r="H13" s="79" t="s">
        <v>644</v>
      </c>
      <c r="I13" s="79" t="s">
        <v>84</v>
      </c>
      <c r="J13" s="79" t="s">
        <v>85</v>
      </c>
      <c r="K13" s="79" t="s">
        <v>86</v>
      </c>
      <c r="L13" s="79" t="s">
        <v>645</v>
      </c>
      <c r="M13" s="79" t="s">
        <v>87</v>
      </c>
      <c r="N13" s="79"/>
      <c r="O13" s="79" t="s">
        <v>366</v>
      </c>
      <c r="P13" s="83">
        <v>36992</v>
      </c>
      <c r="Q13" s="83">
        <v>36992</v>
      </c>
      <c r="R13" s="79"/>
      <c r="S13" s="79"/>
      <c r="T13" s="80">
        <v>36991</v>
      </c>
      <c r="U13" s="79" t="s">
        <v>646</v>
      </c>
      <c r="V13" s="79" t="s">
        <v>355</v>
      </c>
      <c r="W13" s="79">
        <v>5000</v>
      </c>
      <c r="X13" s="79">
        <v>5.59</v>
      </c>
      <c r="Y13" s="79">
        <v>23416</v>
      </c>
    </row>
    <row r="14" spans="1:25" x14ac:dyDescent="0.25">
      <c r="A14" s="31" t="str">
        <f t="shared" si="0"/>
        <v>Susan Pereira</v>
      </c>
      <c r="B14" s="30">
        <f t="shared" si="1"/>
        <v>1</v>
      </c>
      <c r="C14" s="31">
        <f t="shared" si="2"/>
        <v>5000</v>
      </c>
      <c r="D14" s="81" t="s">
        <v>75</v>
      </c>
      <c r="E14" s="81" t="s">
        <v>76</v>
      </c>
      <c r="F14" s="81" t="s">
        <v>82</v>
      </c>
      <c r="G14" s="81" t="s">
        <v>91</v>
      </c>
      <c r="H14" s="81" t="s">
        <v>644</v>
      </c>
      <c r="I14" s="81" t="s">
        <v>84</v>
      </c>
      <c r="J14" s="81" t="s">
        <v>85</v>
      </c>
      <c r="K14" s="81" t="s">
        <v>86</v>
      </c>
      <c r="L14" s="81" t="s">
        <v>645</v>
      </c>
      <c r="M14" s="81" t="s">
        <v>87</v>
      </c>
      <c r="N14" s="81"/>
      <c r="O14" s="81" t="s">
        <v>366</v>
      </c>
      <c r="P14" s="84">
        <v>36992</v>
      </c>
      <c r="Q14" s="84">
        <v>36992</v>
      </c>
      <c r="R14" s="81"/>
      <c r="S14" s="81"/>
      <c r="T14" s="82">
        <v>36991</v>
      </c>
      <c r="U14" s="81" t="s">
        <v>647</v>
      </c>
      <c r="V14" s="81" t="s">
        <v>355</v>
      </c>
      <c r="W14" s="81">
        <v>5000</v>
      </c>
      <c r="X14" s="81">
        <v>5.58</v>
      </c>
      <c r="Y14" s="81">
        <v>23452</v>
      </c>
    </row>
    <row r="15" spans="1:25" ht="26.4" x14ac:dyDescent="0.25">
      <c r="A15" s="31" t="str">
        <f t="shared" si="0"/>
        <v>Geoffrey Storey</v>
      </c>
      <c r="B15" s="30">
        <f t="shared" si="1"/>
        <v>184</v>
      </c>
      <c r="C15" s="31">
        <f t="shared" si="2"/>
        <v>1840000</v>
      </c>
      <c r="D15" s="79" t="s">
        <v>75</v>
      </c>
      <c r="E15" s="79" t="s">
        <v>76</v>
      </c>
      <c r="F15" s="79" t="s">
        <v>82</v>
      </c>
      <c r="G15" s="79" t="s">
        <v>648</v>
      </c>
      <c r="H15" s="79" t="s">
        <v>649</v>
      </c>
      <c r="I15" s="79" t="s">
        <v>84</v>
      </c>
      <c r="J15" s="79" t="s">
        <v>650</v>
      </c>
      <c r="K15" s="79" t="s">
        <v>651</v>
      </c>
      <c r="L15" s="79" t="s">
        <v>397</v>
      </c>
      <c r="M15" s="79" t="s">
        <v>652</v>
      </c>
      <c r="N15" s="79" t="s">
        <v>653</v>
      </c>
      <c r="O15" s="79" t="s">
        <v>654</v>
      </c>
      <c r="P15" s="83">
        <v>37012</v>
      </c>
      <c r="Q15" s="83">
        <v>37195</v>
      </c>
      <c r="R15" s="79"/>
      <c r="S15" s="79"/>
      <c r="T15" s="80">
        <v>36991</v>
      </c>
      <c r="U15" s="79" t="s">
        <v>655</v>
      </c>
      <c r="V15" s="79" t="s">
        <v>81</v>
      </c>
      <c r="W15" s="79">
        <v>10000</v>
      </c>
      <c r="X15" s="79">
        <v>1.2500000000000001E-2</v>
      </c>
      <c r="Y15" s="79">
        <v>23431</v>
      </c>
    </row>
    <row r="16" spans="1:25" ht="26.4" x14ac:dyDescent="0.25">
      <c r="A16" s="31" t="str">
        <f t="shared" si="0"/>
        <v>Geoffrey Storey</v>
      </c>
      <c r="B16" s="30">
        <f t="shared" si="1"/>
        <v>184</v>
      </c>
      <c r="C16" s="31">
        <f t="shared" si="2"/>
        <v>1840000</v>
      </c>
      <c r="D16" s="81" t="s">
        <v>75</v>
      </c>
      <c r="E16" s="81" t="s">
        <v>76</v>
      </c>
      <c r="F16" s="81" t="s">
        <v>82</v>
      </c>
      <c r="G16" s="81" t="s">
        <v>648</v>
      </c>
      <c r="H16" s="81" t="s">
        <v>649</v>
      </c>
      <c r="I16" s="81" t="s">
        <v>84</v>
      </c>
      <c r="J16" s="81" t="s">
        <v>650</v>
      </c>
      <c r="K16" s="81" t="s">
        <v>651</v>
      </c>
      <c r="L16" s="81" t="s">
        <v>397</v>
      </c>
      <c r="M16" s="81" t="s">
        <v>652</v>
      </c>
      <c r="N16" s="81" t="s">
        <v>653</v>
      </c>
      <c r="O16" s="81" t="s">
        <v>654</v>
      </c>
      <c r="P16" s="84">
        <v>37012</v>
      </c>
      <c r="Q16" s="84">
        <v>37195</v>
      </c>
      <c r="R16" s="81"/>
      <c r="S16" s="81"/>
      <c r="T16" s="82">
        <v>36991</v>
      </c>
      <c r="U16" s="81" t="s">
        <v>647</v>
      </c>
      <c r="V16" s="81" t="s">
        <v>81</v>
      </c>
      <c r="W16" s="81">
        <v>10000</v>
      </c>
      <c r="X16" s="81">
        <v>5.0000000000000001E-3</v>
      </c>
      <c r="Y16" s="81">
        <v>23449</v>
      </c>
    </row>
    <row r="17" spans="1:25" x14ac:dyDescent="0.25">
      <c r="A17" s="31" t="str">
        <f t="shared" si="0"/>
        <v>Geoffrey Storey</v>
      </c>
      <c r="B17" s="30">
        <f t="shared" si="1"/>
        <v>31</v>
      </c>
      <c r="C17" s="31">
        <f t="shared" si="2"/>
        <v>155000</v>
      </c>
      <c r="D17" s="79" t="s">
        <v>75</v>
      </c>
      <c r="E17" s="79" t="s">
        <v>76</v>
      </c>
      <c r="F17" s="79" t="s">
        <v>82</v>
      </c>
      <c r="G17" s="79" t="s">
        <v>648</v>
      </c>
      <c r="H17" s="79" t="s">
        <v>656</v>
      </c>
      <c r="I17" s="79" t="s">
        <v>84</v>
      </c>
      <c r="J17" s="79" t="s">
        <v>650</v>
      </c>
      <c r="K17" s="79" t="s">
        <v>651</v>
      </c>
      <c r="L17" s="79" t="s">
        <v>657</v>
      </c>
      <c r="M17" s="79" t="s">
        <v>652</v>
      </c>
      <c r="N17" s="79" t="s">
        <v>658</v>
      </c>
      <c r="O17" s="79" t="s">
        <v>659</v>
      </c>
      <c r="P17" s="83">
        <v>37012</v>
      </c>
      <c r="Q17" s="83">
        <v>37042</v>
      </c>
      <c r="R17" s="79"/>
      <c r="S17" s="79"/>
      <c r="T17" s="80">
        <v>36991</v>
      </c>
      <c r="U17" s="79" t="s">
        <v>660</v>
      </c>
      <c r="V17" s="79" t="s">
        <v>81</v>
      </c>
      <c r="W17" s="79">
        <v>5000</v>
      </c>
      <c r="X17" s="79">
        <v>-0.04</v>
      </c>
      <c r="Y17" s="79">
        <v>23561</v>
      </c>
    </row>
    <row r="18" spans="1:25" x14ac:dyDescent="0.25">
      <c r="A18" s="31" t="str">
        <f t="shared" si="0"/>
        <v>Kelli Stevens</v>
      </c>
      <c r="B18" s="30">
        <f t="shared" si="1"/>
        <v>1</v>
      </c>
      <c r="C18" s="31">
        <f t="shared" si="2"/>
        <v>5000</v>
      </c>
      <c r="D18" s="81" t="s">
        <v>75</v>
      </c>
      <c r="E18" s="81" t="s">
        <v>76</v>
      </c>
      <c r="F18" s="81" t="s">
        <v>82</v>
      </c>
      <c r="G18" s="81" t="s">
        <v>94</v>
      </c>
      <c r="H18" s="81" t="s">
        <v>367</v>
      </c>
      <c r="I18" s="81" t="s">
        <v>84</v>
      </c>
      <c r="J18" s="81" t="s">
        <v>85</v>
      </c>
      <c r="K18" s="81" t="s">
        <v>86</v>
      </c>
      <c r="L18" s="81" t="s">
        <v>661</v>
      </c>
      <c r="M18" s="81" t="s">
        <v>87</v>
      </c>
      <c r="N18" s="81"/>
      <c r="O18" s="81" t="s">
        <v>366</v>
      </c>
      <c r="P18" s="84">
        <v>36992</v>
      </c>
      <c r="Q18" s="84">
        <v>36992</v>
      </c>
      <c r="R18" s="81"/>
      <c r="S18" s="81"/>
      <c r="T18" s="82">
        <v>36991</v>
      </c>
      <c r="U18" s="81" t="s">
        <v>662</v>
      </c>
      <c r="V18" s="81" t="s">
        <v>81</v>
      </c>
      <c r="W18" s="81">
        <v>5000</v>
      </c>
      <c r="X18" s="81">
        <v>5.3849999999999998</v>
      </c>
      <c r="Y18" s="81">
        <v>23465</v>
      </c>
    </row>
    <row r="19" spans="1:25" x14ac:dyDescent="0.25">
      <c r="A19" s="31" t="str">
        <f t="shared" si="0"/>
        <v>Kelli Stevens</v>
      </c>
      <c r="B19" s="30">
        <f t="shared" si="1"/>
        <v>1</v>
      </c>
      <c r="C19" s="31">
        <f t="shared" si="2"/>
        <v>5000</v>
      </c>
      <c r="D19" s="79" t="s">
        <v>75</v>
      </c>
      <c r="E19" s="79" t="s">
        <v>76</v>
      </c>
      <c r="F19" s="79" t="s">
        <v>82</v>
      </c>
      <c r="G19" s="79" t="s">
        <v>94</v>
      </c>
      <c r="H19" s="79" t="s">
        <v>367</v>
      </c>
      <c r="I19" s="79" t="s">
        <v>84</v>
      </c>
      <c r="J19" s="79" t="s">
        <v>85</v>
      </c>
      <c r="K19" s="79" t="s">
        <v>86</v>
      </c>
      <c r="L19" s="79" t="s">
        <v>397</v>
      </c>
      <c r="M19" s="79" t="s">
        <v>87</v>
      </c>
      <c r="N19" s="79"/>
      <c r="O19" s="79" t="s">
        <v>366</v>
      </c>
      <c r="P19" s="83">
        <v>36992</v>
      </c>
      <c r="Q19" s="83">
        <v>36992</v>
      </c>
      <c r="R19" s="79"/>
      <c r="S19" s="79"/>
      <c r="T19" s="80">
        <v>36991</v>
      </c>
      <c r="U19" s="79" t="s">
        <v>663</v>
      </c>
      <c r="V19" s="79" t="s">
        <v>81</v>
      </c>
      <c r="W19" s="79">
        <v>5000</v>
      </c>
      <c r="X19" s="79">
        <v>5.4850000000000003</v>
      </c>
      <c r="Y19" s="79">
        <v>23458</v>
      </c>
    </row>
    <row r="20" spans="1:25" x14ac:dyDescent="0.25">
      <c r="A20" s="31" t="str">
        <f t="shared" si="0"/>
        <v>Kelli Stevens</v>
      </c>
      <c r="B20" s="30">
        <f t="shared" si="1"/>
        <v>1</v>
      </c>
      <c r="C20" s="31">
        <f t="shared" si="2"/>
        <v>5000</v>
      </c>
      <c r="D20" s="81" t="s">
        <v>75</v>
      </c>
      <c r="E20" s="81" t="s">
        <v>76</v>
      </c>
      <c r="F20" s="81" t="s">
        <v>82</v>
      </c>
      <c r="G20" s="81" t="s">
        <v>94</v>
      </c>
      <c r="H20" s="81" t="s">
        <v>367</v>
      </c>
      <c r="I20" s="81" t="s">
        <v>84</v>
      </c>
      <c r="J20" s="81" t="s">
        <v>85</v>
      </c>
      <c r="K20" s="81" t="s">
        <v>86</v>
      </c>
      <c r="L20" s="81" t="s">
        <v>397</v>
      </c>
      <c r="M20" s="81" t="s">
        <v>87</v>
      </c>
      <c r="N20" s="81"/>
      <c r="O20" s="81" t="s">
        <v>366</v>
      </c>
      <c r="P20" s="84">
        <v>36992</v>
      </c>
      <c r="Q20" s="84">
        <v>36992</v>
      </c>
      <c r="R20" s="81"/>
      <c r="S20" s="81"/>
      <c r="T20" s="82">
        <v>36991</v>
      </c>
      <c r="U20" s="81" t="s">
        <v>664</v>
      </c>
      <c r="V20" s="81" t="s">
        <v>81</v>
      </c>
      <c r="W20" s="81">
        <v>5000</v>
      </c>
      <c r="X20" s="81">
        <v>5.48</v>
      </c>
      <c r="Y20" s="81">
        <v>23464</v>
      </c>
    </row>
    <row r="21" spans="1:25" x14ac:dyDescent="0.25">
      <c r="A21" s="31" t="str">
        <f t="shared" si="0"/>
        <v>Kelli Stevens</v>
      </c>
      <c r="B21" s="30">
        <f t="shared" si="1"/>
        <v>1</v>
      </c>
      <c r="C21" s="31">
        <f t="shared" si="2"/>
        <v>3000</v>
      </c>
      <c r="D21" s="79" t="s">
        <v>75</v>
      </c>
      <c r="E21" s="79" t="s">
        <v>76</v>
      </c>
      <c r="F21" s="79" t="s">
        <v>82</v>
      </c>
      <c r="G21" s="79" t="s">
        <v>94</v>
      </c>
      <c r="H21" s="79" t="s">
        <v>367</v>
      </c>
      <c r="I21" s="79" t="s">
        <v>84</v>
      </c>
      <c r="J21" s="79" t="s">
        <v>85</v>
      </c>
      <c r="K21" s="79" t="s">
        <v>86</v>
      </c>
      <c r="L21" s="79" t="s">
        <v>398</v>
      </c>
      <c r="M21" s="79" t="s">
        <v>87</v>
      </c>
      <c r="N21" s="79"/>
      <c r="O21" s="79" t="s">
        <v>366</v>
      </c>
      <c r="P21" s="83">
        <v>36992</v>
      </c>
      <c r="Q21" s="83">
        <v>36992</v>
      </c>
      <c r="R21" s="79"/>
      <c r="S21" s="79"/>
      <c r="T21" s="80">
        <v>36991</v>
      </c>
      <c r="U21" s="79" t="s">
        <v>665</v>
      </c>
      <c r="V21" s="79" t="s">
        <v>81</v>
      </c>
      <c r="W21" s="79">
        <v>3000</v>
      </c>
      <c r="X21" s="79">
        <v>5.3550000000000004</v>
      </c>
      <c r="Y21" s="79">
        <v>23524</v>
      </c>
    </row>
    <row r="22" spans="1:25" x14ac:dyDescent="0.25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4"/>
      <c r="Q22" s="84"/>
      <c r="R22" s="81"/>
      <c r="S22" s="81"/>
      <c r="T22" s="82"/>
      <c r="U22" s="81"/>
      <c r="V22" s="81"/>
      <c r="W22" s="81"/>
      <c r="X22" s="81"/>
      <c r="Y22" s="81"/>
    </row>
    <row r="23" spans="1:25" x14ac:dyDescent="0.25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3"/>
      <c r="Q23" s="83"/>
      <c r="R23" s="79"/>
      <c r="S23" s="79"/>
      <c r="T23" s="80"/>
      <c r="U23" s="79"/>
      <c r="V23" s="79"/>
      <c r="W23" s="79"/>
      <c r="X23" s="79"/>
      <c r="Y23" s="79"/>
    </row>
    <row r="24" spans="1:25" x14ac:dyDescent="0.25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5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5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5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5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5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5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5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5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5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5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5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5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5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5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5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5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5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5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5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5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5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5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5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5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5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5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5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5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5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5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5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5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5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5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5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5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5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5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5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5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5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5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5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5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5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5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5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5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5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5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5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5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5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5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5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5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5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5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5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5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5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5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5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5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5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5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5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5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5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5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5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5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5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5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5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5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5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5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5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5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5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5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5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5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5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5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5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5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5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5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5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5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5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5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5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5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5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5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5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5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5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5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5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5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5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5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5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5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5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5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5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5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5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5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5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5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5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5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5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5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5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5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5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5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5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5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5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5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5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5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5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5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5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5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5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5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5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5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5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5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5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5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5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5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5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5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5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5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5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5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5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5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5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5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5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5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5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5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5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5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5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5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5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5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5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5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5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5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5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5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5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5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5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5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5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5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5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5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5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5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5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5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5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5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5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5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5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5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5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5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5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5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5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5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5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5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5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5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5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5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5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5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5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5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5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5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5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5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5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5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5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5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5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5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5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5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5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5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5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5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5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5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5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5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5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5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5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5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5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5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5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5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5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5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5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5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5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5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5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5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5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5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5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5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5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5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5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5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5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5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5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5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5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5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5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5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5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5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5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5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5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5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5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5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5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5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5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5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5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5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5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5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5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5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5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5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5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5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5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5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5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5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5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5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5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5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5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5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5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5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5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5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5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5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5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5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5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5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5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5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5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5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5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5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5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5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5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5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5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5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5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5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5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5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5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5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5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5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5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5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5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5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5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5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5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5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5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5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5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5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5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5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5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5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5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5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5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5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5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5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5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5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5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5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5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5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5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5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5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5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5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5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5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5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5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5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5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5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5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5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5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5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5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5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5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2"/>
  <sheetViews>
    <sheetView zoomScale="85" workbookViewId="0"/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7" bestFit="1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259</v>
      </c>
    </row>
    <row r="2" spans="1:28" x14ac:dyDescent="0.25">
      <c r="A2" s="105" t="s">
        <v>68</v>
      </c>
    </row>
    <row r="3" spans="1:28" x14ac:dyDescent="0.25">
      <c r="A3" s="104">
        <f>'E-Mail'!$B$1</f>
        <v>36991</v>
      </c>
    </row>
    <row r="4" spans="1:28" x14ac:dyDescent="0.25">
      <c r="A4" s="105"/>
    </row>
    <row r="5" spans="1:28" ht="13.8" thickBot="1" x14ac:dyDescent="0.3">
      <c r="A5" s="20" t="s">
        <v>72</v>
      </c>
      <c r="B5" s="20" t="s">
        <v>71</v>
      </c>
      <c r="C5" s="20" t="s">
        <v>8</v>
      </c>
    </row>
    <row r="6" spans="1:28" x14ac:dyDescent="0.25">
      <c r="A6" s="17" t="s">
        <v>77</v>
      </c>
      <c r="B6" s="21">
        <f>COUNTIF($I$9:$I$4995,A6)</f>
        <v>10</v>
      </c>
      <c r="C6" s="21">
        <f>SUMIF($I$9:$I$4996,A6,$E$9:$E$4996)</f>
        <v>174850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258</v>
      </c>
      <c r="B9" s="7" t="s">
        <v>95</v>
      </c>
      <c r="C9" s="35" t="s">
        <v>96</v>
      </c>
      <c r="D9" s="35" t="s">
        <v>261</v>
      </c>
      <c r="E9" s="35" t="s">
        <v>74</v>
      </c>
      <c r="F9" s="36" t="s">
        <v>97</v>
      </c>
      <c r="G9" s="78" t="s">
        <v>273</v>
      </c>
      <c r="H9" s="78" t="s">
        <v>274</v>
      </c>
      <c r="I9" s="78" t="s">
        <v>275</v>
      </c>
      <c r="J9" s="78" t="s">
        <v>276</v>
      </c>
      <c r="K9" s="78" t="s">
        <v>277</v>
      </c>
      <c r="L9" s="78" t="s">
        <v>278</v>
      </c>
      <c r="M9" s="78" t="s">
        <v>279</v>
      </c>
      <c r="N9" s="78" t="s">
        <v>280</v>
      </c>
      <c r="O9" s="78" t="s">
        <v>281</v>
      </c>
      <c r="P9" s="78" t="s">
        <v>282</v>
      </c>
      <c r="Q9" s="78" t="s">
        <v>283</v>
      </c>
      <c r="R9" s="78" t="s">
        <v>284</v>
      </c>
      <c r="S9" s="78" t="s">
        <v>285</v>
      </c>
      <c r="T9" s="78" t="s">
        <v>286</v>
      </c>
      <c r="U9" s="78" t="s">
        <v>287</v>
      </c>
      <c r="V9" s="78" t="s">
        <v>288</v>
      </c>
      <c r="W9" s="78" t="s">
        <v>289</v>
      </c>
      <c r="X9" s="78" t="s">
        <v>290</v>
      </c>
      <c r="Y9" s="78" t="s">
        <v>291</v>
      </c>
      <c r="Z9" s="78" t="s">
        <v>292</v>
      </c>
      <c r="AA9" s="78" t="s">
        <v>293</v>
      </c>
      <c r="AB9" s="78" t="s">
        <v>294</v>
      </c>
    </row>
    <row r="10" spans="1:28" x14ac:dyDescent="0.25">
      <c r="A10" s="41" t="str">
        <f t="shared" ref="A10:A35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5" si="1">T10-S10+1</f>
        <v>59</v>
      </c>
      <c r="E10" s="40">
        <f t="shared" ref="E10:E35" si="2">Z10*(C10-B10+1)*D10</f>
        <v>47200</v>
      </c>
      <c r="F10" s="41">
        <f t="shared" ref="F10:F35" si="3">E10*AA10</f>
        <v>2312800</v>
      </c>
      <c r="G10" s="79" t="s">
        <v>75</v>
      </c>
      <c r="H10" s="79" t="s">
        <v>98</v>
      </c>
      <c r="I10" s="79" t="s">
        <v>77</v>
      </c>
      <c r="J10" s="79" t="s">
        <v>99</v>
      </c>
      <c r="K10" s="79" t="s">
        <v>387</v>
      </c>
      <c r="L10" s="79" t="s">
        <v>79</v>
      </c>
      <c r="M10" s="79" t="s">
        <v>85</v>
      </c>
      <c r="N10" s="79" t="s">
        <v>86</v>
      </c>
      <c r="O10" s="79" t="s">
        <v>388</v>
      </c>
      <c r="P10" s="79" t="s">
        <v>87</v>
      </c>
      <c r="Q10" s="79"/>
      <c r="R10" s="79" t="s">
        <v>667</v>
      </c>
      <c r="S10" s="83">
        <v>37257</v>
      </c>
      <c r="T10" s="83">
        <v>37315</v>
      </c>
      <c r="U10" s="79" t="s">
        <v>100</v>
      </c>
      <c r="V10" s="79"/>
      <c r="W10" s="80">
        <v>36991</v>
      </c>
      <c r="X10" s="79" t="s">
        <v>668</v>
      </c>
      <c r="Y10" s="79" t="s">
        <v>81</v>
      </c>
      <c r="Z10" s="79">
        <v>50</v>
      </c>
      <c r="AA10" s="79">
        <v>49</v>
      </c>
      <c r="AB10" s="79">
        <v>23570</v>
      </c>
    </row>
    <row r="11" spans="1:28" x14ac:dyDescent="0.25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30</v>
      </c>
      <c r="E11" s="40">
        <f t="shared" si="2"/>
        <v>24000</v>
      </c>
      <c r="F11" s="41">
        <f t="shared" si="3"/>
        <v>1284000</v>
      </c>
      <c r="G11" s="81" t="s">
        <v>75</v>
      </c>
      <c r="H11" s="81" t="s">
        <v>98</v>
      </c>
      <c r="I11" s="81" t="s">
        <v>77</v>
      </c>
      <c r="J11" s="81" t="s">
        <v>99</v>
      </c>
      <c r="K11" s="81" t="s">
        <v>387</v>
      </c>
      <c r="L11" s="81" t="s">
        <v>79</v>
      </c>
      <c r="M11" s="81" t="s">
        <v>85</v>
      </c>
      <c r="N11" s="81" t="s">
        <v>86</v>
      </c>
      <c r="O11" s="81" t="s">
        <v>388</v>
      </c>
      <c r="P11" s="81" t="s">
        <v>87</v>
      </c>
      <c r="Q11" s="81"/>
      <c r="R11" s="81" t="s">
        <v>669</v>
      </c>
      <c r="S11" s="84">
        <v>37408</v>
      </c>
      <c r="T11" s="84">
        <v>37437</v>
      </c>
      <c r="U11" s="81" t="s">
        <v>100</v>
      </c>
      <c r="V11" s="81"/>
      <c r="W11" s="82">
        <v>36991</v>
      </c>
      <c r="X11" s="81" t="s">
        <v>670</v>
      </c>
      <c r="Y11" s="81" t="s">
        <v>81</v>
      </c>
      <c r="Z11" s="81">
        <v>50</v>
      </c>
      <c r="AA11" s="81">
        <v>53.5</v>
      </c>
      <c r="AB11" s="81">
        <v>23446</v>
      </c>
    </row>
    <row r="12" spans="1:28" x14ac:dyDescent="0.25">
      <c r="A12" s="41" t="str">
        <f t="shared" si="0"/>
        <v>Clint Dean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30</v>
      </c>
      <c r="E12" s="40">
        <f t="shared" si="2"/>
        <v>24000</v>
      </c>
      <c r="F12" s="41">
        <f t="shared" si="3"/>
        <v>1776000</v>
      </c>
      <c r="G12" s="79" t="s">
        <v>75</v>
      </c>
      <c r="H12" s="79" t="s">
        <v>98</v>
      </c>
      <c r="I12" s="79" t="s">
        <v>77</v>
      </c>
      <c r="J12" s="79" t="s">
        <v>99</v>
      </c>
      <c r="K12" s="79" t="s">
        <v>387</v>
      </c>
      <c r="L12" s="79" t="s">
        <v>79</v>
      </c>
      <c r="M12" s="79" t="s">
        <v>85</v>
      </c>
      <c r="N12" s="79" t="s">
        <v>86</v>
      </c>
      <c r="O12" s="79" t="s">
        <v>388</v>
      </c>
      <c r="P12" s="79" t="s">
        <v>87</v>
      </c>
      <c r="Q12" s="79"/>
      <c r="R12" s="79" t="s">
        <v>671</v>
      </c>
      <c r="S12" s="83">
        <v>37043</v>
      </c>
      <c r="T12" s="83">
        <v>37072</v>
      </c>
      <c r="U12" s="79" t="s">
        <v>100</v>
      </c>
      <c r="V12" s="79"/>
      <c r="W12" s="80">
        <v>36991</v>
      </c>
      <c r="X12" s="79" t="s">
        <v>672</v>
      </c>
      <c r="Y12" s="79" t="s">
        <v>355</v>
      </c>
      <c r="Z12" s="79">
        <v>50</v>
      </c>
      <c r="AA12" s="79">
        <v>74</v>
      </c>
      <c r="AB12" s="79">
        <v>23336</v>
      </c>
    </row>
    <row r="13" spans="1:28" x14ac:dyDescent="0.25">
      <c r="A13" s="41" t="str">
        <f t="shared" si="0"/>
        <v>Clint Dean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31</v>
      </c>
      <c r="E13" s="40">
        <f t="shared" si="2"/>
        <v>24800</v>
      </c>
      <c r="F13" s="41">
        <f t="shared" si="3"/>
        <v>1209000</v>
      </c>
      <c r="G13" s="81" t="s">
        <v>75</v>
      </c>
      <c r="H13" s="81" t="s">
        <v>98</v>
      </c>
      <c r="I13" s="81" t="s">
        <v>77</v>
      </c>
      <c r="J13" s="81" t="s">
        <v>99</v>
      </c>
      <c r="K13" s="81" t="s">
        <v>387</v>
      </c>
      <c r="L13" s="81" t="s">
        <v>79</v>
      </c>
      <c r="M13" s="81" t="s">
        <v>85</v>
      </c>
      <c r="N13" s="81" t="s">
        <v>86</v>
      </c>
      <c r="O13" s="81" t="s">
        <v>388</v>
      </c>
      <c r="P13" s="81" t="s">
        <v>87</v>
      </c>
      <c r="Q13" s="81"/>
      <c r="R13" s="81" t="s">
        <v>673</v>
      </c>
      <c r="S13" s="84">
        <v>37377</v>
      </c>
      <c r="T13" s="84">
        <v>37407</v>
      </c>
      <c r="U13" s="81" t="s">
        <v>100</v>
      </c>
      <c r="V13" s="81"/>
      <c r="W13" s="82">
        <v>36991</v>
      </c>
      <c r="X13" s="81" t="s">
        <v>670</v>
      </c>
      <c r="Y13" s="81" t="s">
        <v>81</v>
      </c>
      <c r="Z13" s="81">
        <v>50</v>
      </c>
      <c r="AA13" s="81">
        <v>48.75</v>
      </c>
      <c r="AB13" s="81">
        <v>23447</v>
      </c>
    </row>
    <row r="14" spans="1:28" x14ac:dyDescent="0.25">
      <c r="A14" s="41" t="str">
        <f t="shared" si="0"/>
        <v>Clint Dean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31</v>
      </c>
      <c r="E14" s="40">
        <f t="shared" si="2"/>
        <v>24800</v>
      </c>
      <c r="F14" s="41">
        <f t="shared" si="3"/>
        <v>1202800</v>
      </c>
      <c r="G14" s="79" t="s">
        <v>75</v>
      </c>
      <c r="H14" s="79" t="s">
        <v>98</v>
      </c>
      <c r="I14" s="79" t="s">
        <v>77</v>
      </c>
      <c r="J14" s="79" t="s">
        <v>99</v>
      </c>
      <c r="K14" s="79" t="s">
        <v>387</v>
      </c>
      <c r="L14" s="79" t="s">
        <v>79</v>
      </c>
      <c r="M14" s="79" t="s">
        <v>85</v>
      </c>
      <c r="N14" s="79" t="s">
        <v>86</v>
      </c>
      <c r="O14" s="79" t="s">
        <v>388</v>
      </c>
      <c r="P14" s="79" t="s">
        <v>87</v>
      </c>
      <c r="Q14" s="79"/>
      <c r="R14" s="79" t="s">
        <v>673</v>
      </c>
      <c r="S14" s="83">
        <v>37377</v>
      </c>
      <c r="T14" s="83">
        <v>37407</v>
      </c>
      <c r="U14" s="79" t="s">
        <v>100</v>
      </c>
      <c r="V14" s="79"/>
      <c r="W14" s="80">
        <v>36991</v>
      </c>
      <c r="X14" s="79" t="s">
        <v>674</v>
      </c>
      <c r="Y14" s="79" t="s">
        <v>81</v>
      </c>
      <c r="Z14" s="79">
        <v>50</v>
      </c>
      <c r="AA14" s="79">
        <v>48.5</v>
      </c>
      <c r="AB14" s="79">
        <v>23572</v>
      </c>
    </row>
    <row r="15" spans="1:28" x14ac:dyDescent="0.25">
      <c r="A15" s="41" t="str">
        <f t="shared" si="0"/>
        <v>Clint Dean</v>
      </c>
      <c r="B15" s="38">
        <f t="shared" ref="B15:B77" si="4">IF(ISNUMBER(FIND("-",U15))=TRUE,VALUE(MID(U15,FIND("-",U15)-1,1)),16)</f>
        <v>7</v>
      </c>
      <c r="C15" s="38">
        <f t="shared" ref="C15:C77" si="5">IF(ISNUMBER(FIND("-",U15))=TRUE,VALUE(MID(U15,FIND("-",U15)+1,2)),24)</f>
        <v>22</v>
      </c>
      <c r="D15" s="39">
        <f t="shared" si="1"/>
        <v>30</v>
      </c>
      <c r="E15" s="40">
        <f t="shared" si="2"/>
        <v>24000</v>
      </c>
      <c r="F15" s="41">
        <f t="shared" si="3"/>
        <v>1392000</v>
      </c>
      <c r="G15" s="81" t="s">
        <v>75</v>
      </c>
      <c r="H15" s="81" t="s">
        <v>98</v>
      </c>
      <c r="I15" s="81" t="s">
        <v>77</v>
      </c>
      <c r="J15" s="81" t="s">
        <v>99</v>
      </c>
      <c r="K15" s="81" t="s">
        <v>387</v>
      </c>
      <c r="L15" s="81" t="s">
        <v>79</v>
      </c>
      <c r="M15" s="81" t="s">
        <v>85</v>
      </c>
      <c r="N15" s="81" t="s">
        <v>86</v>
      </c>
      <c r="O15" s="81" t="s">
        <v>388</v>
      </c>
      <c r="P15" s="81" t="s">
        <v>87</v>
      </c>
      <c r="Q15" s="81"/>
      <c r="R15" s="81" t="s">
        <v>675</v>
      </c>
      <c r="S15" s="84">
        <v>37135</v>
      </c>
      <c r="T15" s="84">
        <v>37164</v>
      </c>
      <c r="U15" s="81" t="s">
        <v>100</v>
      </c>
      <c r="V15" s="81"/>
      <c r="W15" s="82">
        <v>36991</v>
      </c>
      <c r="X15" s="81" t="s">
        <v>674</v>
      </c>
      <c r="Y15" s="81" t="s">
        <v>81</v>
      </c>
      <c r="Z15" s="81">
        <v>50</v>
      </c>
      <c r="AA15" s="81">
        <v>58</v>
      </c>
      <c r="AB15" s="81">
        <v>23571</v>
      </c>
    </row>
    <row r="16" spans="1:28" ht="26.4" x14ac:dyDescent="0.25">
      <c r="A16" s="41" t="str">
        <f t="shared" si="0"/>
        <v>Don Baughman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450</v>
      </c>
      <c r="F16" s="41">
        <f t="shared" si="3"/>
        <v>29700</v>
      </c>
      <c r="G16" s="79" t="s">
        <v>75</v>
      </c>
      <c r="H16" s="79" t="s">
        <v>98</v>
      </c>
      <c r="I16" s="79" t="s">
        <v>77</v>
      </c>
      <c r="J16" s="79" t="s">
        <v>237</v>
      </c>
      <c r="K16" s="79" t="s">
        <v>676</v>
      </c>
      <c r="L16" s="79" t="s">
        <v>79</v>
      </c>
      <c r="M16" s="79" t="s">
        <v>677</v>
      </c>
      <c r="N16" s="79" t="s">
        <v>86</v>
      </c>
      <c r="O16" s="79" t="s">
        <v>678</v>
      </c>
      <c r="P16" s="79" t="s">
        <v>87</v>
      </c>
      <c r="Q16" s="79"/>
      <c r="R16" s="79" t="s">
        <v>679</v>
      </c>
      <c r="S16" s="83">
        <v>36991</v>
      </c>
      <c r="T16" s="83">
        <v>36991</v>
      </c>
      <c r="U16" s="79" t="s">
        <v>680</v>
      </c>
      <c r="V16" s="79"/>
      <c r="W16" s="80">
        <v>36991</v>
      </c>
      <c r="X16" s="79" t="s">
        <v>681</v>
      </c>
      <c r="Y16" s="79" t="s">
        <v>355</v>
      </c>
      <c r="Z16" s="79">
        <v>50</v>
      </c>
      <c r="AA16" s="79">
        <v>66</v>
      </c>
      <c r="AB16" s="79">
        <v>23584</v>
      </c>
    </row>
    <row r="17" spans="1:28" x14ac:dyDescent="0.25">
      <c r="A17" s="41" t="str">
        <f t="shared" si="0"/>
        <v>Jeff King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48000</v>
      </c>
      <c r="G17" s="81" t="s">
        <v>75</v>
      </c>
      <c r="H17" s="81" t="s">
        <v>98</v>
      </c>
      <c r="I17" s="81" t="s">
        <v>77</v>
      </c>
      <c r="J17" s="81" t="s">
        <v>101</v>
      </c>
      <c r="K17" s="81" t="s">
        <v>371</v>
      </c>
      <c r="L17" s="81" t="s">
        <v>79</v>
      </c>
      <c r="M17" s="81" t="s">
        <v>85</v>
      </c>
      <c r="N17" s="81" t="s">
        <v>86</v>
      </c>
      <c r="O17" s="81" t="s">
        <v>448</v>
      </c>
      <c r="P17" s="81" t="s">
        <v>87</v>
      </c>
      <c r="Q17" s="81"/>
      <c r="R17" s="81" t="s">
        <v>80</v>
      </c>
      <c r="S17" s="84">
        <v>36992</v>
      </c>
      <c r="T17" s="84">
        <v>36992</v>
      </c>
      <c r="U17" s="81" t="s">
        <v>100</v>
      </c>
      <c r="V17" s="81"/>
      <c r="W17" s="82">
        <v>36991</v>
      </c>
      <c r="X17" s="81" t="s">
        <v>682</v>
      </c>
      <c r="Y17" s="81" t="s">
        <v>355</v>
      </c>
      <c r="Z17" s="81">
        <v>50</v>
      </c>
      <c r="AA17" s="81">
        <v>60</v>
      </c>
      <c r="AB17" s="81">
        <v>23328</v>
      </c>
    </row>
    <row r="18" spans="1:28" x14ac:dyDescent="0.25">
      <c r="A18" s="41" t="str">
        <f t="shared" si="0"/>
        <v>Jeff King</v>
      </c>
      <c r="B18" s="38">
        <f t="shared" si="4"/>
        <v>7</v>
      </c>
      <c r="C18" s="38">
        <f t="shared" si="5"/>
        <v>22</v>
      </c>
      <c r="D18" s="39">
        <f t="shared" si="1"/>
        <v>1</v>
      </c>
      <c r="E18" s="40">
        <f t="shared" si="2"/>
        <v>800</v>
      </c>
      <c r="F18" s="41">
        <f t="shared" si="3"/>
        <v>48800</v>
      </c>
      <c r="G18" s="79" t="s">
        <v>75</v>
      </c>
      <c r="H18" s="79" t="s">
        <v>98</v>
      </c>
      <c r="I18" s="79" t="s">
        <v>77</v>
      </c>
      <c r="J18" s="79" t="s">
        <v>101</v>
      </c>
      <c r="K18" s="79" t="s">
        <v>371</v>
      </c>
      <c r="L18" s="79" t="s">
        <v>79</v>
      </c>
      <c r="M18" s="79" t="s">
        <v>85</v>
      </c>
      <c r="N18" s="79" t="s">
        <v>86</v>
      </c>
      <c r="O18" s="79" t="s">
        <v>448</v>
      </c>
      <c r="P18" s="79" t="s">
        <v>87</v>
      </c>
      <c r="Q18" s="79"/>
      <c r="R18" s="79" t="s">
        <v>80</v>
      </c>
      <c r="S18" s="83">
        <v>36992</v>
      </c>
      <c r="T18" s="83">
        <v>36992</v>
      </c>
      <c r="U18" s="79" t="s">
        <v>100</v>
      </c>
      <c r="V18" s="79"/>
      <c r="W18" s="80">
        <v>36991</v>
      </c>
      <c r="X18" s="79" t="s">
        <v>683</v>
      </c>
      <c r="Y18" s="79" t="s">
        <v>355</v>
      </c>
      <c r="Z18" s="79">
        <v>50</v>
      </c>
      <c r="AA18" s="79">
        <v>61</v>
      </c>
      <c r="AB18" s="79">
        <v>23333</v>
      </c>
    </row>
    <row r="19" spans="1:28" x14ac:dyDescent="0.25">
      <c r="A19" s="41" t="str">
        <f t="shared" si="0"/>
        <v>Jeff King</v>
      </c>
      <c r="B19" s="38">
        <f t="shared" si="4"/>
        <v>7</v>
      </c>
      <c r="C19" s="38">
        <f t="shared" si="5"/>
        <v>22</v>
      </c>
      <c r="D19" s="39">
        <f t="shared" si="1"/>
        <v>5</v>
      </c>
      <c r="E19" s="40">
        <f t="shared" si="2"/>
        <v>4000</v>
      </c>
      <c r="F19" s="41">
        <f t="shared" si="3"/>
        <v>178000</v>
      </c>
      <c r="G19" s="81" t="s">
        <v>75</v>
      </c>
      <c r="H19" s="81" t="s">
        <v>98</v>
      </c>
      <c r="I19" s="81" t="s">
        <v>77</v>
      </c>
      <c r="J19" s="81" t="s">
        <v>101</v>
      </c>
      <c r="K19" s="81" t="s">
        <v>684</v>
      </c>
      <c r="L19" s="81" t="s">
        <v>79</v>
      </c>
      <c r="M19" s="81" t="s">
        <v>85</v>
      </c>
      <c r="N19" s="81" t="s">
        <v>86</v>
      </c>
      <c r="O19" s="81" t="s">
        <v>448</v>
      </c>
      <c r="P19" s="81" t="s">
        <v>87</v>
      </c>
      <c r="Q19" s="81"/>
      <c r="R19" s="81" t="s">
        <v>685</v>
      </c>
      <c r="S19" s="84">
        <v>36997</v>
      </c>
      <c r="T19" s="84">
        <v>37001</v>
      </c>
      <c r="U19" s="81" t="s">
        <v>100</v>
      </c>
      <c r="V19" s="81"/>
      <c r="W19" s="82">
        <v>36991</v>
      </c>
      <c r="X19" s="81" t="s">
        <v>686</v>
      </c>
      <c r="Y19" s="81" t="s">
        <v>355</v>
      </c>
      <c r="Z19" s="81">
        <v>50</v>
      </c>
      <c r="AA19" s="81">
        <v>44.5</v>
      </c>
      <c r="AB19" s="81">
        <v>23604</v>
      </c>
    </row>
    <row r="20" spans="1:28" x14ac:dyDescent="0.25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5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5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si="0"/>
        <v>#N/A</v>
      </c>
      <c r="B34" s="38">
        <f t="shared" si="4"/>
        <v>16</v>
      </c>
      <c r="C34" s="38">
        <f t="shared" si="5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0"/>
        <v>#N/A</v>
      </c>
      <c r="B35" s="38">
        <f t="shared" si="4"/>
        <v>16</v>
      </c>
      <c r="C35" s="38">
        <f t="shared" si="5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ref="A36:A67" si="6">VLOOKUP(J36,DDEPM_USERS,2,FALSE)</f>
        <v>#N/A</v>
      </c>
      <c r="B36" s="38">
        <f t="shared" si="4"/>
        <v>16</v>
      </c>
      <c r="C36" s="38">
        <f t="shared" si="5"/>
        <v>24</v>
      </c>
      <c r="D36" s="39">
        <f t="shared" ref="D36:D67" si="7">T36-S36+1</f>
        <v>1</v>
      </c>
      <c r="E36" s="40">
        <f t="shared" ref="E36:E67" si="8">Z36*(C36-B36+1)*D36</f>
        <v>0</v>
      </c>
      <c r="F36" s="41">
        <f t="shared" ref="F36:F67" si="9">E36*AA36</f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si="6"/>
        <v>#N/A</v>
      </c>
      <c r="B66" s="38">
        <f t="shared" si="4"/>
        <v>16</v>
      </c>
      <c r="C66" s="38">
        <f t="shared" si="5"/>
        <v>24</v>
      </c>
      <c r="D66" s="39">
        <f t="shared" si="7"/>
        <v>1</v>
      </c>
      <c r="E66" s="40">
        <f t="shared" si="8"/>
        <v>0</v>
      </c>
      <c r="F66" s="41">
        <f t="shared" si="9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6"/>
        <v>#N/A</v>
      </c>
      <c r="B67" s="38">
        <f t="shared" si="4"/>
        <v>16</v>
      </c>
      <c r="C67" s="38">
        <f t="shared" si="5"/>
        <v>24</v>
      </c>
      <c r="D67" s="39">
        <f t="shared" si="7"/>
        <v>1</v>
      </c>
      <c r="E67" s="40">
        <f t="shared" si="8"/>
        <v>0</v>
      </c>
      <c r="F67" s="41">
        <f t="shared" si="9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ref="A68:A99" si="10">VLOOKUP(J68,DDEPM_USERS,2,FALSE)</f>
        <v>#N/A</v>
      </c>
      <c r="B68" s="38">
        <f t="shared" si="4"/>
        <v>16</v>
      </c>
      <c r="C68" s="38">
        <f t="shared" si="5"/>
        <v>24</v>
      </c>
      <c r="D68" s="39">
        <f t="shared" ref="D68:D99" si="11">T68-S68+1</f>
        <v>1</v>
      </c>
      <c r="E68" s="40">
        <f t="shared" ref="E68:E99" si="12">Z68*(C68-B68+1)*D68</f>
        <v>0</v>
      </c>
      <c r="F68" s="41">
        <f t="shared" ref="F68:F99" si="13">E68*AA68</f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0"/>
        <v>#N/A</v>
      </c>
      <c r="B76" s="38">
        <f t="shared" si="4"/>
        <v>16</v>
      </c>
      <c r="C76" s="38">
        <f t="shared" si="5"/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0"/>
        <v>#N/A</v>
      </c>
      <c r="B77" s="38">
        <f t="shared" si="4"/>
        <v>16</v>
      </c>
      <c r="C77" s="38">
        <f t="shared" si="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0"/>
        <v>#N/A</v>
      </c>
      <c r="B78" s="38">
        <f t="shared" ref="B78:B141" si="14">IF(ISNUMBER(FIND("-",U78))=TRUE,VALUE(MID(U78,FIND("-",U78)-1,1)),16)</f>
        <v>16</v>
      </c>
      <c r="C78" s="38">
        <f t="shared" ref="C78:C141" si="15">IF(ISNUMBER(FIND("-",U78))=TRUE,VALUE(MID(U78,FIND("-",U78)+1,2)),24)</f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si="10"/>
        <v>#N/A</v>
      </c>
      <c r="B98" s="38">
        <f t="shared" si="14"/>
        <v>16</v>
      </c>
      <c r="C98" s="38">
        <f t="shared" si="15"/>
        <v>24</v>
      </c>
      <c r="D98" s="39">
        <f t="shared" si="11"/>
        <v>1</v>
      </c>
      <c r="E98" s="40">
        <f t="shared" si="12"/>
        <v>0</v>
      </c>
      <c r="F98" s="41">
        <f t="shared" si="13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0"/>
        <v>#N/A</v>
      </c>
      <c r="B99" s="38">
        <f t="shared" si="14"/>
        <v>16</v>
      </c>
      <c r="C99" s="38">
        <f t="shared" si="15"/>
        <v>24</v>
      </c>
      <c r="D99" s="39">
        <f t="shared" si="11"/>
        <v>1</v>
      </c>
      <c r="E99" s="40">
        <f t="shared" si="12"/>
        <v>0</v>
      </c>
      <c r="F99" s="41">
        <f t="shared" si="13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ref="A100:A120" si="16">VLOOKUP(J100,DDEPM_USERS,2,FALSE)</f>
        <v>#N/A</v>
      </c>
      <c r="B100" s="38">
        <f t="shared" si="14"/>
        <v>16</v>
      </c>
      <c r="C100" s="38">
        <f t="shared" si="15"/>
        <v>24</v>
      </c>
      <c r="D100" s="39">
        <f t="shared" ref="D100:D120" si="17">T100-S100+1</f>
        <v>1</v>
      </c>
      <c r="E100" s="40">
        <f t="shared" ref="E100:E120" si="18">Z100*(C100-B100+1)*D100</f>
        <v>0</v>
      </c>
      <c r="F100" s="41">
        <f t="shared" ref="F100:F120" si="19">E100*AA100</f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si="16"/>
        <v>#N/A</v>
      </c>
      <c r="B119" s="38">
        <f t="shared" si="14"/>
        <v>16</v>
      </c>
      <c r="C119" s="38">
        <f t="shared" si="15"/>
        <v>24</v>
      </c>
      <c r="D119" s="39">
        <f t="shared" si="17"/>
        <v>1</v>
      </c>
      <c r="E119" s="40">
        <f t="shared" si="18"/>
        <v>0</v>
      </c>
      <c r="F119" s="41">
        <f t="shared" si="19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5">
      <c r="A120" s="41" t="e">
        <f t="shared" si="16"/>
        <v>#N/A</v>
      </c>
      <c r="B120" s="38">
        <f t="shared" si="14"/>
        <v>16</v>
      </c>
      <c r="C120" s="38">
        <f t="shared" si="15"/>
        <v>24</v>
      </c>
      <c r="D120" s="39">
        <f t="shared" si="17"/>
        <v>1</v>
      </c>
      <c r="E120" s="40">
        <f t="shared" si="18"/>
        <v>0</v>
      </c>
      <c r="F120" s="41">
        <f t="shared" si="19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5">
      <c r="A121" s="41" t="e">
        <f t="shared" ref="A121:A184" si="20">VLOOKUP(J121,DDEPM_USERS,2,FALSE)</f>
        <v>#N/A</v>
      </c>
      <c r="B121" s="38">
        <f t="shared" si="14"/>
        <v>16</v>
      </c>
      <c r="C121" s="38">
        <f t="shared" si="15"/>
        <v>24</v>
      </c>
      <c r="D121" s="39">
        <f t="shared" ref="D121:D184" si="21">T121-S121+1</f>
        <v>1</v>
      </c>
      <c r="E121" s="40">
        <f t="shared" ref="E121:E184" si="22">Z121*(C121-B121+1)*D121</f>
        <v>0</v>
      </c>
      <c r="F121" s="41">
        <f t="shared" ref="F121:F184" si="23">E121*AA121</f>
        <v>0</v>
      </c>
    </row>
    <row r="122" spans="1:28" x14ac:dyDescent="0.25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5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5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5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5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5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5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5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5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5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5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5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5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5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5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5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5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5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5">
      <c r="A140" s="41" t="e">
        <f t="shared" si="20"/>
        <v>#N/A</v>
      </c>
      <c r="B140" s="38">
        <f t="shared" si="14"/>
        <v>16</v>
      </c>
      <c r="C140" s="38">
        <f t="shared" si="15"/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5">
      <c r="A141" s="41" t="e">
        <f t="shared" si="20"/>
        <v>#N/A</v>
      </c>
      <c r="B141" s="38">
        <f t="shared" si="14"/>
        <v>16</v>
      </c>
      <c r="C141" s="38">
        <f t="shared" si="1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5">
      <c r="A142" s="41" t="e">
        <f t="shared" si="20"/>
        <v>#N/A</v>
      </c>
      <c r="B142" s="38">
        <f t="shared" ref="B142:B205" si="24">IF(ISNUMBER(FIND("-",U142))=TRUE,VALUE(MID(U142,FIND("-",U142)-1,1)),16)</f>
        <v>16</v>
      </c>
      <c r="C142" s="38">
        <f t="shared" ref="C142:C205" si="25">IF(ISNUMBER(FIND("-",U142))=TRUE,VALUE(MID(U142,FIND("-",U142)+1,2)),24)</f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5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5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5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5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5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5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5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5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5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5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5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5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5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5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5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5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5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5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5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5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5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5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5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5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5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5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5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5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5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5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5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5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5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5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5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5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5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5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5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5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5">
      <c r="A183" s="41" t="e">
        <f t="shared" si="20"/>
        <v>#N/A</v>
      </c>
      <c r="B183" s="38">
        <f t="shared" si="24"/>
        <v>16</v>
      </c>
      <c r="C183" s="38">
        <f t="shared" si="25"/>
        <v>24</v>
      </c>
      <c r="D183" s="39">
        <f t="shared" si="21"/>
        <v>1</v>
      </c>
      <c r="E183" s="40">
        <f t="shared" si="22"/>
        <v>0</v>
      </c>
      <c r="F183" s="41">
        <f t="shared" si="23"/>
        <v>0</v>
      </c>
    </row>
    <row r="184" spans="1:6" x14ac:dyDescent="0.25">
      <c r="A184" s="41" t="e">
        <f t="shared" si="20"/>
        <v>#N/A</v>
      </c>
      <c r="B184" s="38">
        <f t="shared" si="24"/>
        <v>16</v>
      </c>
      <c r="C184" s="38">
        <f t="shared" si="25"/>
        <v>24</v>
      </c>
      <c r="D184" s="39">
        <f t="shared" si="21"/>
        <v>1</v>
      </c>
      <c r="E184" s="40">
        <f t="shared" si="22"/>
        <v>0</v>
      </c>
      <c r="F184" s="41">
        <f t="shared" si="23"/>
        <v>0</v>
      </c>
    </row>
    <row r="185" spans="1:6" x14ac:dyDescent="0.25">
      <c r="A185" s="41" t="e">
        <f t="shared" ref="A185:A248" si="26">VLOOKUP(J185,DDEPM_USERS,2,FALSE)</f>
        <v>#N/A</v>
      </c>
      <c r="B185" s="38">
        <f t="shared" si="24"/>
        <v>16</v>
      </c>
      <c r="C185" s="38">
        <f t="shared" si="25"/>
        <v>24</v>
      </c>
      <c r="D185" s="39">
        <f t="shared" ref="D185:D248" si="27">T185-S185+1</f>
        <v>1</v>
      </c>
      <c r="E185" s="40">
        <f t="shared" ref="E185:E248" si="28">Z185*(C185-B185+1)*D185</f>
        <v>0</v>
      </c>
      <c r="F185" s="41">
        <f t="shared" ref="F185:F248" si="29">E185*AA185</f>
        <v>0</v>
      </c>
    </row>
    <row r="186" spans="1:6" x14ac:dyDescent="0.25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5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5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5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5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5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5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5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5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5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5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5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5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5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5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5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5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5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5">
      <c r="A204" s="41" t="e">
        <f t="shared" si="26"/>
        <v>#N/A</v>
      </c>
      <c r="B204" s="38">
        <f t="shared" si="24"/>
        <v>16</v>
      </c>
      <c r="C204" s="38">
        <f t="shared" si="25"/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5">
      <c r="A205" s="41" t="e">
        <f t="shared" si="26"/>
        <v>#N/A</v>
      </c>
      <c r="B205" s="38">
        <f t="shared" si="24"/>
        <v>16</v>
      </c>
      <c r="C205" s="38">
        <f t="shared" si="25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5">
      <c r="A206" s="41" t="e">
        <f t="shared" si="26"/>
        <v>#N/A</v>
      </c>
      <c r="B206" s="38">
        <f t="shared" ref="B206:B269" si="30">IF(ISNUMBER(FIND("-",U206))=TRUE,VALUE(MID(U206,FIND("-",U206)-1,1)),16)</f>
        <v>16</v>
      </c>
      <c r="C206" s="38">
        <f t="shared" ref="C206:C269" si="31">IF(ISNUMBER(FIND("-",U206))=TRUE,VALUE(MID(U206,FIND("-",U206)+1,2)),24)</f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5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5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5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5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5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5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5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5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5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5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5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5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5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5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5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5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5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5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5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5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5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5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5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5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5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5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5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5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5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5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5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5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5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5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5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5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5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5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5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5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5">
      <c r="A247" s="41" t="e">
        <f t="shared" si="26"/>
        <v>#N/A</v>
      </c>
      <c r="B247" s="38">
        <f t="shared" si="30"/>
        <v>16</v>
      </c>
      <c r="C247" s="38">
        <f t="shared" si="31"/>
        <v>24</v>
      </c>
      <c r="D247" s="39">
        <f t="shared" si="27"/>
        <v>1</v>
      </c>
      <c r="E247" s="40">
        <f t="shared" si="28"/>
        <v>0</v>
      </c>
      <c r="F247" s="41">
        <f t="shared" si="29"/>
        <v>0</v>
      </c>
    </row>
    <row r="248" spans="1:6" x14ac:dyDescent="0.25">
      <c r="A248" s="41" t="e">
        <f t="shared" si="26"/>
        <v>#N/A</v>
      </c>
      <c r="B248" s="38">
        <f t="shared" si="30"/>
        <v>16</v>
      </c>
      <c r="C248" s="38">
        <f t="shared" si="31"/>
        <v>24</v>
      </c>
      <c r="D248" s="39">
        <f t="shared" si="27"/>
        <v>1</v>
      </c>
      <c r="E248" s="40">
        <f t="shared" si="28"/>
        <v>0</v>
      </c>
      <c r="F248" s="41">
        <f t="shared" si="29"/>
        <v>0</v>
      </c>
    </row>
    <row r="249" spans="1:6" x14ac:dyDescent="0.25">
      <c r="A249" s="41" t="e">
        <f t="shared" ref="A249:A312" si="32">VLOOKUP(J249,DDEPM_USERS,2,FALSE)</f>
        <v>#N/A</v>
      </c>
      <c r="B249" s="38">
        <f t="shared" si="30"/>
        <v>16</v>
      </c>
      <c r="C249" s="38">
        <f t="shared" si="31"/>
        <v>24</v>
      </c>
      <c r="D249" s="39">
        <f t="shared" ref="D249:D312" si="33">T249-S249+1</f>
        <v>1</v>
      </c>
      <c r="E249" s="40">
        <f t="shared" ref="E249:E312" si="34">Z249*(C249-B249+1)*D249</f>
        <v>0</v>
      </c>
      <c r="F249" s="41">
        <f t="shared" ref="F249:F312" si="35">E249*AA249</f>
        <v>0</v>
      </c>
    </row>
    <row r="250" spans="1:6" x14ac:dyDescent="0.25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5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5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5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5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5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5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5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5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5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5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5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5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5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5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5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5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5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5">
      <c r="A268" s="41" t="e">
        <f t="shared" si="32"/>
        <v>#N/A</v>
      </c>
      <c r="B268" s="38">
        <f t="shared" si="30"/>
        <v>16</v>
      </c>
      <c r="C268" s="38">
        <f t="shared" si="31"/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5">
      <c r="A269" s="41" t="e">
        <f t="shared" si="32"/>
        <v>#N/A</v>
      </c>
      <c r="B269" s="38">
        <f t="shared" si="30"/>
        <v>16</v>
      </c>
      <c r="C269" s="38">
        <f t="shared" si="31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5">
      <c r="A270" s="41" t="e">
        <f t="shared" si="32"/>
        <v>#N/A</v>
      </c>
      <c r="B270" s="38">
        <f t="shared" ref="B270:B333" si="36">IF(ISNUMBER(FIND("-",U270))=TRUE,VALUE(MID(U270,FIND("-",U270)-1,1)),16)</f>
        <v>16</v>
      </c>
      <c r="C270" s="38">
        <f t="shared" ref="C270:C333" si="37">IF(ISNUMBER(FIND("-",U270))=TRUE,VALUE(MID(U270,FIND("-",U270)+1,2)),24)</f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5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5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5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5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5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5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5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5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5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5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5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5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5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5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5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5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5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5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5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5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5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5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5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5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5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5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5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5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5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5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5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5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5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5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5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5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5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5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5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5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5">
      <c r="A311" s="41" t="e">
        <f t="shared" si="32"/>
        <v>#N/A</v>
      </c>
      <c r="B311" s="38">
        <f t="shared" si="36"/>
        <v>16</v>
      </c>
      <c r="C311" s="38">
        <f t="shared" si="37"/>
        <v>24</v>
      </c>
      <c r="D311" s="39">
        <f t="shared" si="33"/>
        <v>1</v>
      </c>
      <c r="E311" s="40">
        <f t="shared" si="34"/>
        <v>0</v>
      </c>
      <c r="F311" s="41">
        <f t="shared" si="35"/>
        <v>0</v>
      </c>
    </row>
    <row r="312" spans="1:6" x14ac:dyDescent="0.25">
      <c r="A312" s="41" t="e">
        <f t="shared" si="32"/>
        <v>#N/A</v>
      </c>
      <c r="B312" s="38">
        <f t="shared" si="36"/>
        <v>16</v>
      </c>
      <c r="C312" s="38">
        <f t="shared" si="37"/>
        <v>24</v>
      </c>
      <c r="D312" s="39">
        <f t="shared" si="33"/>
        <v>1</v>
      </c>
      <c r="E312" s="40">
        <f t="shared" si="34"/>
        <v>0</v>
      </c>
      <c r="F312" s="41">
        <f t="shared" si="35"/>
        <v>0</v>
      </c>
    </row>
    <row r="313" spans="1:6" x14ac:dyDescent="0.25">
      <c r="A313" s="41" t="e">
        <f t="shared" ref="A313:A376" si="38">VLOOKUP(J313,DDEPM_USERS,2,FALSE)</f>
        <v>#N/A</v>
      </c>
      <c r="B313" s="38">
        <f t="shared" si="36"/>
        <v>16</v>
      </c>
      <c r="C313" s="38">
        <f t="shared" si="37"/>
        <v>24</v>
      </c>
      <c r="D313" s="39">
        <f t="shared" ref="D313:D376" si="39">T313-S313+1</f>
        <v>1</v>
      </c>
      <c r="E313" s="40">
        <f t="shared" ref="E313:E376" si="40">Z313*(C313-B313+1)*D313</f>
        <v>0</v>
      </c>
      <c r="F313" s="41">
        <f t="shared" ref="F313:F376" si="41">E313*AA313</f>
        <v>0</v>
      </c>
    </row>
    <row r="314" spans="1:6" x14ac:dyDescent="0.25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5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5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5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5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5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5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5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5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5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5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5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5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5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5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5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5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5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5">
      <c r="A332" s="41" t="e">
        <f t="shared" si="38"/>
        <v>#N/A</v>
      </c>
      <c r="B332" s="38">
        <f t="shared" si="36"/>
        <v>16</v>
      </c>
      <c r="C332" s="38">
        <f t="shared" si="37"/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5">
      <c r="A333" s="41" t="e">
        <f t="shared" si="38"/>
        <v>#N/A</v>
      </c>
      <c r="B333" s="38">
        <f t="shared" si="36"/>
        <v>16</v>
      </c>
      <c r="C333" s="38">
        <f t="shared" si="37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5">
      <c r="A334" s="41" t="e">
        <f t="shared" si="38"/>
        <v>#N/A</v>
      </c>
      <c r="B334" s="38">
        <f t="shared" ref="B334:B397" si="42">IF(ISNUMBER(FIND("-",U334))=TRUE,VALUE(MID(U334,FIND("-",U334)-1,1)),16)</f>
        <v>16</v>
      </c>
      <c r="C334" s="38">
        <f t="shared" ref="C334:C397" si="43">IF(ISNUMBER(FIND("-",U334))=TRUE,VALUE(MID(U334,FIND("-",U334)+1,2)),24)</f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5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5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5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5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5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5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5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5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5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5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5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5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5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5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5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5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5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5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5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5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5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5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5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5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5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5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5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5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5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5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5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5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5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5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5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5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5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5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5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5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5">
      <c r="A375" s="41" t="e">
        <f t="shared" si="38"/>
        <v>#N/A</v>
      </c>
      <c r="B375" s="38">
        <f t="shared" si="42"/>
        <v>16</v>
      </c>
      <c r="C375" s="38">
        <f t="shared" si="43"/>
        <v>24</v>
      </c>
      <c r="D375" s="39">
        <f t="shared" si="39"/>
        <v>1</v>
      </c>
      <c r="E375" s="40">
        <f t="shared" si="40"/>
        <v>0</v>
      </c>
      <c r="F375" s="41">
        <f t="shared" si="41"/>
        <v>0</v>
      </c>
    </row>
    <row r="376" spans="1:6" x14ac:dyDescent="0.25">
      <c r="A376" s="41" t="e">
        <f t="shared" si="38"/>
        <v>#N/A</v>
      </c>
      <c r="B376" s="38">
        <f t="shared" si="42"/>
        <v>16</v>
      </c>
      <c r="C376" s="38">
        <f t="shared" si="43"/>
        <v>24</v>
      </c>
      <c r="D376" s="39">
        <f t="shared" si="39"/>
        <v>1</v>
      </c>
      <c r="E376" s="40">
        <f t="shared" si="40"/>
        <v>0</v>
      </c>
      <c r="F376" s="41">
        <f t="shared" si="41"/>
        <v>0</v>
      </c>
    </row>
    <row r="377" spans="1:6" x14ac:dyDescent="0.25">
      <c r="A377" s="41" t="e">
        <f t="shared" ref="A377:A440" si="44">VLOOKUP(J377,DDEPM_USERS,2,FALSE)</f>
        <v>#N/A</v>
      </c>
      <c r="B377" s="38">
        <f t="shared" si="42"/>
        <v>16</v>
      </c>
      <c r="C377" s="38">
        <f t="shared" si="43"/>
        <v>24</v>
      </c>
      <c r="D377" s="39">
        <f t="shared" ref="D377:D440" si="45">T377-S377+1</f>
        <v>1</v>
      </c>
      <c r="E377" s="40">
        <f t="shared" ref="E377:E440" si="46">Z377*(C377-B377+1)*D377</f>
        <v>0</v>
      </c>
      <c r="F377" s="41">
        <f t="shared" ref="F377:F440" si="47">E377*AA377</f>
        <v>0</v>
      </c>
    </row>
    <row r="378" spans="1:6" x14ac:dyDescent="0.25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5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5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5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5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5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5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5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5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5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5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5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5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5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5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5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5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5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5">
      <c r="A396" s="41" t="e">
        <f t="shared" si="44"/>
        <v>#N/A</v>
      </c>
      <c r="B396" s="38">
        <f t="shared" si="42"/>
        <v>16</v>
      </c>
      <c r="C396" s="38">
        <f t="shared" si="43"/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5">
      <c r="A397" s="41" t="e">
        <f t="shared" si="44"/>
        <v>#N/A</v>
      </c>
      <c r="B397" s="38">
        <f t="shared" si="42"/>
        <v>16</v>
      </c>
      <c r="C397" s="38">
        <f t="shared" si="43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5">
      <c r="A398" s="41" t="e">
        <f t="shared" si="44"/>
        <v>#N/A</v>
      </c>
      <c r="B398" s="38">
        <f t="shared" ref="B398:B461" si="48">IF(ISNUMBER(FIND("-",U398))=TRUE,VALUE(MID(U398,FIND("-",U398)-1,1)),16)</f>
        <v>16</v>
      </c>
      <c r="C398" s="38">
        <f t="shared" ref="C398:C461" si="49">IF(ISNUMBER(FIND("-",U398))=TRUE,VALUE(MID(U398,FIND("-",U398)+1,2)),24)</f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5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5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5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5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5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5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5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5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5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5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5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5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5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5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5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5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5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5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5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5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5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5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5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5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5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5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5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5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5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5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5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5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5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5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5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5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5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5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5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5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5">
      <c r="A439" s="41" t="e">
        <f t="shared" si="44"/>
        <v>#N/A</v>
      </c>
      <c r="B439" s="38">
        <f t="shared" si="48"/>
        <v>16</v>
      </c>
      <c r="C439" s="38">
        <f t="shared" si="49"/>
        <v>24</v>
      </c>
      <c r="D439" s="39">
        <f t="shared" si="45"/>
        <v>1</v>
      </c>
      <c r="E439" s="40">
        <f t="shared" si="46"/>
        <v>0</v>
      </c>
      <c r="F439" s="41">
        <f t="shared" si="47"/>
        <v>0</v>
      </c>
    </row>
    <row r="440" spans="1:6" x14ac:dyDescent="0.25">
      <c r="A440" s="41" t="e">
        <f t="shared" si="44"/>
        <v>#N/A</v>
      </c>
      <c r="B440" s="38">
        <f t="shared" si="48"/>
        <v>16</v>
      </c>
      <c r="C440" s="38">
        <f t="shared" si="49"/>
        <v>24</v>
      </c>
      <c r="D440" s="39">
        <f t="shared" si="45"/>
        <v>1</v>
      </c>
      <c r="E440" s="40">
        <f t="shared" si="46"/>
        <v>0</v>
      </c>
      <c r="F440" s="41">
        <f t="shared" si="47"/>
        <v>0</v>
      </c>
    </row>
    <row r="441" spans="1:6" x14ac:dyDescent="0.25">
      <c r="A441" s="41" t="e">
        <f t="shared" ref="A441:A502" si="50">VLOOKUP(J441,DDEPM_USERS,2,FALSE)</f>
        <v>#N/A</v>
      </c>
      <c r="B441" s="38">
        <f t="shared" si="48"/>
        <v>16</v>
      </c>
      <c r="C441" s="38">
        <f t="shared" si="49"/>
        <v>24</v>
      </c>
      <c r="D441" s="39">
        <f t="shared" ref="D441:D502" si="51">T441-S441+1</f>
        <v>1</v>
      </c>
      <c r="E441" s="40">
        <f t="shared" ref="E441:E502" si="52">Z441*(C441-B441+1)*D441</f>
        <v>0</v>
      </c>
      <c r="F441" s="41">
        <f t="shared" ref="F441:F502" si="53">E441*AA441</f>
        <v>0</v>
      </c>
    </row>
    <row r="442" spans="1:6" x14ac:dyDescent="0.25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5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5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5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5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5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5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5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5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5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5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5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5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5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5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5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5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5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5">
      <c r="A460" s="41" t="e">
        <f t="shared" si="50"/>
        <v>#N/A</v>
      </c>
      <c r="B460" s="38">
        <f t="shared" si="48"/>
        <v>16</v>
      </c>
      <c r="C460" s="38">
        <f t="shared" si="49"/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5">
      <c r="A461" s="41" t="e">
        <f t="shared" si="50"/>
        <v>#N/A</v>
      </c>
      <c r="B461" s="38">
        <f t="shared" si="48"/>
        <v>16</v>
      </c>
      <c r="C461" s="38">
        <f t="shared" si="49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5">
      <c r="A462" s="41" t="e">
        <f t="shared" si="50"/>
        <v>#N/A</v>
      </c>
      <c r="B462" s="38">
        <f t="shared" ref="B462:B502" si="54">IF(ISNUMBER(FIND("-",U462))=TRUE,VALUE(MID(U462,FIND("-",U462)-1,1)),16)</f>
        <v>16</v>
      </c>
      <c r="C462" s="38">
        <f t="shared" ref="C462:C502" si="55">IF(ISNUMBER(FIND("-",U462))=TRUE,VALUE(MID(U462,FIND("-",U462)+1,2)),24)</f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5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5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5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5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5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5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5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5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5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5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5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5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5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5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5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5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5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5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5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5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5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5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5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5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5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5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5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5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5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5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5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5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5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5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5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5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5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5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  <row r="501" spans="1:6" x14ac:dyDescent="0.25">
      <c r="A501" s="41" t="e">
        <f t="shared" si="50"/>
        <v>#N/A</v>
      </c>
      <c r="B501" s="38">
        <f t="shared" si="54"/>
        <v>16</v>
      </c>
      <c r="C501" s="38">
        <f t="shared" si="55"/>
        <v>24</v>
      </c>
      <c r="D501" s="39">
        <f t="shared" si="51"/>
        <v>1</v>
      </c>
      <c r="E501" s="40">
        <f t="shared" si="52"/>
        <v>0</v>
      </c>
      <c r="F501" s="41">
        <f t="shared" si="53"/>
        <v>0</v>
      </c>
    </row>
    <row r="502" spans="1:6" x14ac:dyDescent="0.25">
      <c r="A502" s="41" t="e">
        <f t="shared" si="50"/>
        <v>#N/A</v>
      </c>
      <c r="B502" s="38">
        <f t="shared" si="54"/>
        <v>16</v>
      </c>
      <c r="C502" s="38">
        <f t="shared" si="55"/>
        <v>24</v>
      </c>
      <c r="D502" s="39">
        <f t="shared" si="51"/>
        <v>1</v>
      </c>
      <c r="E502" s="40">
        <f t="shared" si="52"/>
        <v>0</v>
      </c>
      <c r="F502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6"/>
  <sheetViews>
    <sheetView zoomScale="85" workbookViewId="0"/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259</v>
      </c>
      <c r="B1" s="52"/>
      <c r="C1" s="52"/>
    </row>
    <row r="2" spans="1:25" x14ac:dyDescent="0.25">
      <c r="A2" s="105" t="s">
        <v>260</v>
      </c>
      <c r="B2" s="52"/>
      <c r="C2" s="52"/>
    </row>
    <row r="3" spans="1:25" x14ac:dyDescent="0.25">
      <c r="A3" s="104">
        <f>'E-Mail'!$B$1</f>
        <v>36991</v>
      </c>
      <c r="B3" s="52"/>
      <c r="C3" s="52"/>
    </row>
    <row r="4" spans="1:25" x14ac:dyDescent="0.25">
      <c r="A4" s="105"/>
      <c r="B4" s="52"/>
      <c r="C4" s="52"/>
    </row>
    <row r="5" spans="1:25" ht="13.8" thickBot="1" x14ac:dyDescent="0.3">
      <c r="A5" s="20" t="s">
        <v>72</v>
      </c>
      <c r="B5" s="20" t="s">
        <v>71</v>
      </c>
      <c r="C5" s="20" t="s">
        <v>8</v>
      </c>
    </row>
    <row r="6" spans="1:25" x14ac:dyDescent="0.25">
      <c r="A6" s="17" t="s">
        <v>103</v>
      </c>
      <c r="B6" s="21">
        <f>COUNTIF($F$9:$F$4999,A6)</f>
        <v>1</v>
      </c>
      <c r="C6" s="21">
        <f>SUMIF($F$9:$F$5000,A6,$C$9:$C$5000)</f>
        <v>10000</v>
      </c>
    </row>
    <row r="7" spans="1:25" x14ac:dyDescent="0.25">
      <c r="A7" s="17"/>
      <c r="B7" s="21"/>
      <c r="C7" s="21"/>
    </row>
    <row r="8" spans="1:25" ht="14.4" thickBot="1" x14ac:dyDescent="0.3">
      <c r="B8" s="52"/>
      <c r="C8" s="52"/>
      <c r="D8" s="163" t="str">
        <f>IF(C10=0,"No Activity","")</f>
        <v/>
      </c>
    </row>
    <row r="9" spans="1:25" ht="13.8" thickBot="1" x14ac:dyDescent="0.3">
      <c r="A9" s="44" t="s">
        <v>258</v>
      </c>
      <c r="B9" s="43" t="s">
        <v>262</v>
      </c>
      <c r="C9" s="44" t="s">
        <v>74</v>
      </c>
      <c r="D9" s="78" t="s">
        <v>273</v>
      </c>
      <c r="E9" s="78" t="s">
        <v>274</v>
      </c>
      <c r="F9" s="78" t="s">
        <v>275</v>
      </c>
      <c r="G9" s="78" t="s">
        <v>276</v>
      </c>
      <c r="H9" s="78" t="s">
        <v>277</v>
      </c>
      <c r="I9" s="78" t="s">
        <v>278</v>
      </c>
      <c r="J9" s="78" t="s">
        <v>279</v>
      </c>
      <c r="K9" s="78" t="s">
        <v>280</v>
      </c>
      <c r="L9" s="78" t="s">
        <v>281</v>
      </c>
      <c r="M9" s="78" t="s">
        <v>282</v>
      </c>
      <c r="N9" s="78" t="s">
        <v>283</v>
      </c>
      <c r="O9" s="78" t="s">
        <v>284</v>
      </c>
      <c r="P9" s="78" t="s">
        <v>285</v>
      </c>
      <c r="Q9" s="78" t="s">
        <v>286</v>
      </c>
      <c r="R9" s="78" t="s">
        <v>287</v>
      </c>
      <c r="S9" s="78" t="s">
        <v>288</v>
      </c>
      <c r="T9" s="78" t="s">
        <v>289</v>
      </c>
      <c r="U9" s="78" t="s">
        <v>290</v>
      </c>
      <c r="V9" s="78" t="s">
        <v>291</v>
      </c>
      <c r="W9" s="78" t="s">
        <v>292</v>
      </c>
      <c r="X9" s="78" t="s">
        <v>293</v>
      </c>
      <c r="Y9" s="78" t="s">
        <v>294</v>
      </c>
    </row>
    <row r="10" spans="1:25" ht="26.4" x14ac:dyDescent="0.25">
      <c r="A10" s="45" t="str">
        <f t="shared" ref="A10:A71" si="0">VLOOKUP(G10,DDEGL_USERS,2,FALSE)</f>
        <v>Wade Hicks</v>
      </c>
      <c r="B10" s="45">
        <f t="shared" ref="B10:B17" si="1">(YEAR(Q10)-YEAR(P10))*12+MONTH(Q10)-MONTH(P10)+1</f>
        <v>1</v>
      </c>
      <c r="C10" s="45">
        <f t="shared" ref="C10:C71" si="2">B10*W10</f>
        <v>10000</v>
      </c>
      <c r="D10" s="79" t="s">
        <v>75</v>
      </c>
      <c r="E10" s="79" t="s">
        <v>687</v>
      </c>
      <c r="F10" s="79" t="s">
        <v>103</v>
      </c>
      <c r="G10" s="79" t="s">
        <v>106</v>
      </c>
      <c r="H10" s="79" t="s">
        <v>688</v>
      </c>
      <c r="I10" s="79" t="s">
        <v>689</v>
      </c>
      <c r="J10" s="79" t="s">
        <v>690</v>
      </c>
      <c r="K10" s="79" t="s">
        <v>691</v>
      </c>
      <c r="L10" s="79" t="s">
        <v>692</v>
      </c>
      <c r="M10" s="79" t="s">
        <v>693</v>
      </c>
      <c r="N10" s="79"/>
      <c r="O10" s="79" t="s">
        <v>694</v>
      </c>
      <c r="P10" s="83">
        <v>36982</v>
      </c>
      <c r="Q10" s="83">
        <v>37011</v>
      </c>
      <c r="R10" s="79"/>
      <c r="S10" s="79" t="s">
        <v>695</v>
      </c>
      <c r="T10" s="80">
        <v>36991</v>
      </c>
      <c r="U10" s="79" t="s">
        <v>696</v>
      </c>
      <c r="V10" s="79" t="s">
        <v>355</v>
      </c>
      <c r="W10" s="79">
        <v>10000</v>
      </c>
      <c r="X10" s="79">
        <v>0.63</v>
      </c>
      <c r="Y10" s="79">
        <v>23518</v>
      </c>
    </row>
    <row r="11" spans="1:25" x14ac:dyDescent="0.25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5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5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5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5">
      <c r="A18" s="45" t="e">
        <f t="shared" si="0"/>
        <v>#N/A</v>
      </c>
      <c r="B18" s="45">
        <f t="shared" ref="B18:B81" si="3">(YEAR(Q18)-YEAR(P18))*12+MONTH(Q18)-MONTH(P18)+1</f>
        <v>1</v>
      </c>
      <c r="C18" s="45">
        <f t="shared" si="2"/>
        <v>0</v>
      </c>
    </row>
    <row r="19" spans="1:25" x14ac:dyDescent="0.25">
      <c r="A19" s="45" t="e">
        <f t="shared" si="0"/>
        <v>#N/A</v>
      </c>
      <c r="B19" s="45">
        <f t="shared" si="3"/>
        <v>1</v>
      </c>
      <c r="C19" s="45">
        <f t="shared" si="2"/>
        <v>0</v>
      </c>
    </row>
    <row r="20" spans="1:25" x14ac:dyDescent="0.25">
      <c r="A20" s="45" t="e">
        <f t="shared" si="0"/>
        <v>#N/A</v>
      </c>
      <c r="B20" s="45">
        <f t="shared" si="3"/>
        <v>1</v>
      </c>
      <c r="C20" s="45">
        <f t="shared" si="2"/>
        <v>0</v>
      </c>
    </row>
    <row r="21" spans="1:25" x14ac:dyDescent="0.25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5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5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5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5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5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5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5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5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5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5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5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5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5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5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5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5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5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5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5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5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5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5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5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5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5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5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5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5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5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5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5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5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5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5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5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5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5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5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5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5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5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5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5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5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5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5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5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5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5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5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5">
      <c r="A72" s="45" t="e">
        <f t="shared" ref="A72:A135" si="4">VLOOKUP(G72,DDEGL_USERS,2,FALSE)</f>
        <v>#N/A</v>
      </c>
      <c r="B72" s="45">
        <f t="shared" si="3"/>
        <v>1</v>
      </c>
      <c r="C72" s="45">
        <f t="shared" ref="C72:C135" si="5">B72*W72</f>
        <v>0</v>
      </c>
    </row>
    <row r="73" spans="1:3" x14ac:dyDescent="0.25">
      <c r="A73" s="45" t="e">
        <f t="shared" si="4"/>
        <v>#N/A</v>
      </c>
      <c r="B73" s="45">
        <f t="shared" si="3"/>
        <v>1</v>
      </c>
      <c r="C73" s="45">
        <f t="shared" si="5"/>
        <v>0</v>
      </c>
    </row>
    <row r="74" spans="1:3" x14ac:dyDescent="0.25">
      <c r="A74" s="45" t="e">
        <f t="shared" si="4"/>
        <v>#N/A</v>
      </c>
      <c r="B74" s="45">
        <f t="shared" si="3"/>
        <v>1</v>
      </c>
      <c r="C74" s="45">
        <f t="shared" si="5"/>
        <v>0</v>
      </c>
    </row>
    <row r="75" spans="1:3" x14ac:dyDescent="0.25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5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5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5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5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5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5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5">
      <c r="A82" s="45" t="e">
        <f t="shared" si="4"/>
        <v>#N/A</v>
      </c>
      <c r="B82" s="45">
        <f t="shared" ref="B82:B145" si="6">(YEAR(Q82)-YEAR(P82))*12+MONTH(Q82)-MONTH(P82)+1</f>
        <v>1</v>
      </c>
      <c r="C82" s="45">
        <f t="shared" si="5"/>
        <v>0</v>
      </c>
    </row>
    <row r="83" spans="1:3" x14ac:dyDescent="0.25">
      <c r="A83" s="45" t="e">
        <f t="shared" si="4"/>
        <v>#N/A</v>
      </c>
      <c r="B83" s="45">
        <f t="shared" si="6"/>
        <v>1</v>
      </c>
      <c r="C83" s="45">
        <f t="shared" si="5"/>
        <v>0</v>
      </c>
    </row>
    <row r="84" spans="1:3" x14ac:dyDescent="0.25">
      <c r="A84" s="45" t="e">
        <f t="shared" si="4"/>
        <v>#N/A</v>
      </c>
      <c r="B84" s="45">
        <f t="shared" si="6"/>
        <v>1</v>
      </c>
      <c r="C84" s="45">
        <f t="shared" si="5"/>
        <v>0</v>
      </c>
    </row>
    <row r="85" spans="1:3" x14ac:dyDescent="0.25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5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5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5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5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5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5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5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5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5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5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5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5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5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5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5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5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5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5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5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5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5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5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5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5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5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5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5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5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5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5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5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5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5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5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5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5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5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5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5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5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5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5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5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5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5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5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5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5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5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5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5">
      <c r="A136" s="45" t="e">
        <f t="shared" ref="A136:A199" si="7">VLOOKUP(G136,DDEGL_USERS,2,FALSE)</f>
        <v>#N/A</v>
      </c>
      <c r="B136" s="45">
        <f t="shared" si="6"/>
        <v>1</v>
      </c>
      <c r="C136" s="45">
        <f t="shared" ref="C136:C199" si="8">B136*W136</f>
        <v>0</v>
      </c>
    </row>
    <row r="137" spans="1:3" x14ac:dyDescent="0.25">
      <c r="A137" s="45" t="e">
        <f t="shared" si="7"/>
        <v>#N/A</v>
      </c>
      <c r="B137" s="45">
        <f t="shared" si="6"/>
        <v>1</v>
      </c>
      <c r="C137" s="45">
        <f t="shared" si="8"/>
        <v>0</v>
      </c>
    </row>
    <row r="138" spans="1:3" x14ac:dyDescent="0.25">
      <c r="A138" s="45" t="e">
        <f t="shared" si="7"/>
        <v>#N/A</v>
      </c>
      <c r="B138" s="45">
        <f t="shared" si="6"/>
        <v>1</v>
      </c>
      <c r="C138" s="45">
        <f t="shared" si="8"/>
        <v>0</v>
      </c>
    </row>
    <row r="139" spans="1:3" x14ac:dyDescent="0.25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5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5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5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5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5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5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5">
      <c r="A146" s="45" t="e">
        <f t="shared" si="7"/>
        <v>#N/A</v>
      </c>
      <c r="B146" s="45">
        <f t="shared" ref="B146:B209" si="9">(YEAR(Q146)-YEAR(P146))*12+MONTH(Q146)-MONTH(P146)+1</f>
        <v>1</v>
      </c>
      <c r="C146" s="45">
        <f t="shared" si="8"/>
        <v>0</v>
      </c>
    </row>
    <row r="147" spans="1:3" x14ac:dyDescent="0.25">
      <c r="A147" s="45" t="e">
        <f t="shared" si="7"/>
        <v>#N/A</v>
      </c>
      <c r="B147" s="45">
        <f t="shared" si="9"/>
        <v>1</v>
      </c>
      <c r="C147" s="45">
        <f t="shared" si="8"/>
        <v>0</v>
      </c>
    </row>
    <row r="148" spans="1:3" x14ac:dyDescent="0.25">
      <c r="A148" s="45" t="e">
        <f t="shared" si="7"/>
        <v>#N/A</v>
      </c>
      <c r="B148" s="45">
        <f t="shared" si="9"/>
        <v>1</v>
      </c>
      <c r="C148" s="45">
        <f t="shared" si="8"/>
        <v>0</v>
      </c>
    </row>
    <row r="149" spans="1:3" x14ac:dyDescent="0.25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5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5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5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5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5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5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5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5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5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5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5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5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5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5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5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5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5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5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5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5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5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5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5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5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5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5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5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5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5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5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5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5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5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5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5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5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5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5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5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5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5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5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5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5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5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5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5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5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5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5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5">
      <c r="A200" s="45" t="e">
        <f t="shared" ref="A200:A263" si="10">VLOOKUP(G200,DDEGL_USERS,2,FALSE)</f>
        <v>#N/A</v>
      </c>
      <c r="B200" s="45">
        <f t="shared" si="9"/>
        <v>1</v>
      </c>
      <c r="C200" s="45">
        <f t="shared" ref="C200:C263" si="11">B200*W200</f>
        <v>0</v>
      </c>
    </row>
    <row r="201" spans="1:3" x14ac:dyDescent="0.25">
      <c r="A201" s="45" t="e">
        <f t="shared" si="10"/>
        <v>#N/A</v>
      </c>
      <c r="B201" s="45">
        <f t="shared" si="9"/>
        <v>1</v>
      </c>
      <c r="C201" s="45">
        <f t="shared" si="11"/>
        <v>0</v>
      </c>
    </row>
    <row r="202" spans="1:3" x14ac:dyDescent="0.25">
      <c r="A202" s="45" t="e">
        <f t="shared" si="10"/>
        <v>#N/A</v>
      </c>
      <c r="B202" s="45">
        <f t="shared" si="9"/>
        <v>1</v>
      </c>
      <c r="C202" s="45">
        <f t="shared" si="11"/>
        <v>0</v>
      </c>
    </row>
    <row r="203" spans="1:3" x14ac:dyDescent="0.25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5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5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5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5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5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5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5">
      <c r="A210" s="45" t="e">
        <f t="shared" si="10"/>
        <v>#N/A</v>
      </c>
      <c r="B210" s="45">
        <f t="shared" ref="B210:B273" si="12">(YEAR(Q210)-YEAR(P210))*12+MONTH(Q210)-MONTH(P210)+1</f>
        <v>1</v>
      </c>
      <c r="C210" s="45">
        <f t="shared" si="11"/>
        <v>0</v>
      </c>
    </row>
    <row r="211" spans="1:3" x14ac:dyDescent="0.25">
      <c r="A211" s="45" t="e">
        <f t="shared" si="10"/>
        <v>#N/A</v>
      </c>
      <c r="B211" s="45">
        <f t="shared" si="12"/>
        <v>1</v>
      </c>
      <c r="C211" s="45">
        <f t="shared" si="11"/>
        <v>0</v>
      </c>
    </row>
    <row r="212" spans="1:3" x14ac:dyDescent="0.25">
      <c r="A212" s="45" t="e">
        <f t="shared" si="10"/>
        <v>#N/A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5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5">
      <c r="A264" s="45" t="e">
        <f t="shared" ref="A264:A327" si="13">VLOOKUP(G264,DDEGL_USERS,2,FALSE)</f>
        <v>#N/A</v>
      </c>
      <c r="B264" s="45">
        <f t="shared" si="12"/>
        <v>1</v>
      </c>
      <c r="C264" s="45">
        <f t="shared" ref="C264:C327" si="14">B264*W264</f>
        <v>0</v>
      </c>
    </row>
    <row r="265" spans="1:3" x14ac:dyDescent="0.25">
      <c r="A265" s="45" t="e">
        <f t="shared" si="13"/>
        <v>#N/A</v>
      </c>
      <c r="B265" s="45">
        <f t="shared" si="12"/>
        <v>1</v>
      </c>
      <c r="C265" s="45">
        <f t="shared" si="14"/>
        <v>0</v>
      </c>
    </row>
    <row r="266" spans="1:3" x14ac:dyDescent="0.25">
      <c r="A266" s="45" t="e">
        <f t="shared" si="13"/>
        <v>#N/A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5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5">
      <c r="A274" s="45" t="e">
        <f t="shared" si="13"/>
        <v>#N/A</v>
      </c>
      <c r="B274" s="45">
        <f t="shared" ref="B274:B337" si="15">(YEAR(Q274)-YEAR(P274))*12+MONTH(Q274)-MONTH(P274)+1</f>
        <v>1</v>
      </c>
      <c r="C274" s="45">
        <f t="shared" si="14"/>
        <v>0</v>
      </c>
    </row>
    <row r="275" spans="1:3" x14ac:dyDescent="0.25">
      <c r="A275" s="45" t="e">
        <f t="shared" si="13"/>
        <v>#N/A</v>
      </c>
      <c r="B275" s="45">
        <f t="shared" si="15"/>
        <v>1</v>
      </c>
      <c r="C275" s="45">
        <f t="shared" si="14"/>
        <v>0</v>
      </c>
    </row>
    <row r="276" spans="1:3" x14ac:dyDescent="0.25">
      <c r="A276" s="45" t="e">
        <f t="shared" si="13"/>
        <v>#N/A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5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5">
      <c r="A328" s="45" t="e">
        <f t="shared" ref="A328:A391" si="16">VLOOKUP(G328,DDEGL_USERS,2,FALSE)</f>
        <v>#N/A</v>
      </c>
      <c r="B328" s="45">
        <f t="shared" si="15"/>
        <v>1</v>
      </c>
      <c r="C328" s="45">
        <f t="shared" ref="C328:C391" si="17">B328*W328</f>
        <v>0</v>
      </c>
    </row>
    <row r="329" spans="1:3" x14ac:dyDescent="0.25">
      <c r="A329" s="45" t="e">
        <f t="shared" si="16"/>
        <v>#N/A</v>
      </c>
      <c r="B329" s="45">
        <f t="shared" si="15"/>
        <v>1</v>
      </c>
      <c r="C329" s="45">
        <f t="shared" si="17"/>
        <v>0</v>
      </c>
    </row>
    <row r="330" spans="1:3" x14ac:dyDescent="0.25">
      <c r="A330" s="45" t="e">
        <f t="shared" si="16"/>
        <v>#N/A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5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5">
      <c r="A338" s="45" t="e">
        <f t="shared" si="16"/>
        <v>#N/A</v>
      </c>
      <c r="B338" s="45">
        <f t="shared" ref="B338:B401" si="18">(YEAR(Q338)-YEAR(P338))*12+MONTH(Q338)-MONTH(P338)+1</f>
        <v>1</v>
      </c>
      <c r="C338" s="45">
        <f t="shared" si="17"/>
        <v>0</v>
      </c>
    </row>
    <row r="339" spans="1:3" x14ac:dyDescent="0.25">
      <c r="A339" s="45" t="e">
        <f t="shared" si="16"/>
        <v>#N/A</v>
      </c>
      <c r="B339" s="45">
        <f t="shared" si="18"/>
        <v>1</v>
      </c>
      <c r="C339" s="45">
        <f t="shared" si="17"/>
        <v>0</v>
      </c>
    </row>
    <row r="340" spans="1:3" x14ac:dyDescent="0.25">
      <c r="A340" s="45" t="e">
        <f t="shared" si="16"/>
        <v>#N/A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5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5">
      <c r="A392" s="45" t="e">
        <f t="shared" ref="A392:A455" si="19">VLOOKUP(G392,DDEGL_USERS,2,FALSE)</f>
        <v>#N/A</v>
      </c>
      <c r="B392" s="45">
        <f t="shared" si="18"/>
        <v>1</v>
      </c>
      <c r="C392" s="45">
        <f t="shared" ref="C392:C455" si="20">B392*W392</f>
        <v>0</v>
      </c>
    </row>
    <row r="393" spans="1:3" x14ac:dyDescent="0.25">
      <c r="A393" s="45" t="e">
        <f t="shared" si="19"/>
        <v>#N/A</v>
      </c>
      <c r="B393" s="45">
        <f t="shared" si="18"/>
        <v>1</v>
      </c>
      <c r="C393" s="45">
        <f t="shared" si="20"/>
        <v>0</v>
      </c>
    </row>
    <row r="394" spans="1:3" x14ac:dyDescent="0.25">
      <c r="A394" s="45" t="e">
        <f t="shared" si="19"/>
        <v>#N/A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5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5">
      <c r="A402" s="45" t="e">
        <f t="shared" si="19"/>
        <v>#N/A</v>
      </c>
      <c r="B402" s="45">
        <f t="shared" ref="B402:B465" si="21">(YEAR(Q402)-YEAR(P402))*12+MONTH(Q402)-MONTH(P402)+1</f>
        <v>1</v>
      </c>
      <c r="C402" s="45">
        <f t="shared" si="20"/>
        <v>0</v>
      </c>
    </row>
    <row r="403" spans="1:3" x14ac:dyDescent="0.25">
      <c r="A403" s="45" t="e">
        <f t="shared" si="19"/>
        <v>#N/A</v>
      </c>
      <c r="B403" s="45">
        <f t="shared" si="21"/>
        <v>1</v>
      </c>
      <c r="C403" s="45">
        <f t="shared" si="20"/>
        <v>0</v>
      </c>
    </row>
    <row r="404" spans="1:3" x14ac:dyDescent="0.25">
      <c r="A404" s="45" t="e">
        <f t="shared" si="19"/>
        <v>#N/A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5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5">
      <c r="A456" s="45" t="e">
        <f t="shared" ref="A456:A506" si="22">VLOOKUP(G456,DDEGL_USERS,2,FALSE)</f>
        <v>#N/A</v>
      </c>
      <c r="B456" s="45">
        <f t="shared" si="21"/>
        <v>1</v>
      </c>
      <c r="C456" s="45">
        <f t="shared" ref="C456:C506" si="23">B456*W456</f>
        <v>0</v>
      </c>
    </row>
    <row r="457" spans="1:3" x14ac:dyDescent="0.25">
      <c r="A457" s="45" t="e">
        <f t="shared" si="22"/>
        <v>#N/A</v>
      </c>
      <c r="B457" s="45">
        <f t="shared" si="21"/>
        <v>1</v>
      </c>
      <c r="C457" s="45">
        <f t="shared" si="23"/>
        <v>0</v>
      </c>
    </row>
    <row r="458" spans="1:3" x14ac:dyDescent="0.25">
      <c r="A458" s="45" t="e">
        <f t="shared" si="22"/>
        <v>#N/A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5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5">
      <c r="A466" s="45" t="e">
        <f t="shared" si="22"/>
        <v>#N/A</v>
      </c>
      <c r="B466" s="45">
        <f t="shared" ref="B466:B506" si="24">(YEAR(Q466)-YEAR(P466))*12+MONTH(Q466)-MONTH(P466)+1</f>
        <v>1</v>
      </c>
      <c r="C466" s="45">
        <f t="shared" si="23"/>
        <v>0</v>
      </c>
    </row>
    <row r="467" spans="1:3" x14ac:dyDescent="0.25">
      <c r="A467" s="45" t="e">
        <f t="shared" si="22"/>
        <v>#N/A</v>
      </c>
      <c r="B467" s="45">
        <f t="shared" si="24"/>
        <v>1</v>
      </c>
      <c r="C467" s="45">
        <f t="shared" si="23"/>
        <v>0</v>
      </c>
    </row>
    <row r="468" spans="1:3" x14ac:dyDescent="0.25">
      <c r="A468" s="45" t="e">
        <f t="shared" si="22"/>
        <v>#N/A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5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5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9" customWidth="1"/>
    <col min="4" max="4" width="17.6640625" customWidth="1"/>
    <col min="5" max="5" width="38" customWidth="1"/>
    <col min="6" max="6" width="1.6640625" style="49" customWidth="1"/>
    <col min="7" max="7" width="17.6640625" bestFit="1" customWidth="1"/>
    <col min="8" max="8" width="23.109375" customWidth="1"/>
  </cols>
  <sheetData>
    <row r="1" spans="1:8" ht="17.399999999999999" x14ac:dyDescent="0.3">
      <c r="A1" s="51" t="s">
        <v>256</v>
      </c>
    </row>
    <row r="2" spans="1:8" ht="15.6" x14ac:dyDescent="0.3">
      <c r="A2" s="50" t="s">
        <v>257</v>
      </c>
    </row>
    <row r="4" spans="1:8" ht="15.6" x14ac:dyDescent="0.3">
      <c r="A4" s="18" t="s">
        <v>110</v>
      </c>
      <c r="D4" s="18" t="s">
        <v>111</v>
      </c>
      <c r="G4" s="18" t="s">
        <v>112</v>
      </c>
    </row>
    <row r="5" spans="1:8" x14ac:dyDescent="0.25">
      <c r="A5" s="23" t="s">
        <v>73</v>
      </c>
      <c r="B5" s="22" t="s">
        <v>113</v>
      </c>
      <c r="D5" s="23" t="s">
        <v>73</v>
      </c>
      <c r="E5" s="22" t="s">
        <v>113</v>
      </c>
      <c r="G5" s="23" t="s">
        <v>73</v>
      </c>
      <c r="H5" s="22" t="s">
        <v>113</v>
      </c>
    </row>
    <row r="6" spans="1:8" x14ac:dyDescent="0.25">
      <c r="A6" s="27" t="s">
        <v>114</v>
      </c>
      <c r="B6" s="26" t="s">
        <v>115</v>
      </c>
      <c r="D6" s="27" t="s">
        <v>99</v>
      </c>
      <c r="E6" s="26" t="s">
        <v>127</v>
      </c>
      <c r="G6" s="27" t="s">
        <v>104</v>
      </c>
      <c r="H6" s="26" t="s">
        <v>119</v>
      </c>
    </row>
    <row r="7" spans="1:8" x14ac:dyDescent="0.25">
      <c r="A7" s="33" t="s">
        <v>116</v>
      </c>
      <c r="B7" s="32" t="s">
        <v>117</v>
      </c>
      <c r="D7" s="33" t="s">
        <v>237</v>
      </c>
      <c r="E7" s="32" t="s">
        <v>131</v>
      </c>
      <c r="G7" s="33" t="s">
        <v>255</v>
      </c>
      <c r="H7" s="32" t="s">
        <v>167</v>
      </c>
    </row>
    <row r="8" spans="1:8" x14ac:dyDescent="0.25">
      <c r="A8" s="27" t="s">
        <v>118</v>
      </c>
      <c r="B8" s="26" t="s">
        <v>119</v>
      </c>
      <c r="D8" s="27" t="s">
        <v>238</v>
      </c>
      <c r="E8" s="26" t="s">
        <v>138</v>
      </c>
      <c r="G8" s="27" t="s">
        <v>105</v>
      </c>
      <c r="H8" s="26" t="s">
        <v>200</v>
      </c>
    </row>
    <row r="9" spans="1:8" x14ac:dyDescent="0.25">
      <c r="A9" s="33" t="s">
        <v>120</v>
      </c>
      <c r="B9" s="32" t="s">
        <v>121</v>
      </c>
      <c r="D9" s="33" t="s">
        <v>239</v>
      </c>
      <c r="E9" s="32" t="s">
        <v>240</v>
      </c>
      <c r="G9" s="33" t="s">
        <v>106</v>
      </c>
      <c r="H9" s="32" t="s">
        <v>236</v>
      </c>
    </row>
    <row r="10" spans="1:8" x14ac:dyDescent="0.25">
      <c r="A10" s="27" t="s">
        <v>122</v>
      </c>
      <c r="B10" s="26" t="s">
        <v>123</v>
      </c>
      <c r="D10" s="27" t="s">
        <v>241</v>
      </c>
      <c r="E10" s="26" t="s">
        <v>242</v>
      </c>
      <c r="G10" s="11"/>
      <c r="H10" s="48"/>
    </row>
    <row r="11" spans="1:8" x14ac:dyDescent="0.25">
      <c r="A11" s="33" t="s">
        <v>124</v>
      </c>
      <c r="B11" s="32" t="s">
        <v>125</v>
      </c>
      <c r="D11" s="33" t="s">
        <v>243</v>
      </c>
      <c r="E11" s="32" t="s">
        <v>161</v>
      </c>
    </row>
    <row r="12" spans="1:8" x14ac:dyDescent="0.25">
      <c r="A12" s="27" t="s">
        <v>126</v>
      </c>
      <c r="B12" s="26" t="s">
        <v>127</v>
      </c>
      <c r="D12" s="27" t="s">
        <v>244</v>
      </c>
      <c r="E12" s="26" t="s">
        <v>153</v>
      </c>
    </row>
    <row r="13" spans="1:8" x14ac:dyDescent="0.25">
      <c r="A13" s="33" t="s">
        <v>128</v>
      </c>
      <c r="B13" s="32" t="s">
        <v>129</v>
      </c>
      <c r="D13" s="33" t="s">
        <v>245</v>
      </c>
      <c r="E13" s="32" t="s">
        <v>167</v>
      </c>
    </row>
    <row r="14" spans="1:8" x14ac:dyDescent="0.25">
      <c r="A14" s="27" t="s">
        <v>130</v>
      </c>
      <c r="B14" s="26" t="s">
        <v>131</v>
      </c>
      <c r="D14" s="27" t="s">
        <v>246</v>
      </c>
      <c r="E14" s="26" t="s">
        <v>172</v>
      </c>
    </row>
    <row r="15" spans="1:8" x14ac:dyDescent="0.25">
      <c r="A15" s="33" t="s">
        <v>132</v>
      </c>
      <c r="B15" s="32" t="s">
        <v>131</v>
      </c>
      <c r="D15" s="33" t="s">
        <v>247</v>
      </c>
      <c r="E15" s="32" t="s">
        <v>174</v>
      </c>
    </row>
    <row r="16" spans="1:8" x14ac:dyDescent="0.25">
      <c r="A16" s="27" t="s">
        <v>133</v>
      </c>
      <c r="B16" s="26" t="s">
        <v>134</v>
      </c>
      <c r="D16" s="27" t="s">
        <v>101</v>
      </c>
      <c r="E16" s="26" t="s">
        <v>183</v>
      </c>
    </row>
    <row r="17" spans="1:5" x14ac:dyDescent="0.25">
      <c r="A17" s="33" t="s">
        <v>135</v>
      </c>
      <c r="B17" s="32" t="s">
        <v>136</v>
      </c>
      <c r="D17" s="33" t="s">
        <v>248</v>
      </c>
      <c r="E17" s="32" t="s">
        <v>190</v>
      </c>
    </row>
    <row r="18" spans="1:5" x14ac:dyDescent="0.25">
      <c r="A18" s="27" t="s">
        <v>137</v>
      </c>
      <c r="B18" s="26" t="s">
        <v>138</v>
      </c>
      <c r="D18" s="27" t="s">
        <v>249</v>
      </c>
      <c r="E18" s="26" t="s">
        <v>196</v>
      </c>
    </row>
    <row r="19" spans="1:5" x14ac:dyDescent="0.25">
      <c r="A19" s="33" t="s">
        <v>83</v>
      </c>
      <c r="B19" s="32" t="s">
        <v>139</v>
      </c>
      <c r="D19" s="33" t="s">
        <v>102</v>
      </c>
      <c r="E19" s="32" t="s">
        <v>206</v>
      </c>
    </row>
    <row r="20" spans="1:5" x14ac:dyDescent="0.25">
      <c r="A20" s="27" t="s">
        <v>140</v>
      </c>
      <c r="B20" s="26" t="s">
        <v>141</v>
      </c>
      <c r="D20" s="27" t="s">
        <v>250</v>
      </c>
      <c r="E20" s="26" t="s">
        <v>209</v>
      </c>
    </row>
    <row r="21" spans="1:5" x14ac:dyDescent="0.25">
      <c r="A21" s="33" t="s">
        <v>142</v>
      </c>
      <c r="B21" s="32" t="s">
        <v>143</v>
      </c>
      <c r="D21" s="33" t="s">
        <v>251</v>
      </c>
      <c r="E21" s="32" t="s">
        <v>211</v>
      </c>
    </row>
    <row r="22" spans="1:5" x14ac:dyDescent="0.25">
      <c r="A22" s="27" t="s">
        <v>144</v>
      </c>
      <c r="B22" s="26" t="s">
        <v>145</v>
      </c>
      <c r="D22" s="27" t="s">
        <v>252</v>
      </c>
      <c r="E22" s="26" t="s">
        <v>218</v>
      </c>
    </row>
    <row r="23" spans="1:5" x14ac:dyDescent="0.25">
      <c r="A23" s="33" t="s">
        <v>88</v>
      </c>
      <c r="B23" s="32" t="s">
        <v>146</v>
      </c>
      <c r="D23" s="33" t="s">
        <v>253</v>
      </c>
      <c r="E23" s="32" t="s">
        <v>222</v>
      </c>
    </row>
    <row r="24" spans="1:5" x14ac:dyDescent="0.25">
      <c r="A24" s="27" t="s">
        <v>89</v>
      </c>
      <c r="B24" s="26" t="s">
        <v>147</v>
      </c>
      <c r="D24" s="27" t="s">
        <v>254</v>
      </c>
      <c r="E24" s="26" t="s">
        <v>232</v>
      </c>
    </row>
    <row r="25" spans="1:5" x14ac:dyDescent="0.25">
      <c r="A25" s="33" t="s">
        <v>148</v>
      </c>
      <c r="B25" s="32" t="s">
        <v>149</v>
      </c>
    </row>
    <row r="26" spans="1:5" x14ac:dyDescent="0.25">
      <c r="A26" s="27" t="s">
        <v>150</v>
      </c>
      <c r="B26" s="26" t="s">
        <v>151</v>
      </c>
    </row>
    <row r="27" spans="1:5" x14ac:dyDescent="0.25">
      <c r="A27" s="33" t="s">
        <v>152</v>
      </c>
      <c r="B27" s="32" t="s">
        <v>153</v>
      </c>
    </row>
    <row r="28" spans="1:5" x14ac:dyDescent="0.25">
      <c r="A28" s="27" t="s">
        <v>154</v>
      </c>
      <c r="B28" s="26" t="s">
        <v>155</v>
      </c>
    </row>
    <row r="29" spans="1:5" x14ac:dyDescent="0.25">
      <c r="A29" s="33" t="s">
        <v>90</v>
      </c>
      <c r="B29" s="32" t="s">
        <v>156</v>
      </c>
    </row>
    <row r="30" spans="1:5" x14ac:dyDescent="0.25">
      <c r="A30" s="27" t="s">
        <v>157</v>
      </c>
      <c r="B30" s="26" t="s">
        <v>158</v>
      </c>
    </row>
    <row r="31" spans="1:5" x14ac:dyDescent="0.25">
      <c r="A31" s="33" t="s">
        <v>91</v>
      </c>
      <c r="B31" s="32" t="s">
        <v>159</v>
      </c>
    </row>
    <row r="32" spans="1:5" x14ac:dyDescent="0.25">
      <c r="A32" s="27" t="s">
        <v>160</v>
      </c>
      <c r="B32" s="26" t="s">
        <v>161</v>
      </c>
    </row>
    <row r="33" spans="1:2" x14ac:dyDescent="0.25">
      <c r="A33" s="33" t="s">
        <v>162</v>
      </c>
      <c r="B33" s="32" t="s">
        <v>163</v>
      </c>
    </row>
    <row r="34" spans="1:2" x14ac:dyDescent="0.25">
      <c r="A34" s="27" t="s">
        <v>164</v>
      </c>
      <c r="B34" s="26" t="s">
        <v>165</v>
      </c>
    </row>
    <row r="35" spans="1:2" x14ac:dyDescent="0.25">
      <c r="A35" s="33" t="s">
        <v>166</v>
      </c>
      <c r="B35" s="32" t="s">
        <v>167</v>
      </c>
    </row>
    <row r="36" spans="1:2" x14ac:dyDescent="0.25">
      <c r="A36" s="27" t="s">
        <v>92</v>
      </c>
      <c r="B36" s="26" t="s">
        <v>168</v>
      </c>
    </row>
    <row r="37" spans="1:2" x14ac:dyDescent="0.25">
      <c r="A37" s="33" t="s">
        <v>93</v>
      </c>
      <c r="B37" s="32" t="s">
        <v>169</v>
      </c>
    </row>
    <row r="38" spans="1:2" x14ac:dyDescent="0.25">
      <c r="A38" s="27" t="s">
        <v>94</v>
      </c>
      <c r="B38" s="26" t="s">
        <v>170</v>
      </c>
    </row>
    <row r="39" spans="1:2" x14ac:dyDescent="0.25">
      <c r="A39" s="33" t="s">
        <v>171</v>
      </c>
      <c r="B39" s="32" t="s">
        <v>172</v>
      </c>
    </row>
    <row r="40" spans="1:2" x14ac:dyDescent="0.25">
      <c r="A40" s="27" t="s">
        <v>173</v>
      </c>
      <c r="B40" s="26" t="s">
        <v>174</v>
      </c>
    </row>
    <row r="41" spans="1:2" x14ac:dyDescent="0.25">
      <c r="A41" s="33" t="s">
        <v>175</v>
      </c>
      <c r="B41" s="32" t="s">
        <v>176</v>
      </c>
    </row>
    <row r="42" spans="1:2" x14ac:dyDescent="0.25">
      <c r="A42" s="27" t="s">
        <v>177</v>
      </c>
      <c r="B42" s="26" t="s">
        <v>147</v>
      </c>
    </row>
    <row r="43" spans="1:2" x14ac:dyDescent="0.25">
      <c r="A43" s="33" t="s">
        <v>178</v>
      </c>
      <c r="B43" s="32" t="s">
        <v>179</v>
      </c>
    </row>
    <row r="44" spans="1:2" x14ac:dyDescent="0.25">
      <c r="A44" s="27" t="s">
        <v>180</v>
      </c>
      <c r="B44" s="26" t="s">
        <v>181</v>
      </c>
    </row>
    <row r="45" spans="1:2" x14ac:dyDescent="0.25">
      <c r="A45" s="33" t="s">
        <v>182</v>
      </c>
      <c r="B45" s="32" t="s">
        <v>183</v>
      </c>
    </row>
    <row r="46" spans="1:2" x14ac:dyDescent="0.25">
      <c r="A46" s="27" t="s">
        <v>184</v>
      </c>
      <c r="B46" s="26" t="s">
        <v>151</v>
      </c>
    </row>
    <row r="47" spans="1:2" x14ac:dyDescent="0.25">
      <c r="A47" s="33" t="s">
        <v>185</v>
      </c>
      <c r="B47" s="32" t="s">
        <v>186</v>
      </c>
    </row>
    <row r="48" spans="1:2" x14ac:dyDescent="0.25">
      <c r="A48" s="27" t="s">
        <v>187</v>
      </c>
      <c r="B48" s="26" t="s">
        <v>186</v>
      </c>
    </row>
    <row r="49" spans="1:2" x14ac:dyDescent="0.25">
      <c r="A49" s="33" t="s">
        <v>188</v>
      </c>
      <c r="B49" s="32" t="s">
        <v>153</v>
      </c>
    </row>
    <row r="50" spans="1:2" x14ac:dyDescent="0.25">
      <c r="A50" s="27" t="s">
        <v>189</v>
      </c>
      <c r="B50" s="26" t="s">
        <v>190</v>
      </c>
    </row>
    <row r="51" spans="1:2" x14ac:dyDescent="0.25">
      <c r="A51" s="33" t="s">
        <v>191</v>
      </c>
      <c r="B51" s="32" t="s">
        <v>192</v>
      </c>
    </row>
    <row r="52" spans="1:2" x14ac:dyDescent="0.25">
      <c r="A52" s="27" t="s">
        <v>193</v>
      </c>
      <c r="B52" s="26" t="s">
        <v>194</v>
      </c>
    </row>
    <row r="53" spans="1:2" x14ac:dyDescent="0.25">
      <c r="A53" s="33" t="s">
        <v>195</v>
      </c>
      <c r="B53" s="32" t="s">
        <v>196</v>
      </c>
    </row>
    <row r="54" spans="1:2" x14ac:dyDescent="0.25">
      <c r="A54" s="27" t="s">
        <v>197</v>
      </c>
      <c r="B54" s="26" t="s">
        <v>198</v>
      </c>
    </row>
    <row r="55" spans="1:2" x14ac:dyDescent="0.25">
      <c r="A55" s="33" t="s">
        <v>199</v>
      </c>
      <c r="B55" s="32" t="s">
        <v>200</v>
      </c>
    </row>
    <row r="56" spans="1:2" x14ac:dyDescent="0.25">
      <c r="A56" s="27" t="s">
        <v>201</v>
      </c>
      <c r="B56" s="26" t="s">
        <v>202</v>
      </c>
    </row>
    <row r="57" spans="1:2" x14ac:dyDescent="0.25">
      <c r="A57" s="33" t="s">
        <v>203</v>
      </c>
      <c r="B57" s="32" t="s">
        <v>204</v>
      </c>
    </row>
    <row r="58" spans="1:2" x14ac:dyDescent="0.25">
      <c r="A58" s="27" t="s">
        <v>205</v>
      </c>
      <c r="B58" s="26" t="s">
        <v>206</v>
      </c>
    </row>
    <row r="59" spans="1:2" x14ac:dyDescent="0.25">
      <c r="A59" s="33" t="s">
        <v>207</v>
      </c>
      <c r="B59" s="32" t="s">
        <v>208</v>
      </c>
    </row>
    <row r="60" spans="1:2" x14ac:dyDescent="0.25">
      <c r="A60" s="27" t="s">
        <v>78</v>
      </c>
      <c r="B60" s="26" t="s">
        <v>209</v>
      </c>
    </row>
    <row r="61" spans="1:2" x14ac:dyDescent="0.25">
      <c r="A61" s="33" t="s">
        <v>210</v>
      </c>
      <c r="B61" s="32" t="s">
        <v>211</v>
      </c>
    </row>
    <row r="62" spans="1:2" x14ac:dyDescent="0.25">
      <c r="A62" s="27" t="s">
        <v>212</v>
      </c>
      <c r="B62" s="26" t="s">
        <v>213</v>
      </c>
    </row>
    <row r="63" spans="1:2" x14ac:dyDescent="0.25">
      <c r="A63" s="33" t="s">
        <v>214</v>
      </c>
      <c r="B63" s="32" t="s">
        <v>161</v>
      </c>
    </row>
    <row r="64" spans="1:2" x14ac:dyDescent="0.25">
      <c r="A64" s="27" t="s">
        <v>215</v>
      </c>
      <c r="B64" s="26" t="s">
        <v>216</v>
      </c>
    </row>
    <row r="65" spans="1:2" x14ac:dyDescent="0.25">
      <c r="A65" s="33" t="s">
        <v>217</v>
      </c>
      <c r="B65" s="32" t="s">
        <v>218</v>
      </c>
    </row>
    <row r="66" spans="1:2" x14ac:dyDescent="0.25">
      <c r="A66" s="27" t="s">
        <v>219</v>
      </c>
      <c r="B66" s="26" t="s">
        <v>220</v>
      </c>
    </row>
    <row r="67" spans="1:2" x14ac:dyDescent="0.25">
      <c r="A67" s="33" t="s">
        <v>221</v>
      </c>
      <c r="B67" s="32" t="s">
        <v>222</v>
      </c>
    </row>
    <row r="68" spans="1:2" x14ac:dyDescent="0.25">
      <c r="A68" s="27" t="s">
        <v>223</v>
      </c>
      <c r="B68" s="26" t="s">
        <v>224</v>
      </c>
    </row>
    <row r="69" spans="1:2" x14ac:dyDescent="0.25">
      <c r="A69" s="33" t="s">
        <v>225</v>
      </c>
      <c r="B69" s="32" t="s">
        <v>226</v>
      </c>
    </row>
    <row r="70" spans="1:2" x14ac:dyDescent="0.25">
      <c r="A70" s="27" t="s">
        <v>227</v>
      </c>
      <c r="B70" s="26" t="s">
        <v>228</v>
      </c>
    </row>
    <row r="71" spans="1:2" x14ac:dyDescent="0.25">
      <c r="A71" s="33" t="s">
        <v>229</v>
      </c>
      <c r="B71" s="32" t="s">
        <v>230</v>
      </c>
    </row>
    <row r="72" spans="1:2" x14ac:dyDescent="0.25">
      <c r="A72" s="27" t="s">
        <v>231</v>
      </c>
      <c r="B72" s="26" t="s">
        <v>232</v>
      </c>
    </row>
    <row r="73" spans="1:2" x14ac:dyDescent="0.25">
      <c r="A73" s="33" t="s">
        <v>233</v>
      </c>
      <c r="B73" s="32" t="s">
        <v>234</v>
      </c>
    </row>
    <row r="74" spans="1:2" x14ac:dyDescent="0.25">
      <c r="A74" s="27" t="s">
        <v>235</v>
      </c>
      <c r="B74" s="26" t="s">
        <v>236</v>
      </c>
    </row>
    <row r="75" spans="1:2" x14ac:dyDescent="0.25">
      <c r="A75" s="81" t="s">
        <v>648</v>
      </c>
      <c r="B75" s="81" t="s">
        <v>666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5" workbookViewId="0"/>
  </sheetViews>
  <sheetFormatPr defaultRowHeight="13.2" x14ac:dyDescent="0.25"/>
  <cols>
    <col min="1" max="1" width="20" customWidth="1"/>
    <col min="2" max="2" width="17.33203125" customWidth="1"/>
    <col min="3" max="3" width="10.6640625" customWidth="1"/>
    <col min="4" max="4" width="14.5546875" customWidth="1"/>
    <col min="5" max="5" width="19.33203125" customWidth="1"/>
    <col min="6" max="6" width="3.664062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7.332031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1" t="s">
        <v>268</v>
      </c>
    </row>
    <row r="2" spans="1:19" x14ac:dyDescent="0.25">
      <c r="A2" s="17" t="s">
        <v>301</v>
      </c>
    </row>
    <row r="3" spans="1:19" x14ac:dyDescent="0.25">
      <c r="A3" s="17" t="s">
        <v>302</v>
      </c>
    </row>
    <row r="4" spans="1:19" x14ac:dyDescent="0.25">
      <c r="A4" s="104">
        <f>'E-Mail'!B1</f>
        <v>36991</v>
      </c>
      <c r="E4" s="162"/>
    </row>
    <row r="5" spans="1:19" ht="13.8" thickBot="1" x14ac:dyDescent="0.3">
      <c r="A5" s="17"/>
    </row>
    <row r="6" spans="1:19" ht="16.2" thickBot="1" x14ac:dyDescent="0.35">
      <c r="A6" s="100" t="s">
        <v>107</v>
      </c>
      <c r="B6" s="101"/>
      <c r="C6" s="101"/>
      <c r="D6" s="101"/>
      <c r="E6" s="102"/>
      <c r="G6" s="100" t="s">
        <v>108</v>
      </c>
      <c r="H6" s="101"/>
      <c r="I6" s="101"/>
      <c r="J6" s="101"/>
      <c r="K6" s="102"/>
      <c r="M6" s="100" t="s">
        <v>109</v>
      </c>
      <c r="N6" s="101"/>
      <c r="O6" s="101"/>
      <c r="P6" s="101"/>
      <c r="Q6" s="102"/>
      <c r="S6" s="18"/>
    </row>
    <row r="7" spans="1:19" ht="13.8" thickBot="1" x14ac:dyDescent="0.3">
      <c r="A7" s="107" t="s">
        <v>303</v>
      </c>
      <c r="B7" s="108">
        <f>'E-Mail'!C6</f>
        <v>104832500</v>
      </c>
      <c r="C7" s="35"/>
      <c r="D7" s="6" t="s">
        <v>372</v>
      </c>
      <c r="E7" s="109">
        <f>VLOOKUP("Grand Total",$A$9:$E$23,5,FALSE)/B7</f>
        <v>0.14742565521188564</v>
      </c>
      <c r="G7" s="107" t="s">
        <v>304</v>
      </c>
      <c r="H7" s="108">
        <f>'E-Mail'!C5</f>
        <v>5156400</v>
      </c>
      <c r="I7" s="35"/>
      <c r="J7" s="6" t="s">
        <v>372</v>
      </c>
      <c r="K7" s="109">
        <f>VLOOKUP("Grand Total",$G$9:$K$23,5,FALSE)/H7</f>
        <v>1.7686758203397719E-2</v>
      </c>
      <c r="M7" s="107"/>
      <c r="N7" s="108"/>
      <c r="O7" s="35"/>
      <c r="P7" s="6"/>
      <c r="Q7" s="109"/>
    </row>
    <row r="8" spans="1:19" x14ac:dyDescent="0.25">
      <c r="A8" s="10"/>
      <c r="B8" s="114"/>
      <c r="C8" s="114"/>
      <c r="D8" s="85" t="s">
        <v>62</v>
      </c>
      <c r="E8" s="110"/>
      <c r="G8" s="10"/>
      <c r="H8" s="114"/>
      <c r="I8" s="114"/>
      <c r="J8" s="85" t="s">
        <v>62</v>
      </c>
      <c r="K8" s="110"/>
      <c r="M8" s="19" t="s">
        <v>70</v>
      </c>
    </row>
    <row r="9" spans="1:19" x14ac:dyDescent="0.25">
      <c r="A9" s="85" t="s">
        <v>58</v>
      </c>
      <c r="B9" s="85" t="s">
        <v>46</v>
      </c>
      <c r="C9" s="85" t="s">
        <v>57</v>
      </c>
      <c r="D9" s="13" t="s">
        <v>317</v>
      </c>
      <c r="E9" s="15" t="s">
        <v>316</v>
      </c>
      <c r="G9" s="85" t="s">
        <v>58</v>
      </c>
      <c r="H9" s="85" t="s">
        <v>46</v>
      </c>
      <c r="I9" s="85" t="s">
        <v>57</v>
      </c>
      <c r="J9" s="13" t="s">
        <v>63</v>
      </c>
      <c r="K9" s="15" t="s">
        <v>8</v>
      </c>
    </row>
    <row r="10" spans="1:19" x14ac:dyDescent="0.25">
      <c r="A10" s="10" t="s">
        <v>313</v>
      </c>
      <c r="B10" s="10" t="s">
        <v>27</v>
      </c>
      <c r="C10" s="10" t="s">
        <v>19</v>
      </c>
      <c r="D10" s="13">
        <v>1</v>
      </c>
      <c r="E10" s="15">
        <v>3650000</v>
      </c>
      <c r="G10" s="10" t="s">
        <v>447</v>
      </c>
      <c r="H10" s="10" t="s">
        <v>10</v>
      </c>
      <c r="I10" s="10" t="s">
        <v>13</v>
      </c>
      <c r="J10" s="13">
        <v>2</v>
      </c>
      <c r="K10" s="15">
        <v>2400</v>
      </c>
    </row>
    <row r="11" spans="1:19" x14ac:dyDescent="0.25">
      <c r="A11" s="10" t="s">
        <v>627</v>
      </c>
      <c r="B11" s="10" t="s">
        <v>36</v>
      </c>
      <c r="C11" s="10" t="s">
        <v>19</v>
      </c>
      <c r="D11" s="13">
        <v>8</v>
      </c>
      <c r="E11" s="15">
        <v>8125000</v>
      </c>
      <c r="G11" s="10" t="s">
        <v>636</v>
      </c>
      <c r="H11" s="10" t="s">
        <v>10</v>
      </c>
      <c r="I11" s="10" t="s">
        <v>13</v>
      </c>
      <c r="J11" s="13">
        <v>3</v>
      </c>
      <c r="K11" s="15">
        <v>19200</v>
      </c>
    </row>
    <row r="12" spans="1:19" x14ac:dyDescent="0.25">
      <c r="A12" s="158"/>
      <c r="B12" s="10" t="s">
        <v>427</v>
      </c>
      <c r="C12" s="10" t="s">
        <v>19</v>
      </c>
      <c r="D12" s="13">
        <v>2</v>
      </c>
      <c r="E12" s="15">
        <v>3680000</v>
      </c>
      <c r="G12" s="10" t="s">
        <v>396</v>
      </c>
      <c r="H12" s="10" t="s">
        <v>10</v>
      </c>
      <c r="I12" s="10" t="s">
        <v>13</v>
      </c>
      <c r="J12" s="13">
        <v>4</v>
      </c>
      <c r="K12" s="15">
        <v>69600</v>
      </c>
    </row>
    <row r="13" spans="1:19" x14ac:dyDescent="0.25">
      <c r="A13" s="11" t="s">
        <v>61</v>
      </c>
      <c r="B13" s="12"/>
      <c r="C13" s="12"/>
      <c r="D13" s="14">
        <v>11</v>
      </c>
      <c r="E13" s="16">
        <v>15455000</v>
      </c>
      <c r="G13" s="11" t="s">
        <v>61</v>
      </c>
      <c r="H13" s="12"/>
      <c r="I13" s="12"/>
      <c r="J13" s="14">
        <v>9</v>
      </c>
      <c r="K13" s="16">
        <v>91200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5" workbookViewId="0"/>
  </sheetViews>
  <sheetFormatPr defaultRowHeight="13.2" x14ac:dyDescent="0.25"/>
  <cols>
    <col min="1" max="2" width="15.55468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95" customWidth="1"/>
    <col min="11" max="11" width="19.6640625" customWidth="1"/>
    <col min="12" max="12" width="15.5546875" customWidth="1"/>
    <col min="13" max="13" width="13.44140625" customWidth="1"/>
    <col min="14" max="14" width="16.44140625" customWidth="1"/>
  </cols>
  <sheetData>
    <row r="1" spans="1:14" ht="17.399999999999999" x14ac:dyDescent="0.3">
      <c r="A1" s="51" t="s">
        <v>269</v>
      </c>
    </row>
    <row r="2" spans="1:14" x14ac:dyDescent="0.25">
      <c r="A2" s="17" t="s">
        <v>301</v>
      </c>
    </row>
    <row r="3" spans="1:14" x14ac:dyDescent="0.25">
      <c r="A3" s="17" t="s">
        <v>302</v>
      </c>
    </row>
    <row r="4" spans="1:14" x14ac:dyDescent="0.25">
      <c r="A4" s="104">
        <f>'E-Mail'!B1</f>
        <v>36991</v>
      </c>
    </row>
    <row r="5" spans="1:14" x14ac:dyDescent="0.25">
      <c r="A5" s="17"/>
    </row>
    <row r="6" spans="1:14" ht="13.8" x14ac:dyDescent="0.25">
      <c r="A6" s="106" t="s">
        <v>305</v>
      </c>
    </row>
    <row r="7" spans="1:14" ht="13.8" thickBot="1" x14ac:dyDescent="0.3">
      <c r="A7" s="17"/>
    </row>
    <row r="8" spans="1:14" ht="16.2" thickBot="1" x14ac:dyDescent="0.35">
      <c r="A8" s="103" t="s">
        <v>266</v>
      </c>
      <c r="B8" s="101"/>
      <c r="C8" s="101"/>
      <c r="D8" s="102"/>
      <c r="F8" s="103" t="s">
        <v>267</v>
      </c>
      <c r="G8" s="101"/>
      <c r="H8" s="101"/>
      <c r="I8" s="102"/>
      <c r="K8" s="103" t="s">
        <v>300</v>
      </c>
      <c r="L8" s="101"/>
      <c r="M8" s="101"/>
      <c r="N8" s="102"/>
    </row>
    <row r="9" spans="1:14" x14ac:dyDescent="0.25">
      <c r="A9" s="10"/>
      <c r="B9" s="114"/>
      <c r="C9" s="85" t="s">
        <v>62</v>
      </c>
      <c r="D9" s="110"/>
      <c r="F9" s="10"/>
      <c r="G9" s="114"/>
      <c r="H9" s="85" t="s">
        <v>62</v>
      </c>
      <c r="I9" s="110"/>
      <c r="J9" s="97"/>
      <c r="K9" s="10"/>
      <c r="L9" s="114"/>
      <c r="M9" s="85" t="s">
        <v>62</v>
      </c>
      <c r="N9" s="110"/>
    </row>
    <row r="10" spans="1:14" x14ac:dyDescent="0.25">
      <c r="A10" s="85" t="s">
        <v>275</v>
      </c>
      <c r="B10" s="111" t="s">
        <v>258</v>
      </c>
      <c r="C10" s="112" t="s">
        <v>63</v>
      </c>
      <c r="D10" s="113" t="s">
        <v>265</v>
      </c>
      <c r="F10" s="111" t="s">
        <v>275</v>
      </c>
      <c r="G10" s="111" t="s">
        <v>258</v>
      </c>
      <c r="H10" s="117" t="s">
        <v>63</v>
      </c>
      <c r="I10" s="113" t="s">
        <v>265</v>
      </c>
      <c r="J10" s="98"/>
      <c r="K10" s="111" t="s">
        <v>275</v>
      </c>
      <c r="L10" s="111" t="s">
        <v>258</v>
      </c>
      <c r="M10" s="117" t="s">
        <v>63</v>
      </c>
      <c r="N10" s="120" t="s">
        <v>265</v>
      </c>
    </row>
    <row r="11" spans="1:14" x14ac:dyDescent="0.25">
      <c r="A11" s="10" t="s">
        <v>82</v>
      </c>
      <c r="B11" s="10" t="s">
        <v>139</v>
      </c>
      <c r="C11" s="13">
        <v>2</v>
      </c>
      <c r="D11" s="15">
        <v>10000</v>
      </c>
      <c r="F11" s="118" t="s">
        <v>77</v>
      </c>
      <c r="G11" s="10" t="s">
        <v>127</v>
      </c>
      <c r="H11" s="53">
        <v>6</v>
      </c>
      <c r="I11" s="15">
        <v>168800</v>
      </c>
      <c r="J11" s="98"/>
      <c r="K11" s="118" t="s">
        <v>103</v>
      </c>
      <c r="L11" s="10" t="s">
        <v>236</v>
      </c>
      <c r="M11" s="13">
        <v>1</v>
      </c>
      <c r="N11" s="15">
        <v>10000</v>
      </c>
    </row>
    <row r="12" spans="1:14" x14ac:dyDescent="0.25">
      <c r="A12" s="158"/>
      <c r="B12" s="47" t="s">
        <v>170</v>
      </c>
      <c r="C12" s="159">
        <v>4</v>
      </c>
      <c r="D12" s="55">
        <v>18000</v>
      </c>
      <c r="F12" s="119"/>
      <c r="G12" s="47" t="s">
        <v>183</v>
      </c>
      <c r="H12" s="54">
        <v>3</v>
      </c>
      <c r="I12" s="55">
        <v>5600</v>
      </c>
      <c r="J12" s="98"/>
      <c r="K12" s="86" t="s">
        <v>697</v>
      </c>
      <c r="L12" s="87"/>
      <c r="M12" s="88">
        <v>1</v>
      </c>
      <c r="N12" s="89">
        <v>10000</v>
      </c>
    </row>
    <row r="13" spans="1:14" x14ac:dyDescent="0.25">
      <c r="A13" s="158"/>
      <c r="B13" s="47" t="s">
        <v>159</v>
      </c>
      <c r="C13" s="159">
        <v>2</v>
      </c>
      <c r="D13" s="55">
        <v>10000</v>
      </c>
      <c r="F13" s="119"/>
      <c r="G13" s="47" t="s">
        <v>131</v>
      </c>
      <c r="H13" s="54">
        <v>1</v>
      </c>
      <c r="I13" s="55">
        <v>450</v>
      </c>
      <c r="J13" s="98"/>
      <c r="K13" s="91" t="s">
        <v>61</v>
      </c>
      <c r="L13" s="92"/>
      <c r="M13" s="99">
        <v>1</v>
      </c>
      <c r="N13" s="94">
        <v>10000</v>
      </c>
    </row>
    <row r="14" spans="1:14" x14ac:dyDescent="0.25">
      <c r="A14" s="158"/>
      <c r="B14" s="47" t="s">
        <v>666</v>
      </c>
      <c r="C14" s="159">
        <v>3</v>
      </c>
      <c r="D14" s="55">
        <v>3835000</v>
      </c>
      <c r="F14" s="86" t="s">
        <v>263</v>
      </c>
      <c r="G14" s="87"/>
      <c r="H14" s="90">
        <v>10</v>
      </c>
      <c r="I14" s="89">
        <v>174850</v>
      </c>
      <c r="J14" s="96"/>
    </row>
    <row r="15" spans="1:14" x14ac:dyDescent="0.25">
      <c r="A15" s="86" t="s">
        <v>264</v>
      </c>
      <c r="B15" s="87"/>
      <c r="C15" s="88">
        <v>11</v>
      </c>
      <c r="D15" s="89">
        <v>3873000</v>
      </c>
      <c r="F15" s="91" t="s">
        <v>61</v>
      </c>
      <c r="G15" s="92"/>
      <c r="H15" s="93">
        <v>10</v>
      </c>
      <c r="I15" s="94">
        <v>174850</v>
      </c>
    </row>
    <row r="16" spans="1:14" x14ac:dyDescent="0.25">
      <c r="A16" s="11" t="s">
        <v>61</v>
      </c>
      <c r="B16" s="12"/>
      <c r="C16" s="14">
        <v>11</v>
      </c>
      <c r="D16" s="16">
        <v>3873000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zoomScale="85" workbookViewId="0"/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60" t="s">
        <v>272</v>
      </c>
      <c r="B1" s="3"/>
      <c r="F1" s="4"/>
      <c r="G1" s="5" t="s">
        <v>26</v>
      </c>
      <c r="H1" s="1">
        <f>SUM(H11:H991)</f>
        <v>5156400</v>
      </c>
    </row>
    <row r="2" spans="1:9" ht="15.6" x14ac:dyDescent="0.3">
      <c r="A2" s="18" t="s">
        <v>28</v>
      </c>
      <c r="B2" s="3"/>
      <c r="F2" s="4"/>
      <c r="G2" s="64"/>
      <c r="H2" s="66"/>
    </row>
    <row r="3" spans="1:9" x14ac:dyDescent="0.25">
      <c r="A3" s="104">
        <f>'E-Mail'!$B$1</f>
        <v>36991</v>
      </c>
      <c r="B3" s="3"/>
      <c r="F3" s="4"/>
      <c r="G3" s="64"/>
      <c r="H3" s="66"/>
    </row>
    <row r="5" spans="1:9" s="56" customFormat="1" ht="9.75" customHeight="1" x14ac:dyDescent="0.25">
      <c r="A5" s="57" t="s">
        <v>326</v>
      </c>
      <c r="B5"/>
      <c r="C5"/>
      <c r="D5"/>
      <c r="E5"/>
      <c r="F5"/>
      <c r="G5"/>
      <c r="H5"/>
      <c r="I5"/>
    </row>
    <row r="6" spans="1:9" s="56" customFormat="1" ht="9.75" customHeight="1" x14ac:dyDescent="0.25">
      <c r="A6" s="57" t="s">
        <v>270</v>
      </c>
      <c r="B6"/>
      <c r="C6"/>
      <c r="D6"/>
      <c r="E6"/>
      <c r="F6"/>
      <c r="G6"/>
      <c r="H6"/>
      <c r="I6"/>
    </row>
    <row r="7" spans="1:9" s="56" customFormat="1" ht="9.75" customHeight="1" x14ac:dyDescent="0.25">
      <c r="A7" s="57" t="s">
        <v>449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5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</row>
    <row r="10" spans="1:9" s="56" customFormat="1" ht="25.5" customHeight="1" thickBot="1" x14ac:dyDescent="0.3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</row>
    <row r="11" spans="1:9" s="56" customFormat="1" ht="10.5" customHeight="1" thickTop="1" thickBot="1" x14ac:dyDescent="0.3">
      <c r="A11" s="172" t="s">
        <v>368</v>
      </c>
      <c r="B11" s="173"/>
      <c r="C11" s="173"/>
      <c r="D11" s="173"/>
      <c r="E11" s="173"/>
      <c r="F11" s="173"/>
      <c r="G11" s="173"/>
      <c r="H11" s="173"/>
      <c r="I11" s="174"/>
    </row>
    <row r="12" spans="1:9" s="56" customFormat="1" ht="14.4" thickTop="1" thickBot="1" x14ac:dyDescent="0.3">
      <c r="A12" s="60" t="s">
        <v>450</v>
      </c>
      <c r="B12" s="60" t="s">
        <v>12</v>
      </c>
      <c r="C12" s="62">
        <v>63</v>
      </c>
      <c r="D12" s="62">
        <v>63</v>
      </c>
      <c r="E12" s="62">
        <v>63</v>
      </c>
      <c r="F12" s="62">
        <v>63</v>
      </c>
      <c r="G12" s="62" t="s">
        <v>451</v>
      </c>
      <c r="H12" s="62">
        <v>800</v>
      </c>
      <c r="I12" s="60" t="s">
        <v>13</v>
      </c>
    </row>
    <row r="13" spans="1:9" s="56" customFormat="1" ht="14.4" thickTop="1" thickBot="1" x14ac:dyDescent="0.3">
      <c r="A13" s="60" t="s">
        <v>399</v>
      </c>
      <c r="B13" s="61">
        <v>37012</v>
      </c>
      <c r="C13" s="62">
        <v>71.25</v>
      </c>
      <c r="D13" s="62">
        <v>71.25</v>
      </c>
      <c r="E13" s="62">
        <v>71.25</v>
      </c>
      <c r="F13" s="62">
        <v>71.25</v>
      </c>
      <c r="G13" s="62" t="s">
        <v>452</v>
      </c>
      <c r="H13" s="63">
        <v>17600</v>
      </c>
      <c r="I13" s="60" t="s">
        <v>13</v>
      </c>
    </row>
    <row r="14" spans="1:9" s="56" customFormat="1" ht="14.4" thickTop="1" thickBot="1" x14ac:dyDescent="0.3">
      <c r="A14" s="60" t="s">
        <v>376</v>
      </c>
      <c r="B14" s="60" t="s">
        <v>12</v>
      </c>
      <c r="C14" s="62">
        <v>48.5</v>
      </c>
      <c r="D14" s="62">
        <v>48.5</v>
      </c>
      <c r="E14" s="62">
        <v>48.5</v>
      </c>
      <c r="F14" s="62">
        <v>48.5</v>
      </c>
      <c r="G14" s="62" t="s">
        <v>453</v>
      </c>
      <c r="H14" s="63">
        <v>1600</v>
      </c>
      <c r="I14" s="60" t="s">
        <v>13</v>
      </c>
    </row>
    <row r="15" spans="1:9" s="56" customFormat="1" ht="14.4" thickTop="1" thickBot="1" x14ac:dyDescent="0.3">
      <c r="A15" s="60" t="s">
        <v>454</v>
      </c>
      <c r="B15" s="61">
        <v>37012</v>
      </c>
      <c r="C15" s="62">
        <v>48</v>
      </c>
      <c r="D15" s="62">
        <v>48</v>
      </c>
      <c r="E15" s="62">
        <v>48</v>
      </c>
      <c r="F15" s="62">
        <v>48</v>
      </c>
      <c r="G15" s="62" t="s">
        <v>455</v>
      </c>
      <c r="H15" s="63">
        <v>105600</v>
      </c>
      <c r="I15" s="60" t="s">
        <v>13</v>
      </c>
    </row>
    <row r="16" spans="1:9" s="56" customFormat="1" ht="14.4" thickTop="1" thickBot="1" x14ac:dyDescent="0.3">
      <c r="A16" s="60" t="s">
        <v>377</v>
      </c>
      <c r="B16" s="61">
        <v>37043</v>
      </c>
      <c r="C16" s="62">
        <v>57</v>
      </c>
      <c r="D16" s="62">
        <v>57.5</v>
      </c>
      <c r="E16" s="62">
        <v>57.25</v>
      </c>
      <c r="F16" s="62">
        <v>57</v>
      </c>
      <c r="G16" s="62" t="s">
        <v>456</v>
      </c>
      <c r="H16" s="63">
        <v>33600</v>
      </c>
      <c r="I16" s="60" t="s">
        <v>13</v>
      </c>
    </row>
    <row r="17" spans="1:9" s="56" customFormat="1" ht="14.4" thickTop="1" thickBot="1" x14ac:dyDescent="0.3">
      <c r="A17" s="60" t="s">
        <v>457</v>
      </c>
      <c r="B17" s="60" t="s">
        <v>12</v>
      </c>
      <c r="C17" s="62">
        <v>58</v>
      </c>
      <c r="D17" s="62">
        <v>58</v>
      </c>
      <c r="E17" s="62">
        <v>58</v>
      </c>
      <c r="F17" s="62">
        <v>58</v>
      </c>
      <c r="G17" s="62" t="s">
        <v>458</v>
      </c>
      <c r="H17" s="62">
        <v>800</v>
      </c>
      <c r="I17" s="60" t="s">
        <v>13</v>
      </c>
    </row>
    <row r="18" spans="1:9" s="56" customFormat="1" ht="14.4" thickTop="1" thickBot="1" x14ac:dyDescent="0.3">
      <c r="A18" s="172" t="s">
        <v>459</v>
      </c>
      <c r="B18" s="173"/>
      <c r="C18" s="173"/>
      <c r="D18" s="173"/>
      <c r="E18" s="173"/>
      <c r="F18" s="173"/>
      <c r="G18" s="173"/>
      <c r="H18" s="173"/>
      <c r="I18" s="174"/>
    </row>
    <row r="19" spans="1:9" s="56" customFormat="1" ht="21.6" thickTop="1" thickBot="1" x14ac:dyDescent="0.3">
      <c r="A19" s="60" t="s">
        <v>460</v>
      </c>
      <c r="B19" s="61">
        <v>37043</v>
      </c>
      <c r="C19" s="62">
        <v>194</v>
      </c>
      <c r="D19" s="62">
        <v>194</v>
      </c>
      <c r="E19" s="62">
        <v>194</v>
      </c>
      <c r="F19" s="62">
        <v>194</v>
      </c>
      <c r="G19" s="62" t="s">
        <v>461</v>
      </c>
      <c r="H19" s="63">
        <v>7600</v>
      </c>
      <c r="I19" s="60" t="s">
        <v>13</v>
      </c>
    </row>
    <row r="20" spans="1:9" s="56" customFormat="1" ht="14.4" thickTop="1" thickBot="1" x14ac:dyDescent="0.3">
      <c r="A20" s="172" t="s">
        <v>10</v>
      </c>
      <c r="B20" s="173"/>
      <c r="C20" s="173"/>
      <c r="D20" s="173"/>
      <c r="E20" s="173"/>
      <c r="F20" s="173"/>
      <c r="G20" s="173"/>
      <c r="H20" s="173"/>
      <c r="I20" s="174"/>
    </row>
    <row r="21" spans="1:9" s="56" customFormat="1" ht="14.4" thickTop="1" thickBot="1" x14ac:dyDescent="0.3">
      <c r="A21" s="60" t="s">
        <v>331</v>
      </c>
      <c r="B21" s="60" t="s">
        <v>330</v>
      </c>
      <c r="C21" s="62">
        <v>49</v>
      </c>
      <c r="D21" s="62">
        <v>51</v>
      </c>
      <c r="E21" s="62">
        <v>49.667000000000002</v>
      </c>
      <c r="F21" s="62">
        <v>49</v>
      </c>
      <c r="G21" s="62" t="s">
        <v>462</v>
      </c>
      <c r="H21" s="63">
        <v>31200</v>
      </c>
      <c r="I21" s="60" t="s">
        <v>13</v>
      </c>
    </row>
    <row r="22" spans="1:9" s="56" customFormat="1" ht="14.4" thickTop="1" thickBot="1" x14ac:dyDescent="0.3">
      <c r="A22" s="60" t="s">
        <v>11</v>
      </c>
      <c r="B22" s="60" t="s">
        <v>12</v>
      </c>
      <c r="C22" s="62">
        <v>60</v>
      </c>
      <c r="D22" s="62">
        <v>67.75</v>
      </c>
      <c r="E22" s="62">
        <v>64.778000000000006</v>
      </c>
      <c r="F22" s="62">
        <v>60</v>
      </c>
      <c r="G22" s="62" t="s">
        <v>463</v>
      </c>
      <c r="H22" s="63">
        <v>35200</v>
      </c>
      <c r="I22" s="60" t="s">
        <v>13</v>
      </c>
    </row>
    <row r="23" spans="1:9" s="56" customFormat="1" ht="21.6" thickTop="1" thickBot="1" x14ac:dyDescent="0.3">
      <c r="A23" s="60" t="s">
        <v>464</v>
      </c>
      <c r="B23" s="60" t="s">
        <v>356</v>
      </c>
      <c r="C23" s="62">
        <v>45.75</v>
      </c>
      <c r="D23" s="62">
        <v>48</v>
      </c>
      <c r="E23" s="62">
        <v>46.478999999999999</v>
      </c>
      <c r="F23" s="62">
        <v>46</v>
      </c>
      <c r="G23" s="62" t="s">
        <v>465</v>
      </c>
      <c r="H23" s="63">
        <v>28000</v>
      </c>
      <c r="I23" s="60" t="s">
        <v>13</v>
      </c>
    </row>
    <row r="24" spans="1:9" s="56" customFormat="1" ht="14.4" thickTop="1" thickBot="1" x14ac:dyDescent="0.3">
      <c r="A24" s="60" t="s">
        <v>24</v>
      </c>
      <c r="B24" s="61">
        <v>37012</v>
      </c>
      <c r="C24" s="62">
        <v>51.25</v>
      </c>
      <c r="D24" s="62">
        <v>52.75</v>
      </c>
      <c r="E24" s="62">
        <v>52.084000000000003</v>
      </c>
      <c r="F24" s="62">
        <v>51.85</v>
      </c>
      <c r="G24" s="62" t="s">
        <v>466</v>
      </c>
      <c r="H24" s="63">
        <v>2076800</v>
      </c>
      <c r="I24" s="60" t="s">
        <v>13</v>
      </c>
    </row>
    <row r="25" spans="1:9" s="56" customFormat="1" ht="14.4" thickTop="1" thickBot="1" x14ac:dyDescent="0.3">
      <c r="A25" s="60" t="s">
        <v>39</v>
      </c>
      <c r="B25" s="61">
        <v>37043</v>
      </c>
      <c r="C25" s="62">
        <v>77.099999999999994</v>
      </c>
      <c r="D25" s="62">
        <v>78.75</v>
      </c>
      <c r="E25" s="62">
        <v>78.022999999999996</v>
      </c>
      <c r="F25" s="62">
        <v>78.25</v>
      </c>
      <c r="G25" s="62" t="s">
        <v>467</v>
      </c>
      <c r="H25" s="63">
        <v>252000</v>
      </c>
      <c r="I25" s="60" t="s">
        <v>13</v>
      </c>
    </row>
    <row r="26" spans="1:9" s="56" customFormat="1" ht="21.6" thickTop="1" thickBot="1" x14ac:dyDescent="0.3">
      <c r="A26" s="60" t="s">
        <v>468</v>
      </c>
      <c r="B26" s="60" t="s">
        <v>14</v>
      </c>
      <c r="C26" s="62">
        <v>125</v>
      </c>
      <c r="D26" s="62">
        <v>125</v>
      </c>
      <c r="E26" s="62">
        <v>125</v>
      </c>
      <c r="F26" s="62">
        <v>125</v>
      </c>
      <c r="G26" s="62" t="s">
        <v>469</v>
      </c>
      <c r="H26" s="63">
        <v>35200</v>
      </c>
      <c r="I26" s="60" t="s">
        <v>13</v>
      </c>
    </row>
    <row r="27" spans="1:9" s="56" customFormat="1" ht="14.4" thickTop="1" thickBot="1" x14ac:dyDescent="0.3">
      <c r="A27" s="60" t="s">
        <v>389</v>
      </c>
      <c r="B27" s="61">
        <v>37135</v>
      </c>
      <c r="C27" s="62">
        <v>45.5</v>
      </c>
      <c r="D27" s="62">
        <v>46</v>
      </c>
      <c r="E27" s="62">
        <v>45.716999999999999</v>
      </c>
      <c r="F27" s="62">
        <v>45.65</v>
      </c>
      <c r="G27" s="62" t="s">
        <v>470</v>
      </c>
      <c r="H27" s="63">
        <v>45600</v>
      </c>
      <c r="I27" s="60" t="s">
        <v>13</v>
      </c>
    </row>
    <row r="28" spans="1:9" s="56" customFormat="1" ht="14.4" thickTop="1" thickBot="1" x14ac:dyDescent="0.3">
      <c r="A28" s="60" t="s">
        <v>35</v>
      </c>
      <c r="B28" s="60" t="s">
        <v>31</v>
      </c>
      <c r="C28" s="62">
        <v>43</v>
      </c>
      <c r="D28" s="62">
        <v>43.25</v>
      </c>
      <c r="E28" s="62">
        <v>43.116</v>
      </c>
      <c r="F28" s="62">
        <v>43.08</v>
      </c>
      <c r="G28" s="62" t="s">
        <v>471</v>
      </c>
      <c r="H28" s="63">
        <v>256000</v>
      </c>
      <c r="I28" s="60" t="s">
        <v>13</v>
      </c>
    </row>
    <row r="29" spans="1:9" s="56" customFormat="1" ht="14.4" thickTop="1" thickBot="1" x14ac:dyDescent="0.3">
      <c r="A29" s="60" t="s">
        <v>332</v>
      </c>
      <c r="B29" s="60" t="s">
        <v>12</v>
      </c>
      <c r="C29" s="62">
        <v>59</v>
      </c>
      <c r="D29" s="62">
        <v>62</v>
      </c>
      <c r="E29" s="62">
        <v>60.917000000000002</v>
      </c>
      <c r="F29" s="62">
        <v>62</v>
      </c>
      <c r="G29" s="62" t="s">
        <v>472</v>
      </c>
      <c r="H29" s="63">
        <v>4800</v>
      </c>
      <c r="I29" s="60" t="s">
        <v>13</v>
      </c>
    </row>
    <row r="30" spans="1:9" s="56" customFormat="1" ht="14.4" thickTop="1" thickBot="1" x14ac:dyDescent="0.3">
      <c r="A30" s="60" t="s">
        <v>401</v>
      </c>
      <c r="B30" s="61">
        <v>37012</v>
      </c>
      <c r="C30" s="62">
        <v>48.25</v>
      </c>
      <c r="D30" s="62">
        <v>48.5</v>
      </c>
      <c r="E30" s="62">
        <v>48.375</v>
      </c>
      <c r="F30" s="62">
        <v>48.5</v>
      </c>
      <c r="G30" s="62" t="s">
        <v>473</v>
      </c>
      <c r="H30" s="63">
        <v>35200</v>
      </c>
      <c r="I30" s="60" t="s">
        <v>13</v>
      </c>
    </row>
    <row r="31" spans="1:9" s="56" customFormat="1" ht="21.6" thickTop="1" thickBot="1" x14ac:dyDescent="0.3">
      <c r="A31" s="60" t="s">
        <v>474</v>
      </c>
      <c r="B31" s="60" t="s">
        <v>14</v>
      </c>
      <c r="C31" s="62">
        <v>119.5</v>
      </c>
      <c r="D31" s="62">
        <v>120</v>
      </c>
      <c r="E31" s="62">
        <v>119.75</v>
      </c>
      <c r="F31" s="62">
        <v>120</v>
      </c>
      <c r="G31" s="62" t="s">
        <v>475</v>
      </c>
      <c r="H31" s="63">
        <v>70400</v>
      </c>
      <c r="I31" s="60" t="s">
        <v>13</v>
      </c>
    </row>
    <row r="32" spans="1:9" s="56" customFormat="1" ht="14.4" thickTop="1" thickBot="1" x14ac:dyDescent="0.3">
      <c r="A32" s="60" t="s">
        <v>414</v>
      </c>
      <c r="B32" s="61">
        <v>37196</v>
      </c>
      <c r="C32" s="62">
        <v>40</v>
      </c>
      <c r="D32" s="62">
        <v>40</v>
      </c>
      <c r="E32" s="62">
        <v>40</v>
      </c>
      <c r="F32" s="62">
        <v>40</v>
      </c>
      <c r="G32" s="62" t="s">
        <v>476</v>
      </c>
      <c r="H32" s="63">
        <v>16800</v>
      </c>
      <c r="I32" s="60" t="s">
        <v>13</v>
      </c>
    </row>
    <row r="33" spans="1:9" s="56" customFormat="1" ht="14.4" thickTop="1" thickBot="1" x14ac:dyDescent="0.3">
      <c r="A33" s="60" t="s">
        <v>402</v>
      </c>
      <c r="B33" s="60" t="s">
        <v>400</v>
      </c>
      <c r="C33" s="62">
        <v>61</v>
      </c>
      <c r="D33" s="62">
        <v>64</v>
      </c>
      <c r="E33" s="62">
        <v>62.332999999999998</v>
      </c>
      <c r="F33" s="62">
        <v>64</v>
      </c>
      <c r="G33" s="62" t="s">
        <v>466</v>
      </c>
      <c r="H33" s="63">
        <v>4800</v>
      </c>
      <c r="I33" s="60" t="s">
        <v>13</v>
      </c>
    </row>
    <row r="34" spans="1:9" s="56" customFormat="1" ht="14.4" thickTop="1" thickBot="1" x14ac:dyDescent="0.3">
      <c r="A34" s="60" t="s">
        <v>15</v>
      </c>
      <c r="B34" s="60" t="s">
        <v>12</v>
      </c>
      <c r="C34" s="62">
        <v>67.75</v>
      </c>
      <c r="D34" s="62">
        <v>71</v>
      </c>
      <c r="E34" s="62">
        <v>69.052999999999997</v>
      </c>
      <c r="F34" s="62">
        <v>68</v>
      </c>
      <c r="G34" s="62" t="s">
        <v>477</v>
      </c>
      <c r="H34" s="63">
        <v>15200</v>
      </c>
      <c r="I34" s="60" t="s">
        <v>13</v>
      </c>
    </row>
    <row r="35" spans="1:9" s="56" customFormat="1" ht="21.6" thickTop="1" thickBot="1" x14ac:dyDescent="0.3">
      <c r="A35" s="60" t="s">
        <v>478</v>
      </c>
      <c r="B35" s="60" t="s">
        <v>356</v>
      </c>
      <c r="C35" s="62">
        <v>57</v>
      </c>
      <c r="D35" s="62">
        <v>62</v>
      </c>
      <c r="E35" s="62">
        <v>59.5</v>
      </c>
      <c r="F35" s="62">
        <v>57</v>
      </c>
      <c r="G35" s="62" t="s">
        <v>479</v>
      </c>
      <c r="H35" s="63">
        <v>8000</v>
      </c>
      <c r="I35" s="60" t="s">
        <v>13</v>
      </c>
    </row>
    <row r="36" spans="1:9" s="56" customFormat="1" ht="14.4" thickTop="1" thickBot="1" x14ac:dyDescent="0.3">
      <c r="A36" s="60" t="s">
        <v>403</v>
      </c>
      <c r="B36" s="61">
        <v>37012</v>
      </c>
      <c r="C36" s="62">
        <v>61.3</v>
      </c>
      <c r="D36" s="62">
        <v>63</v>
      </c>
      <c r="E36" s="62">
        <v>62.433</v>
      </c>
      <c r="F36" s="62">
        <v>61.3</v>
      </c>
      <c r="G36" s="62" t="s">
        <v>480</v>
      </c>
      <c r="H36" s="63">
        <v>52800</v>
      </c>
      <c r="I36" s="60" t="s">
        <v>13</v>
      </c>
    </row>
    <row r="37" spans="1:9" s="56" customFormat="1" ht="14.4" thickTop="1" thickBot="1" x14ac:dyDescent="0.3">
      <c r="A37" s="60" t="s">
        <v>404</v>
      </c>
      <c r="B37" s="61">
        <v>37043</v>
      </c>
      <c r="C37" s="62">
        <v>87</v>
      </c>
      <c r="D37" s="62">
        <v>88</v>
      </c>
      <c r="E37" s="62">
        <v>87.625</v>
      </c>
      <c r="F37" s="62">
        <v>87</v>
      </c>
      <c r="G37" s="62" t="s">
        <v>481</v>
      </c>
      <c r="H37" s="63">
        <v>67200</v>
      </c>
      <c r="I37" s="60" t="s">
        <v>13</v>
      </c>
    </row>
    <row r="38" spans="1:9" s="56" customFormat="1" ht="21.6" thickTop="1" thickBot="1" x14ac:dyDescent="0.3">
      <c r="A38" s="60" t="s">
        <v>482</v>
      </c>
      <c r="B38" s="60" t="s">
        <v>14</v>
      </c>
      <c r="C38" s="62">
        <v>132.75</v>
      </c>
      <c r="D38" s="62">
        <v>134</v>
      </c>
      <c r="E38" s="62">
        <v>133.25</v>
      </c>
      <c r="F38" s="62">
        <v>134</v>
      </c>
      <c r="G38" s="62" t="s">
        <v>483</v>
      </c>
      <c r="H38" s="63">
        <v>105600</v>
      </c>
      <c r="I38" s="60" t="s">
        <v>13</v>
      </c>
    </row>
    <row r="39" spans="1:9" s="56" customFormat="1" ht="14.4" thickTop="1" thickBot="1" x14ac:dyDescent="0.3">
      <c r="A39" s="60" t="s">
        <v>415</v>
      </c>
      <c r="B39" s="61">
        <v>37135</v>
      </c>
      <c r="C39" s="62">
        <v>53</v>
      </c>
      <c r="D39" s="62">
        <v>54</v>
      </c>
      <c r="E39" s="62">
        <v>53.5</v>
      </c>
      <c r="F39" s="62">
        <v>54</v>
      </c>
      <c r="G39" s="62" t="s">
        <v>484</v>
      </c>
      <c r="H39" s="63">
        <v>30400</v>
      </c>
      <c r="I39" s="60" t="s">
        <v>13</v>
      </c>
    </row>
    <row r="40" spans="1:9" s="56" customFormat="1" ht="14.4" thickTop="1" thickBot="1" x14ac:dyDescent="0.3">
      <c r="A40" s="60" t="s">
        <v>485</v>
      </c>
      <c r="B40" s="60" t="s">
        <v>31</v>
      </c>
      <c r="C40" s="62">
        <v>48.08</v>
      </c>
      <c r="D40" s="62">
        <v>48.5</v>
      </c>
      <c r="E40" s="62">
        <v>48.29</v>
      </c>
      <c r="F40" s="62">
        <v>48.08</v>
      </c>
      <c r="G40" s="62" t="s">
        <v>471</v>
      </c>
      <c r="H40" s="63">
        <v>102400</v>
      </c>
      <c r="I40" s="60" t="s">
        <v>13</v>
      </c>
    </row>
    <row r="41" spans="1:9" s="56" customFormat="1" ht="14.4" thickTop="1" thickBot="1" x14ac:dyDescent="0.3">
      <c r="A41" s="60" t="s">
        <v>486</v>
      </c>
      <c r="B41" s="60" t="s">
        <v>394</v>
      </c>
      <c r="C41" s="62">
        <v>54</v>
      </c>
      <c r="D41" s="62">
        <v>54</v>
      </c>
      <c r="E41" s="62">
        <v>54</v>
      </c>
      <c r="F41" s="62">
        <v>54</v>
      </c>
      <c r="G41" s="62" t="s">
        <v>487</v>
      </c>
      <c r="H41" s="63">
        <v>204000</v>
      </c>
      <c r="I41" s="60" t="s">
        <v>13</v>
      </c>
    </row>
    <row r="42" spans="1:9" s="56" customFormat="1" ht="14.4" thickTop="1" thickBot="1" x14ac:dyDescent="0.3">
      <c r="A42" s="60" t="s">
        <v>488</v>
      </c>
      <c r="B42" s="61">
        <v>37012</v>
      </c>
      <c r="C42" s="62">
        <v>338</v>
      </c>
      <c r="D42" s="62">
        <v>338</v>
      </c>
      <c r="E42" s="62">
        <v>338</v>
      </c>
      <c r="F42" s="62">
        <v>338</v>
      </c>
      <c r="G42" s="62" t="s">
        <v>489</v>
      </c>
      <c r="H42" s="63">
        <v>10400</v>
      </c>
      <c r="I42" s="60" t="s">
        <v>13</v>
      </c>
    </row>
    <row r="43" spans="1:9" s="56" customFormat="1" ht="14.4" thickTop="1" thickBot="1" x14ac:dyDescent="0.3">
      <c r="A43" s="60" t="s">
        <v>490</v>
      </c>
      <c r="B43" s="60" t="s">
        <v>31</v>
      </c>
      <c r="C43" s="62">
        <v>220</v>
      </c>
      <c r="D43" s="62">
        <v>220</v>
      </c>
      <c r="E43" s="62">
        <v>220</v>
      </c>
      <c r="F43" s="62">
        <v>220</v>
      </c>
      <c r="G43" s="62" t="s">
        <v>491</v>
      </c>
      <c r="H43" s="63">
        <v>30800</v>
      </c>
      <c r="I43" s="60" t="s">
        <v>13</v>
      </c>
    </row>
    <row r="44" spans="1:9" s="56" customFormat="1" ht="14.4" thickTop="1" thickBot="1" x14ac:dyDescent="0.3">
      <c r="A44" s="60" t="s">
        <v>492</v>
      </c>
      <c r="B44" s="60" t="s">
        <v>493</v>
      </c>
      <c r="C44" s="62">
        <v>54.25</v>
      </c>
      <c r="D44" s="62">
        <v>54.25</v>
      </c>
      <c r="E44" s="62">
        <v>54.25</v>
      </c>
      <c r="F44" s="62">
        <v>54.25</v>
      </c>
      <c r="G44" s="62" t="s">
        <v>494</v>
      </c>
      <c r="H44" s="63">
        <v>4800</v>
      </c>
      <c r="I44" s="60" t="s">
        <v>13</v>
      </c>
    </row>
    <row r="45" spans="1:9" s="56" customFormat="1" ht="14.4" thickTop="1" thickBot="1" x14ac:dyDescent="0.3">
      <c r="A45" s="60" t="s">
        <v>416</v>
      </c>
      <c r="B45" s="60" t="s">
        <v>12</v>
      </c>
      <c r="C45" s="62">
        <v>48.75</v>
      </c>
      <c r="D45" s="62">
        <v>49.25</v>
      </c>
      <c r="E45" s="62">
        <v>48.938000000000002</v>
      </c>
      <c r="F45" s="62">
        <v>48.75</v>
      </c>
      <c r="G45" s="62" t="s">
        <v>451</v>
      </c>
      <c r="H45" s="63">
        <v>3200</v>
      </c>
      <c r="I45" s="60" t="s">
        <v>13</v>
      </c>
    </row>
    <row r="46" spans="1:9" s="56" customFormat="1" ht="21.6" thickTop="1" thickBot="1" x14ac:dyDescent="0.3">
      <c r="A46" s="60" t="s">
        <v>495</v>
      </c>
      <c r="B46" s="60" t="s">
        <v>356</v>
      </c>
      <c r="C46" s="62">
        <v>52.75</v>
      </c>
      <c r="D46" s="62">
        <v>52.75</v>
      </c>
      <c r="E46" s="62">
        <v>52.75</v>
      </c>
      <c r="F46" s="62">
        <v>52.75</v>
      </c>
      <c r="G46" s="62" t="s">
        <v>496</v>
      </c>
      <c r="H46" s="63">
        <v>4000</v>
      </c>
      <c r="I46" s="60" t="s">
        <v>13</v>
      </c>
    </row>
    <row r="47" spans="1:9" s="56" customFormat="1" ht="14.4" thickTop="1" thickBot="1" x14ac:dyDescent="0.3">
      <c r="A47" s="60" t="s">
        <v>378</v>
      </c>
      <c r="B47" s="61">
        <v>37012</v>
      </c>
      <c r="C47" s="62">
        <v>59.25</v>
      </c>
      <c r="D47" s="62">
        <v>59.25</v>
      </c>
      <c r="E47" s="62">
        <v>59.25</v>
      </c>
      <c r="F47" s="62">
        <v>59.25</v>
      </c>
      <c r="G47" s="62" t="s">
        <v>497</v>
      </c>
      <c r="H47" s="63">
        <v>17600</v>
      </c>
      <c r="I47" s="60" t="s">
        <v>13</v>
      </c>
    </row>
    <row r="48" spans="1:9" s="56" customFormat="1" ht="14.4" thickTop="1" thickBot="1" x14ac:dyDescent="0.3">
      <c r="A48" s="60" t="s">
        <v>498</v>
      </c>
      <c r="B48" s="60" t="s">
        <v>31</v>
      </c>
      <c r="C48" s="62">
        <v>56.75</v>
      </c>
      <c r="D48" s="62">
        <v>56.75</v>
      </c>
      <c r="E48" s="62">
        <v>56.75</v>
      </c>
      <c r="F48" s="62">
        <v>56.75</v>
      </c>
      <c r="G48" s="62" t="s">
        <v>499</v>
      </c>
      <c r="H48" s="63">
        <v>51200</v>
      </c>
      <c r="I48" s="60" t="s">
        <v>13</v>
      </c>
    </row>
    <row r="49" spans="1:9" s="56" customFormat="1" ht="14.4" thickTop="1" thickBot="1" x14ac:dyDescent="0.3">
      <c r="A49" s="60" t="s">
        <v>405</v>
      </c>
      <c r="B49" s="60" t="s">
        <v>400</v>
      </c>
      <c r="C49" s="62">
        <v>51</v>
      </c>
      <c r="D49" s="62">
        <v>52.25</v>
      </c>
      <c r="E49" s="62">
        <v>51.408999999999999</v>
      </c>
      <c r="F49" s="62">
        <v>51</v>
      </c>
      <c r="G49" s="62" t="s">
        <v>500</v>
      </c>
      <c r="H49" s="63">
        <v>26400</v>
      </c>
      <c r="I49" s="60" t="s">
        <v>13</v>
      </c>
    </row>
    <row r="50" spans="1:9" s="56" customFormat="1" ht="14.4" thickTop="1" thickBot="1" x14ac:dyDescent="0.3">
      <c r="A50" s="60" t="s">
        <v>501</v>
      </c>
      <c r="B50" s="60" t="s">
        <v>493</v>
      </c>
      <c r="C50" s="62">
        <v>50</v>
      </c>
      <c r="D50" s="62">
        <v>50</v>
      </c>
      <c r="E50" s="62">
        <v>50</v>
      </c>
      <c r="F50" s="62">
        <v>50</v>
      </c>
      <c r="G50" s="62" t="s">
        <v>502</v>
      </c>
      <c r="H50" s="63">
        <v>1600</v>
      </c>
      <c r="I50" s="60" t="s">
        <v>13</v>
      </c>
    </row>
    <row r="51" spans="1:9" s="56" customFormat="1" ht="14.4" thickTop="1" thickBot="1" x14ac:dyDescent="0.3">
      <c r="A51" s="60" t="s">
        <v>16</v>
      </c>
      <c r="B51" s="60" t="s">
        <v>12</v>
      </c>
      <c r="C51" s="62">
        <v>53.5</v>
      </c>
      <c r="D51" s="62">
        <v>56</v>
      </c>
      <c r="E51" s="62">
        <v>54.75</v>
      </c>
      <c r="F51" s="62">
        <v>54.5</v>
      </c>
      <c r="G51" s="62" t="s">
        <v>503</v>
      </c>
      <c r="H51" s="63">
        <v>24000</v>
      </c>
      <c r="I51" s="60" t="s">
        <v>13</v>
      </c>
    </row>
    <row r="52" spans="1:9" s="56" customFormat="1" ht="21.6" thickTop="1" thickBot="1" x14ac:dyDescent="0.3">
      <c r="A52" s="60" t="s">
        <v>417</v>
      </c>
      <c r="B52" s="60" t="s">
        <v>356</v>
      </c>
      <c r="C52" s="62">
        <v>47.75</v>
      </c>
      <c r="D52" s="62">
        <v>48.75</v>
      </c>
      <c r="E52" s="62">
        <v>48.332999999999998</v>
      </c>
      <c r="F52" s="62">
        <v>48</v>
      </c>
      <c r="G52" s="62" t="s">
        <v>504</v>
      </c>
      <c r="H52" s="63">
        <v>36000</v>
      </c>
      <c r="I52" s="60" t="s">
        <v>13</v>
      </c>
    </row>
    <row r="53" spans="1:9" s="56" customFormat="1" ht="14.4" thickTop="1" thickBot="1" x14ac:dyDescent="0.3">
      <c r="A53" s="60" t="s">
        <v>357</v>
      </c>
      <c r="B53" s="61">
        <v>37012</v>
      </c>
      <c r="C53" s="62">
        <v>51.55</v>
      </c>
      <c r="D53" s="62">
        <v>52.25</v>
      </c>
      <c r="E53" s="62">
        <v>51.908000000000001</v>
      </c>
      <c r="F53" s="62">
        <v>51.55</v>
      </c>
      <c r="G53" s="62" t="s">
        <v>505</v>
      </c>
      <c r="H53" s="63">
        <v>352000</v>
      </c>
      <c r="I53" s="60" t="s">
        <v>13</v>
      </c>
    </row>
    <row r="54" spans="1:9" s="56" customFormat="1" ht="14.4" thickTop="1" thickBot="1" x14ac:dyDescent="0.3">
      <c r="A54" s="60" t="s">
        <v>379</v>
      </c>
      <c r="B54" s="61">
        <v>37043</v>
      </c>
      <c r="C54" s="62">
        <v>76</v>
      </c>
      <c r="D54" s="62">
        <v>77</v>
      </c>
      <c r="E54" s="62">
        <v>76.417000000000002</v>
      </c>
      <c r="F54" s="62">
        <v>76</v>
      </c>
      <c r="G54" s="62" t="s">
        <v>506</v>
      </c>
      <c r="H54" s="63">
        <v>100800</v>
      </c>
      <c r="I54" s="60" t="s">
        <v>13</v>
      </c>
    </row>
    <row r="55" spans="1:9" s="56" customFormat="1" ht="14.4" thickTop="1" thickBot="1" x14ac:dyDescent="0.3">
      <c r="A55" s="60" t="s">
        <v>406</v>
      </c>
      <c r="B55" s="61">
        <v>37135</v>
      </c>
      <c r="C55" s="62">
        <v>46.75</v>
      </c>
      <c r="D55" s="62">
        <v>47.7</v>
      </c>
      <c r="E55" s="62">
        <v>47.387999999999998</v>
      </c>
      <c r="F55" s="62">
        <v>46.75</v>
      </c>
      <c r="G55" s="62" t="s">
        <v>507</v>
      </c>
      <c r="H55" s="63">
        <v>121600</v>
      </c>
      <c r="I55" s="60" t="s">
        <v>13</v>
      </c>
    </row>
    <row r="56" spans="1:9" s="56" customFormat="1" ht="14.4" thickTop="1" thickBot="1" x14ac:dyDescent="0.3">
      <c r="A56" s="60" t="s">
        <v>380</v>
      </c>
      <c r="B56" s="60" t="s">
        <v>31</v>
      </c>
      <c r="C56" s="62">
        <v>43.1</v>
      </c>
      <c r="D56" s="62">
        <v>43.5</v>
      </c>
      <c r="E56" s="62">
        <v>43.414999999999999</v>
      </c>
      <c r="F56" s="62">
        <v>43.1</v>
      </c>
      <c r="G56" s="62" t="s">
        <v>508</v>
      </c>
      <c r="H56" s="63">
        <v>512000</v>
      </c>
      <c r="I56" s="60" t="s">
        <v>13</v>
      </c>
    </row>
    <row r="57" spans="1:9" s="56" customFormat="1" ht="21.6" thickTop="1" thickBot="1" x14ac:dyDescent="0.3">
      <c r="A57" s="60" t="s">
        <v>418</v>
      </c>
      <c r="B57" s="60" t="s">
        <v>419</v>
      </c>
      <c r="C57" s="62">
        <v>40.25</v>
      </c>
      <c r="D57" s="62">
        <v>40.25</v>
      </c>
      <c r="E57" s="62">
        <v>40.25</v>
      </c>
      <c r="F57" s="62">
        <v>40.25</v>
      </c>
      <c r="G57" s="62" t="s">
        <v>509</v>
      </c>
      <c r="H57" s="63">
        <v>34400</v>
      </c>
      <c r="I57" s="60" t="s">
        <v>13</v>
      </c>
    </row>
    <row r="58" spans="1:9" ht="14.4" thickTop="1" thickBot="1" x14ac:dyDescent="0.3">
      <c r="A58" s="60" t="s">
        <v>510</v>
      </c>
      <c r="B58" s="61">
        <v>37044</v>
      </c>
      <c r="C58" s="62">
        <v>62.5</v>
      </c>
      <c r="D58" s="62">
        <v>62.5</v>
      </c>
      <c r="E58" s="62">
        <v>62.5</v>
      </c>
      <c r="F58" s="62">
        <v>62.5</v>
      </c>
      <c r="G58" s="62" t="s">
        <v>511</v>
      </c>
      <c r="H58" s="63">
        <v>16000</v>
      </c>
      <c r="I58" s="60" t="s">
        <v>13</v>
      </c>
    </row>
    <row r="59" spans="1:9" ht="14.4" thickTop="1" thickBot="1" x14ac:dyDescent="0.3">
      <c r="A59" s="60" t="s">
        <v>381</v>
      </c>
      <c r="B59" s="61">
        <v>37012</v>
      </c>
      <c r="C59" s="62">
        <v>330</v>
      </c>
      <c r="D59" s="62">
        <v>330</v>
      </c>
      <c r="E59" s="62">
        <v>330</v>
      </c>
      <c r="F59" s="62">
        <v>330</v>
      </c>
      <c r="G59" s="62" t="s">
        <v>512</v>
      </c>
      <c r="H59" s="63">
        <v>10400</v>
      </c>
      <c r="I59" s="60" t="s">
        <v>13</v>
      </c>
    </row>
    <row r="60" spans="1:9" ht="14.4" thickTop="1" thickBot="1" x14ac:dyDescent="0.3">
      <c r="A60" s="60" t="s">
        <v>513</v>
      </c>
      <c r="B60" s="60" t="s">
        <v>31</v>
      </c>
      <c r="C60" s="62">
        <v>205</v>
      </c>
      <c r="D60" s="62">
        <v>205</v>
      </c>
      <c r="E60" s="62">
        <v>205</v>
      </c>
      <c r="F60" s="62">
        <v>205</v>
      </c>
      <c r="G60" s="62" t="s">
        <v>514</v>
      </c>
      <c r="H60" s="63">
        <v>30800</v>
      </c>
      <c r="I60" s="60" t="s">
        <v>13</v>
      </c>
    </row>
    <row r="61" spans="1:9" ht="14.4" thickTop="1" thickBot="1" x14ac:dyDescent="0.3">
      <c r="A61" s="60" t="s">
        <v>37</v>
      </c>
      <c r="B61" s="60" t="s">
        <v>12</v>
      </c>
      <c r="C61" s="62">
        <v>60.5</v>
      </c>
      <c r="D61" s="62">
        <v>63</v>
      </c>
      <c r="E61" s="62">
        <v>61.75</v>
      </c>
      <c r="F61" s="62">
        <v>60.5</v>
      </c>
      <c r="G61" s="62" t="s">
        <v>515</v>
      </c>
      <c r="H61" s="63">
        <v>1600</v>
      </c>
      <c r="I61" s="60" t="s">
        <v>13</v>
      </c>
    </row>
    <row r="62" spans="1:9" ht="14.4" thickTop="1" thickBot="1" x14ac:dyDescent="0.3">
      <c r="A62" s="60" t="s">
        <v>516</v>
      </c>
      <c r="B62" s="60" t="s">
        <v>31</v>
      </c>
      <c r="C62" s="62">
        <v>44.25</v>
      </c>
      <c r="D62" s="62">
        <v>44.25</v>
      </c>
      <c r="E62" s="62">
        <v>44.25</v>
      </c>
      <c r="F62" s="62">
        <v>44.25</v>
      </c>
      <c r="G62" s="62" t="s">
        <v>517</v>
      </c>
      <c r="H62" s="63">
        <v>51200</v>
      </c>
      <c r="I62" s="60" t="s">
        <v>13</v>
      </c>
    </row>
    <row r="63" spans="1:9" ht="14.4" thickTop="1" thickBot="1" x14ac:dyDescent="0.3">
      <c r="A63" s="60" t="s">
        <v>518</v>
      </c>
      <c r="B63" s="61">
        <v>37012</v>
      </c>
      <c r="C63" s="62">
        <v>62</v>
      </c>
      <c r="D63" s="62">
        <v>62.5</v>
      </c>
      <c r="E63" s="62">
        <v>62.375</v>
      </c>
      <c r="F63" s="62">
        <v>62</v>
      </c>
      <c r="G63" s="62" t="s">
        <v>519</v>
      </c>
      <c r="H63" s="63">
        <v>70400</v>
      </c>
      <c r="I63" s="60" t="s">
        <v>13</v>
      </c>
    </row>
    <row r="64" spans="1:9" ht="13.8" thickTop="1" x14ac:dyDescent="0.25"/>
  </sheetData>
  <mergeCells count="11">
    <mergeCell ref="A11:I11"/>
    <mergeCell ref="A20:I20"/>
    <mergeCell ref="A18:I18"/>
    <mergeCell ref="G9:G10"/>
    <mergeCell ref="H9:H10"/>
    <mergeCell ref="I9:I10"/>
    <mergeCell ref="F9:F10"/>
    <mergeCell ref="A9:A10"/>
    <mergeCell ref="B9:B10"/>
    <mergeCell ref="C9:C10"/>
    <mergeCell ref="D9:D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/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5" t="s">
        <v>272</v>
      </c>
      <c r="F1" s="5"/>
      <c r="G1" s="6" t="s">
        <v>32</v>
      </c>
      <c r="H1" s="1">
        <f>SUM(H11:H990)</f>
        <v>6612500</v>
      </c>
    </row>
    <row r="2" spans="1:12" ht="15.6" x14ac:dyDescent="0.3">
      <c r="A2" s="18" t="s">
        <v>29</v>
      </c>
      <c r="F2" s="64"/>
      <c r="G2" s="68"/>
      <c r="H2" s="66"/>
    </row>
    <row r="3" spans="1:12" x14ac:dyDescent="0.25">
      <c r="A3" s="104">
        <f>'E-Mail'!$B$1</f>
        <v>36991</v>
      </c>
      <c r="F3" s="64"/>
      <c r="G3" s="68"/>
      <c r="H3" s="66"/>
    </row>
    <row r="5" spans="1:12" ht="9.75" customHeight="1" x14ac:dyDescent="0.25">
      <c r="A5" s="57" t="s">
        <v>327</v>
      </c>
      <c r="J5" s="56"/>
      <c r="K5" s="56"/>
      <c r="L5" s="56"/>
    </row>
    <row r="6" spans="1:12" ht="9.75" customHeight="1" x14ac:dyDescent="0.25">
      <c r="A6" s="57" t="s">
        <v>270</v>
      </c>
      <c r="J6" s="56"/>
      <c r="K6" s="56"/>
      <c r="L6" s="56"/>
    </row>
    <row r="7" spans="1:12" ht="9.75" customHeight="1" x14ac:dyDescent="0.25">
      <c r="A7" s="57" t="s">
        <v>449</v>
      </c>
      <c r="J7" s="56"/>
      <c r="K7" s="56"/>
      <c r="L7" s="56"/>
    </row>
    <row r="8" spans="1:12" ht="9.75" customHeight="1" thickBot="1" x14ac:dyDescent="0.3">
      <c r="J8" s="56"/>
      <c r="K8" s="56"/>
      <c r="L8" s="56"/>
    </row>
    <row r="9" spans="1:12" ht="13.8" thickTop="1" x14ac:dyDescent="0.25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6"/>
      <c r="K9" s="56"/>
      <c r="L9" s="56"/>
    </row>
    <row r="10" spans="1:12" ht="25.5" customHeight="1" thickBot="1" x14ac:dyDescent="0.3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  <c r="J10" s="56"/>
      <c r="K10" s="56"/>
      <c r="L10" s="56"/>
    </row>
    <row r="11" spans="1:12" ht="10.5" customHeight="1" thickTop="1" thickBot="1" x14ac:dyDescent="0.3">
      <c r="A11" s="172" t="s">
        <v>17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  <c r="L11" s="56"/>
    </row>
    <row r="12" spans="1:12" ht="14.25" customHeight="1" thickTop="1" thickBot="1" x14ac:dyDescent="0.3">
      <c r="A12" s="60" t="s">
        <v>420</v>
      </c>
      <c r="B12" s="60" t="s">
        <v>18</v>
      </c>
      <c r="C12" s="62">
        <v>5.43</v>
      </c>
      <c r="D12" s="62">
        <v>5.44</v>
      </c>
      <c r="E12" s="62">
        <v>5.4349999999999996</v>
      </c>
      <c r="F12" s="62">
        <v>5.43</v>
      </c>
      <c r="G12" s="62" t="s">
        <v>520</v>
      </c>
      <c r="H12" s="63">
        <v>10000</v>
      </c>
      <c r="I12" s="60" t="s">
        <v>19</v>
      </c>
      <c r="J12" s="56"/>
      <c r="K12" s="56"/>
      <c r="L12" s="56"/>
    </row>
    <row r="13" spans="1:12" ht="10.5" customHeight="1" thickTop="1" thickBot="1" x14ac:dyDescent="0.3">
      <c r="A13" s="60" t="s">
        <v>333</v>
      </c>
      <c r="B13" s="60" t="s">
        <v>18</v>
      </c>
      <c r="C13" s="62">
        <v>5.46</v>
      </c>
      <c r="D13" s="62">
        <v>5.51</v>
      </c>
      <c r="E13" s="62">
        <v>5.4850000000000003</v>
      </c>
      <c r="F13" s="62">
        <v>5.51</v>
      </c>
      <c r="G13" s="62" t="s">
        <v>521</v>
      </c>
      <c r="H13" s="63">
        <v>10000</v>
      </c>
      <c r="I13" s="60" t="s">
        <v>19</v>
      </c>
      <c r="J13" s="56"/>
      <c r="K13" s="56"/>
      <c r="L13" s="56"/>
    </row>
    <row r="14" spans="1:12" ht="14.25" customHeight="1" thickTop="1" thickBot="1" x14ac:dyDescent="0.3">
      <c r="A14" s="60" t="s">
        <v>522</v>
      </c>
      <c r="B14" s="60" t="s">
        <v>18</v>
      </c>
      <c r="C14" s="62">
        <v>4.84</v>
      </c>
      <c r="D14" s="62">
        <v>4.84</v>
      </c>
      <c r="E14" s="62">
        <v>4.84</v>
      </c>
      <c r="F14" s="62">
        <v>4.84</v>
      </c>
      <c r="G14" s="62" t="s">
        <v>523</v>
      </c>
      <c r="H14" s="63">
        <v>2500</v>
      </c>
      <c r="I14" s="60" t="s">
        <v>19</v>
      </c>
      <c r="J14" s="56"/>
      <c r="K14" s="56"/>
      <c r="L14" s="56"/>
    </row>
    <row r="15" spans="1:12" ht="14.25" customHeight="1" thickTop="1" thickBot="1" x14ac:dyDescent="0.3">
      <c r="A15" s="60" t="s">
        <v>334</v>
      </c>
      <c r="B15" s="60" t="s">
        <v>18</v>
      </c>
      <c r="C15" s="62">
        <v>5.77</v>
      </c>
      <c r="D15" s="62">
        <v>5.84</v>
      </c>
      <c r="E15" s="62">
        <v>5.8029999999999999</v>
      </c>
      <c r="F15" s="62">
        <v>5.84</v>
      </c>
      <c r="G15" s="62" t="s">
        <v>524</v>
      </c>
      <c r="H15" s="63">
        <v>205000</v>
      </c>
      <c r="I15" s="60" t="s">
        <v>19</v>
      </c>
      <c r="J15" s="56"/>
      <c r="K15" s="56"/>
      <c r="L15" s="56"/>
    </row>
    <row r="16" spans="1:12" ht="14.25" customHeight="1" thickTop="1" thickBot="1" x14ac:dyDescent="0.3">
      <c r="A16" s="60" t="s">
        <v>525</v>
      </c>
      <c r="B16" s="60" t="s">
        <v>18</v>
      </c>
      <c r="C16" s="62">
        <v>5.6</v>
      </c>
      <c r="D16" s="62">
        <v>5.6</v>
      </c>
      <c r="E16" s="62">
        <v>5.6</v>
      </c>
      <c r="F16" s="62">
        <v>5.6</v>
      </c>
      <c r="G16" s="62" t="s">
        <v>526</v>
      </c>
      <c r="H16" s="63">
        <v>10000</v>
      </c>
      <c r="I16" s="60" t="s">
        <v>19</v>
      </c>
      <c r="J16" s="56"/>
      <c r="K16" s="56"/>
      <c r="L16" s="56"/>
    </row>
    <row r="17" spans="1:12" ht="14.25" customHeight="1" thickTop="1" thickBot="1" x14ac:dyDescent="0.3">
      <c r="A17" s="60" t="s">
        <v>335</v>
      </c>
      <c r="B17" s="60" t="s">
        <v>18</v>
      </c>
      <c r="C17" s="62">
        <v>5.51</v>
      </c>
      <c r="D17" s="62">
        <v>5.5679999999999996</v>
      </c>
      <c r="E17" s="62">
        <v>5.5469999999999997</v>
      </c>
      <c r="F17" s="62">
        <v>5.5350000000000001</v>
      </c>
      <c r="G17" s="62" t="s">
        <v>527</v>
      </c>
      <c r="H17" s="63">
        <v>65000</v>
      </c>
      <c r="I17" s="60" t="s">
        <v>19</v>
      </c>
      <c r="J17" s="56"/>
      <c r="K17" s="56"/>
      <c r="L17" s="56"/>
    </row>
    <row r="18" spans="1:12" ht="14.25" customHeight="1" thickTop="1" thickBot="1" x14ac:dyDescent="0.3">
      <c r="A18" s="60" t="s">
        <v>20</v>
      </c>
      <c r="B18" s="60" t="s">
        <v>18</v>
      </c>
      <c r="C18" s="62">
        <v>5.8650000000000002</v>
      </c>
      <c r="D18" s="62">
        <v>5.9</v>
      </c>
      <c r="E18" s="62">
        <v>5.8840000000000003</v>
      </c>
      <c r="F18" s="62">
        <v>5.9</v>
      </c>
      <c r="G18" s="62" t="s">
        <v>528</v>
      </c>
      <c r="H18" s="63">
        <v>45000</v>
      </c>
      <c r="I18" s="60" t="s">
        <v>19</v>
      </c>
      <c r="J18" s="56"/>
      <c r="K18" s="56"/>
      <c r="L18" s="56"/>
    </row>
    <row r="19" spans="1:12" ht="14.25" customHeight="1" thickTop="1" thickBot="1" x14ac:dyDescent="0.3">
      <c r="A19" s="60" t="s">
        <v>336</v>
      </c>
      <c r="B19" s="60" t="s">
        <v>18</v>
      </c>
      <c r="C19" s="62">
        <v>5.7649999999999997</v>
      </c>
      <c r="D19" s="62">
        <v>5.7880000000000003</v>
      </c>
      <c r="E19" s="62">
        <v>5.7770000000000001</v>
      </c>
      <c r="F19" s="62">
        <v>5.78</v>
      </c>
      <c r="G19" s="62" t="s">
        <v>529</v>
      </c>
      <c r="H19" s="63">
        <v>17500</v>
      </c>
      <c r="I19" s="60" t="s">
        <v>19</v>
      </c>
      <c r="J19" s="56"/>
      <c r="K19" s="56"/>
      <c r="L19" s="56"/>
    </row>
    <row r="20" spans="1:12" ht="14.25" customHeight="1" thickTop="1" thickBot="1" x14ac:dyDescent="0.3">
      <c r="A20" s="60" t="s">
        <v>337</v>
      </c>
      <c r="B20" s="60" t="s">
        <v>18</v>
      </c>
      <c r="C20" s="62">
        <v>5.44</v>
      </c>
      <c r="D20" s="62">
        <v>5.51</v>
      </c>
      <c r="E20" s="62">
        <v>5.4740000000000002</v>
      </c>
      <c r="F20" s="62">
        <v>5.49</v>
      </c>
      <c r="G20" s="62" t="s">
        <v>530</v>
      </c>
      <c r="H20" s="63">
        <v>195000</v>
      </c>
      <c r="I20" s="60" t="s">
        <v>19</v>
      </c>
      <c r="J20" s="56"/>
      <c r="K20" s="56"/>
      <c r="L20" s="56"/>
    </row>
    <row r="21" spans="1:12" ht="14.25" customHeight="1" thickTop="1" thickBot="1" x14ac:dyDescent="0.3">
      <c r="A21" s="60" t="s">
        <v>358</v>
      </c>
      <c r="B21" s="60" t="s">
        <v>18</v>
      </c>
      <c r="C21" s="62">
        <v>4.75</v>
      </c>
      <c r="D21" s="62">
        <v>5.125</v>
      </c>
      <c r="E21" s="62">
        <v>4.9909999999999997</v>
      </c>
      <c r="F21" s="62">
        <v>5.125</v>
      </c>
      <c r="G21" s="62" t="s">
        <v>528</v>
      </c>
      <c r="H21" s="63">
        <v>140000</v>
      </c>
      <c r="I21" s="60" t="s">
        <v>19</v>
      </c>
      <c r="J21" s="56"/>
      <c r="K21" s="56"/>
      <c r="L21" s="56"/>
    </row>
    <row r="22" spans="1:12" ht="14.25" customHeight="1" thickTop="1" thickBot="1" x14ac:dyDescent="0.3">
      <c r="A22" s="60" t="s">
        <v>21</v>
      </c>
      <c r="B22" s="60" t="s">
        <v>18</v>
      </c>
      <c r="C22" s="62">
        <v>5.48</v>
      </c>
      <c r="D22" s="62">
        <v>5.58</v>
      </c>
      <c r="E22" s="62">
        <v>5.5410000000000004</v>
      </c>
      <c r="F22" s="62">
        <v>5.58</v>
      </c>
      <c r="G22" s="62" t="s">
        <v>531</v>
      </c>
      <c r="H22" s="63">
        <v>145000</v>
      </c>
      <c r="I22" s="60" t="s">
        <v>19</v>
      </c>
      <c r="J22" s="56"/>
      <c r="K22" s="56"/>
      <c r="L22" s="56"/>
    </row>
    <row r="23" spans="1:12" ht="14.25" customHeight="1" thickTop="1" thickBot="1" x14ac:dyDescent="0.3">
      <c r="A23" s="60" t="s">
        <v>390</v>
      </c>
      <c r="B23" s="60" t="s">
        <v>18</v>
      </c>
      <c r="C23" s="62">
        <v>5</v>
      </c>
      <c r="D23" s="62">
        <v>5.08</v>
      </c>
      <c r="E23" s="62">
        <v>5.05</v>
      </c>
      <c r="F23" s="62">
        <v>5.08</v>
      </c>
      <c r="G23" s="62" t="s">
        <v>532</v>
      </c>
      <c r="H23" s="63">
        <v>30000</v>
      </c>
      <c r="I23" s="60" t="s">
        <v>19</v>
      </c>
      <c r="J23" s="56"/>
      <c r="K23" s="56"/>
      <c r="L23" s="56"/>
    </row>
    <row r="24" spans="1:12" ht="14.25" customHeight="1" thickTop="1" thickBot="1" x14ac:dyDescent="0.3">
      <c r="A24" s="60" t="s">
        <v>338</v>
      </c>
      <c r="B24" s="60" t="s">
        <v>18</v>
      </c>
      <c r="C24" s="62">
        <v>5.79</v>
      </c>
      <c r="D24" s="62">
        <v>5.84</v>
      </c>
      <c r="E24" s="62">
        <v>5.819</v>
      </c>
      <c r="F24" s="62">
        <v>5.8150000000000004</v>
      </c>
      <c r="G24" s="62" t="s">
        <v>533</v>
      </c>
      <c r="H24" s="63">
        <v>50000</v>
      </c>
      <c r="I24" s="60" t="s">
        <v>19</v>
      </c>
      <c r="J24" s="56"/>
      <c r="K24" s="56"/>
      <c r="L24" s="56"/>
    </row>
    <row r="25" spans="1:12" ht="14.25" customHeight="1" thickTop="1" thickBot="1" x14ac:dyDescent="0.3">
      <c r="A25" s="60" t="s">
        <v>339</v>
      </c>
      <c r="B25" s="60" t="s">
        <v>18</v>
      </c>
      <c r="C25" s="62">
        <v>5.45</v>
      </c>
      <c r="D25" s="62">
        <v>5.51</v>
      </c>
      <c r="E25" s="62">
        <v>5.4809999999999999</v>
      </c>
      <c r="F25" s="62">
        <v>5.51</v>
      </c>
      <c r="G25" s="62" t="s">
        <v>483</v>
      </c>
      <c r="H25" s="63">
        <v>27500</v>
      </c>
      <c r="I25" s="60" t="s">
        <v>19</v>
      </c>
      <c r="J25" s="56"/>
      <c r="K25" s="56"/>
      <c r="L25" s="56"/>
    </row>
    <row r="26" spans="1:12" ht="14.25" customHeight="1" thickTop="1" thickBot="1" x14ac:dyDescent="0.3">
      <c r="A26" s="60" t="s">
        <v>359</v>
      </c>
      <c r="B26" s="60" t="s">
        <v>18</v>
      </c>
      <c r="C26" s="62">
        <v>5.3949999999999996</v>
      </c>
      <c r="D26" s="62">
        <v>5.41</v>
      </c>
      <c r="E26" s="62">
        <v>5.4020000000000001</v>
      </c>
      <c r="F26" s="62">
        <v>5.41</v>
      </c>
      <c r="G26" s="62" t="s">
        <v>534</v>
      </c>
      <c r="H26" s="63">
        <v>15000</v>
      </c>
      <c r="I26" s="60" t="s">
        <v>19</v>
      </c>
      <c r="J26" s="56"/>
      <c r="K26" s="56"/>
      <c r="L26" s="56"/>
    </row>
    <row r="27" spans="1:12" ht="14.25" customHeight="1" thickTop="1" thickBot="1" x14ac:dyDescent="0.3">
      <c r="A27" s="60" t="s">
        <v>340</v>
      </c>
      <c r="B27" s="60" t="s">
        <v>18</v>
      </c>
      <c r="C27" s="62">
        <v>5.6349999999999998</v>
      </c>
      <c r="D27" s="62">
        <v>5.673</v>
      </c>
      <c r="E27" s="62">
        <v>5.6550000000000002</v>
      </c>
      <c r="F27" s="62">
        <v>5.6550000000000002</v>
      </c>
      <c r="G27" s="62" t="s">
        <v>535</v>
      </c>
      <c r="H27" s="63">
        <v>152500</v>
      </c>
      <c r="I27" s="60" t="s">
        <v>19</v>
      </c>
      <c r="J27" s="56"/>
      <c r="K27" s="56"/>
      <c r="L27" s="56"/>
    </row>
    <row r="28" spans="1:12" ht="14.25" customHeight="1" thickTop="1" thickBot="1" x14ac:dyDescent="0.3">
      <c r="A28" s="60" t="s">
        <v>341</v>
      </c>
      <c r="B28" s="60" t="s">
        <v>18</v>
      </c>
      <c r="C28" s="62">
        <v>5.6550000000000002</v>
      </c>
      <c r="D28" s="62">
        <v>5.6749999999999998</v>
      </c>
      <c r="E28" s="62">
        <v>5.6660000000000004</v>
      </c>
      <c r="F28" s="62">
        <v>5.6550000000000002</v>
      </c>
      <c r="G28" s="62" t="s">
        <v>536</v>
      </c>
      <c r="H28" s="63">
        <v>20000</v>
      </c>
      <c r="I28" s="60" t="s">
        <v>19</v>
      </c>
      <c r="J28" s="56"/>
      <c r="K28" s="56"/>
      <c r="L28" s="56"/>
    </row>
    <row r="29" spans="1:12" ht="14.25" customHeight="1" thickTop="1" thickBot="1" x14ac:dyDescent="0.3">
      <c r="A29" s="60" t="s">
        <v>537</v>
      </c>
      <c r="B29" s="60" t="s">
        <v>18</v>
      </c>
      <c r="C29" s="62">
        <v>5.42</v>
      </c>
      <c r="D29" s="62">
        <v>5.45</v>
      </c>
      <c r="E29" s="62">
        <v>5.4420000000000002</v>
      </c>
      <c r="F29" s="62">
        <v>5.42</v>
      </c>
      <c r="G29" s="62" t="s">
        <v>538</v>
      </c>
      <c r="H29" s="63">
        <v>22500</v>
      </c>
      <c r="I29" s="60" t="s">
        <v>19</v>
      </c>
      <c r="J29" s="56"/>
      <c r="K29" s="56"/>
      <c r="L29" s="56"/>
    </row>
    <row r="30" spans="1:12" ht="14.25" customHeight="1" thickTop="1" thickBot="1" x14ac:dyDescent="0.3">
      <c r="A30" s="60" t="s">
        <v>342</v>
      </c>
      <c r="B30" s="60" t="s">
        <v>18</v>
      </c>
      <c r="C30" s="62">
        <v>5.48</v>
      </c>
      <c r="D30" s="62">
        <v>5.5</v>
      </c>
      <c r="E30" s="62">
        <v>5.4889999999999999</v>
      </c>
      <c r="F30" s="62">
        <v>5.48</v>
      </c>
      <c r="G30" s="62" t="s">
        <v>530</v>
      </c>
      <c r="H30" s="63">
        <v>32500</v>
      </c>
      <c r="I30" s="60" t="s">
        <v>19</v>
      </c>
      <c r="J30" s="56"/>
      <c r="K30" s="56"/>
      <c r="L30" s="56"/>
    </row>
    <row r="31" spans="1:12" ht="14.25" customHeight="1" thickTop="1" thickBot="1" x14ac:dyDescent="0.3">
      <c r="A31" s="60" t="s">
        <v>421</v>
      </c>
      <c r="B31" s="60" t="s">
        <v>18</v>
      </c>
      <c r="C31" s="62">
        <v>11.8</v>
      </c>
      <c r="D31" s="62">
        <v>12.25</v>
      </c>
      <c r="E31" s="62">
        <v>12.015000000000001</v>
      </c>
      <c r="F31" s="62">
        <v>11.9</v>
      </c>
      <c r="G31" s="62" t="s">
        <v>530</v>
      </c>
      <c r="H31" s="63">
        <v>65000</v>
      </c>
      <c r="I31" s="60" t="s">
        <v>19</v>
      </c>
      <c r="J31" s="56"/>
      <c r="K31" s="56"/>
      <c r="L31" s="56"/>
    </row>
    <row r="32" spans="1:12" ht="14.25" customHeight="1" thickTop="1" thickBot="1" x14ac:dyDescent="0.3">
      <c r="A32" s="60" t="s">
        <v>422</v>
      </c>
      <c r="B32" s="60" t="s">
        <v>18</v>
      </c>
      <c r="C32" s="62">
        <v>11.5</v>
      </c>
      <c r="D32" s="62">
        <v>11.5</v>
      </c>
      <c r="E32" s="62">
        <v>11.5</v>
      </c>
      <c r="F32" s="62">
        <v>11.5</v>
      </c>
      <c r="G32" s="62" t="s">
        <v>539</v>
      </c>
      <c r="H32" s="63">
        <v>40000</v>
      </c>
      <c r="I32" s="60" t="s">
        <v>19</v>
      </c>
      <c r="J32" s="56"/>
      <c r="K32" s="56"/>
      <c r="L32" s="56"/>
    </row>
    <row r="33" spans="1:12" ht="14.25" customHeight="1" thickTop="1" thickBot="1" x14ac:dyDescent="0.3">
      <c r="A33" s="60" t="s">
        <v>391</v>
      </c>
      <c r="B33" s="60" t="s">
        <v>18</v>
      </c>
      <c r="C33" s="62">
        <v>12.9</v>
      </c>
      <c r="D33" s="62">
        <v>13.95</v>
      </c>
      <c r="E33" s="62">
        <v>13.438000000000001</v>
      </c>
      <c r="F33" s="62">
        <v>13.95</v>
      </c>
      <c r="G33" s="62" t="s">
        <v>540</v>
      </c>
      <c r="H33" s="63">
        <v>80000</v>
      </c>
      <c r="I33" s="60" t="s">
        <v>19</v>
      </c>
      <c r="J33" s="56"/>
      <c r="K33" s="56"/>
      <c r="L33" s="56"/>
    </row>
    <row r="34" spans="1:12" ht="14.25" customHeight="1" thickTop="1" thickBot="1" x14ac:dyDescent="0.3">
      <c r="A34" s="60" t="s">
        <v>392</v>
      </c>
      <c r="B34" s="60" t="s">
        <v>18</v>
      </c>
      <c r="C34" s="62">
        <v>13.1</v>
      </c>
      <c r="D34" s="62">
        <v>14</v>
      </c>
      <c r="E34" s="62">
        <v>13.55</v>
      </c>
      <c r="F34" s="62">
        <v>14</v>
      </c>
      <c r="G34" s="62" t="s">
        <v>541</v>
      </c>
      <c r="H34" s="63">
        <v>20000</v>
      </c>
      <c r="I34" s="60" t="s">
        <v>19</v>
      </c>
      <c r="J34" s="56"/>
      <c r="K34" s="56"/>
      <c r="L34" s="56"/>
    </row>
    <row r="35" spans="1:12" ht="14.25" customHeight="1" thickTop="1" thickBot="1" x14ac:dyDescent="0.3">
      <c r="A35" s="60" t="s">
        <v>343</v>
      </c>
      <c r="B35" s="60" t="s">
        <v>18</v>
      </c>
      <c r="C35" s="62">
        <v>5.34</v>
      </c>
      <c r="D35" s="62">
        <v>5.41</v>
      </c>
      <c r="E35" s="62">
        <v>5.3780000000000001</v>
      </c>
      <c r="F35" s="62">
        <v>5.41</v>
      </c>
      <c r="G35" s="62" t="s">
        <v>524</v>
      </c>
      <c r="H35" s="63">
        <v>45000</v>
      </c>
      <c r="I35" s="60" t="s">
        <v>19</v>
      </c>
      <c r="J35" s="56"/>
      <c r="K35" s="56"/>
      <c r="L35" s="56"/>
    </row>
    <row r="36" spans="1:12" ht="14.25" customHeight="1" thickTop="1" thickBot="1" x14ac:dyDescent="0.3">
      <c r="A36" s="60" t="s">
        <v>344</v>
      </c>
      <c r="B36" s="60" t="s">
        <v>18</v>
      </c>
      <c r="C36" s="62">
        <v>5.43</v>
      </c>
      <c r="D36" s="62">
        <v>5.49</v>
      </c>
      <c r="E36" s="62">
        <v>5.4589999999999996</v>
      </c>
      <c r="F36" s="62">
        <v>5.45</v>
      </c>
      <c r="G36" s="62" t="s">
        <v>542</v>
      </c>
      <c r="H36" s="63">
        <v>55000</v>
      </c>
      <c r="I36" s="60" t="s">
        <v>19</v>
      </c>
      <c r="J36" s="56"/>
      <c r="K36" s="56"/>
      <c r="L36" s="56"/>
    </row>
    <row r="37" spans="1:12" ht="14.25" customHeight="1" thickTop="1" thickBot="1" x14ac:dyDescent="0.3">
      <c r="A37" s="60" t="s">
        <v>345</v>
      </c>
      <c r="B37" s="60" t="s">
        <v>18</v>
      </c>
      <c r="C37" s="62">
        <v>5.415</v>
      </c>
      <c r="D37" s="62">
        <v>5.47</v>
      </c>
      <c r="E37" s="62">
        <v>5.4420000000000002</v>
      </c>
      <c r="F37" s="62">
        <v>5.43</v>
      </c>
      <c r="G37" s="62" t="s">
        <v>543</v>
      </c>
      <c r="H37" s="63">
        <v>42500</v>
      </c>
      <c r="I37" s="60" t="s">
        <v>19</v>
      </c>
      <c r="J37" s="56"/>
      <c r="K37" s="56"/>
      <c r="L37" s="56"/>
    </row>
    <row r="38" spans="1:12" ht="14.25" customHeight="1" thickTop="1" thickBot="1" x14ac:dyDescent="0.3">
      <c r="A38" s="60" t="s">
        <v>346</v>
      </c>
      <c r="B38" s="60" t="s">
        <v>18</v>
      </c>
      <c r="C38" s="62">
        <v>5.46</v>
      </c>
      <c r="D38" s="62">
        <v>5.53</v>
      </c>
      <c r="E38" s="62">
        <v>5.492</v>
      </c>
      <c r="F38" s="62">
        <v>5.49</v>
      </c>
      <c r="G38" s="62" t="s">
        <v>500</v>
      </c>
      <c r="H38" s="63">
        <v>67500</v>
      </c>
      <c r="I38" s="60" t="s">
        <v>19</v>
      </c>
      <c r="J38" s="56"/>
      <c r="K38" s="56"/>
      <c r="L38" s="56"/>
    </row>
    <row r="39" spans="1:12" ht="14.25" customHeight="1" thickTop="1" thickBot="1" x14ac:dyDescent="0.3">
      <c r="A39" s="60" t="s">
        <v>347</v>
      </c>
      <c r="B39" s="60" t="s">
        <v>18</v>
      </c>
      <c r="C39" s="62">
        <v>6.01</v>
      </c>
      <c r="D39" s="62">
        <v>6.0449999999999999</v>
      </c>
      <c r="E39" s="62">
        <v>6.0309999999999997</v>
      </c>
      <c r="F39" s="62">
        <v>6.01</v>
      </c>
      <c r="G39" s="62" t="s">
        <v>544</v>
      </c>
      <c r="H39" s="63">
        <v>37500</v>
      </c>
      <c r="I39" s="60" t="s">
        <v>19</v>
      </c>
      <c r="J39" s="56"/>
      <c r="K39" s="56"/>
      <c r="L39" s="56"/>
    </row>
    <row r="40" spans="1:12" ht="9.75" customHeight="1" thickTop="1" thickBot="1" x14ac:dyDescent="0.3">
      <c r="A40" s="60" t="s">
        <v>369</v>
      </c>
      <c r="B40" s="60" t="s">
        <v>18</v>
      </c>
      <c r="C40" s="62">
        <v>5.44</v>
      </c>
      <c r="D40" s="62">
        <v>5.46</v>
      </c>
      <c r="E40" s="62">
        <v>5.4450000000000003</v>
      </c>
      <c r="F40" s="62">
        <v>5.46</v>
      </c>
      <c r="G40" s="62" t="s">
        <v>529</v>
      </c>
      <c r="H40" s="63">
        <v>20000</v>
      </c>
      <c r="I40" s="60" t="s">
        <v>19</v>
      </c>
      <c r="J40" s="56"/>
      <c r="K40" s="56"/>
      <c r="L40" s="56"/>
    </row>
    <row r="41" spans="1:12" ht="14.25" customHeight="1" thickTop="1" thickBot="1" x14ac:dyDescent="0.3">
      <c r="A41" s="60" t="s">
        <v>348</v>
      </c>
      <c r="B41" s="60" t="s">
        <v>18</v>
      </c>
      <c r="C41" s="62">
        <v>5.54</v>
      </c>
      <c r="D41" s="62">
        <v>5.5750000000000002</v>
      </c>
      <c r="E41" s="62">
        <v>5.556</v>
      </c>
      <c r="F41" s="62">
        <v>5.57</v>
      </c>
      <c r="G41" s="62" t="s">
        <v>545</v>
      </c>
      <c r="H41" s="63">
        <v>65000</v>
      </c>
      <c r="I41" s="60" t="s">
        <v>19</v>
      </c>
      <c r="J41" s="56"/>
      <c r="K41" s="56"/>
      <c r="L41" s="56"/>
    </row>
    <row r="42" spans="1:12" ht="14.25" customHeight="1" thickTop="1" thickBot="1" x14ac:dyDescent="0.3">
      <c r="A42" s="60" t="s">
        <v>22</v>
      </c>
      <c r="B42" s="60" t="s">
        <v>18</v>
      </c>
      <c r="C42" s="62">
        <v>5.56</v>
      </c>
      <c r="D42" s="62">
        <v>5.58</v>
      </c>
      <c r="E42" s="62">
        <v>5.5730000000000004</v>
      </c>
      <c r="F42" s="62">
        <v>5.58</v>
      </c>
      <c r="G42" s="62" t="s">
        <v>546</v>
      </c>
      <c r="H42" s="63">
        <v>15000</v>
      </c>
      <c r="I42" s="60" t="s">
        <v>19</v>
      </c>
      <c r="J42" s="56"/>
      <c r="K42" s="56"/>
      <c r="L42" s="56"/>
    </row>
    <row r="43" spans="1:12" ht="10.5" customHeight="1" thickTop="1" thickBot="1" x14ac:dyDescent="0.3">
      <c r="A43" s="60" t="s">
        <v>547</v>
      </c>
      <c r="B43" s="60" t="s">
        <v>18</v>
      </c>
      <c r="C43" s="62">
        <v>5.98</v>
      </c>
      <c r="D43" s="62">
        <v>6.05</v>
      </c>
      <c r="E43" s="62">
        <v>6.0129999999999999</v>
      </c>
      <c r="F43" s="62">
        <v>6.03</v>
      </c>
      <c r="G43" s="62" t="s">
        <v>520</v>
      </c>
      <c r="H43" s="63">
        <v>30000</v>
      </c>
      <c r="I43" s="60" t="s">
        <v>19</v>
      </c>
      <c r="J43" s="56"/>
      <c r="K43" s="56"/>
      <c r="L43" s="56"/>
    </row>
    <row r="44" spans="1:12" ht="14.25" customHeight="1" thickTop="1" thickBot="1" x14ac:dyDescent="0.3">
      <c r="A44" s="60" t="s">
        <v>548</v>
      </c>
      <c r="B44" s="60" t="s">
        <v>18</v>
      </c>
      <c r="C44" s="62">
        <v>5.968</v>
      </c>
      <c r="D44" s="62">
        <v>6.03</v>
      </c>
      <c r="E44" s="62">
        <v>5.9989999999999997</v>
      </c>
      <c r="F44" s="62">
        <v>6.03</v>
      </c>
      <c r="G44" s="62" t="s">
        <v>549</v>
      </c>
      <c r="H44" s="63">
        <v>10000</v>
      </c>
      <c r="I44" s="60" t="s">
        <v>19</v>
      </c>
      <c r="J44" s="56"/>
      <c r="K44" s="56"/>
      <c r="L44" s="56"/>
    </row>
    <row r="45" spans="1:12" ht="10.5" customHeight="1" thickTop="1" thickBot="1" x14ac:dyDescent="0.3">
      <c r="A45" s="60" t="s">
        <v>349</v>
      </c>
      <c r="B45" s="60" t="s">
        <v>18</v>
      </c>
      <c r="C45" s="62">
        <v>5.39</v>
      </c>
      <c r="D45" s="62">
        <v>5.45</v>
      </c>
      <c r="E45" s="62">
        <v>5.4130000000000003</v>
      </c>
      <c r="F45" s="62">
        <v>5.45</v>
      </c>
      <c r="G45" s="62" t="s">
        <v>550</v>
      </c>
      <c r="H45" s="63">
        <v>15000</v>
      </c>
      <c r="I45" s="60" t="s">
        <v>19</v>
      </c>
      <c r="J45" s="56"/>
      <c r="K45" s="56"/>
      <c r="L45" s="56"/>
    </row>
    <row r="46" spans="1:12" ht="14.25" customHeight="1" thickTop="1" thickBot="1" x14ac:dyDescent="0.3">
      <c r="A46" s="60" t="s">
        <v>423</v>
      </c>
      <c r="B46" s="60" t="s">
        <v>18</v>
      </c>
      <c r="C46" s="62">
        <v>5.46</v>
      </c>
      <c r="D46" s="62">
        <v>5.52</v>
      </c>
      <c r="E46" s="62">
        <v>5.4989999999999997</v>
      </c>
      <c r="F46" s="62">
        <v>5.46</v>
      </c>
      <c r="G46" s="62" t="s">
        <v>536</v>
      </c>
      <c r="H46" s="63">
        <v>85000</v>
      </c>
      <c r="I46" s="60" t="s">
        <v>19</v>
      </c>
      <c r="J46" s="56"/>
      <c r="K46" s="56"/>
      <c r="L46" s="56"/>
    </row>
    <row r="47" spans="1:12" ht="14.25" customHeight="1" thickTop="1" thickBot="1" x14ac:dyDescent="0.3">
      <c r="A47" s="172" t="s">
        <v>23</v>
      </c>
      <c r="B47" s="173"/>
      <c r="C47" s="173"/>
      <c r="D47" s="173"/>
      <c r="E47" s="173"/>
      <c r="F47" s="173"/>
      <c r="G47" s="173"/>
      <c r="H47" s="173"/>
      <c r="I47" s="174"/>
      <c r="J47" s="56"/>
      <c r="K47" s="56"/>
      <c r="L47" s="56"/>
    </row>
    <row r="48" spans="1:12" ht="14.25" customHeight="1" thickTop="1" thickBot="1" x14ac:dyDescent="0.3">
      <c r="A48" s="60" t="s">
        <v>551</v>
      </c>
      <c r="B48" s="60" t="s">
        <v>18</v>
      </c>
      <c r="C48" s="62">
        <v>0</v>
      </c>
      <c r="D48" s="62">
        <v>0</v>
      </c>
      <c r="E48" s="62">
        <v>0</v>
      </c>
      <c r="F48" s="62">
        <v>0</v>
      </c>
      <c r="G48" s="62" t="s">
        <v>524</v>
      </c>
      <c r="H48" s="63">
        <v>60000</v>
      </c>
      <c r="I48" s="60" t="s">
        <v>19</v>
      </c>
      <c r="J48" s="56"/>
      <c r="K48" s="56"/>
      <c r="L48" s="56"/>
    </row>
    <row r="49" spans="1:12" ht="14.25" customHeight="1" thickTop="1" thickBot="1" x14ac:dyDescent="0.3">
      <c r="A49" s="60" t="s">
        <v>350</v>
      </c>
      <c r="B49" s="60" t="s">
        <v>18</v>
      </c>
      <c r="C49" s="62">
        <v>0</v>
      </c>
      <c r="D49" s="62">
        <v>0</v>
      </c>
      <c r="E49" s="62">
        <v>0</v>
      </c>
      <c r="F49" s="62">
        <v>0</v>
      </c>
      <c r="G49" s="62" t="s">
        <v>483</v>
      </c>
      <c r="H49" s="63">
        <v>45000</v>
      </c>
      <c r="I49" s="60" t="s">
        <v>19</v>
      </c>
      <c r="J49" s="56"/>
      <c r="K49" s="56"/>
      <c r="L49" s="56"/>
    </row>
    <row r="50" spans="1:12" ht="14.25" customHeight="1" thickTop="1" thickBot="1" x14ac:dyDescent="0.3">
      <c r="A50" s="60" t="s">
        <v>351</v>
      </c>
      <c r="B50" s="60" t="s">
        <v>18</v>
      </c>
      <c r="C50" s="62">
        <v>0</v>
      </c>
      <c r="D50" s="62">
        <v>5.0000000000000001E-3</v>
      </c>
      <c r="E50" s="62">
        <v>5.0000000000000001E-3</v>
      </c>
      <c r="F50" s="62">
        <v>0</v>
      </c>
      <c r="G50" s="62" t="s">
        <v>552</v>
      </c>
      <c r="H50" s="63">
        <v>55000</v>
      </c>
      <c r="I50" s="60" t="s">
        <v>19</v>
      </c>
      <c r="J50" s="56"/>
      <c r="K50" s="56"/>
      <c r="L50" s="56"/>
    </row>
    <row r="51" spans="1:12" ht="9.75" customHeight="1" thickTop="1" thickBot="1" x14ac:dyDescent="0.3">
      <c r="A51" s="60" t="s">
        <v>424</v>
      </c>
      <c r="B51" s="60" t="s">
        <v>18</v>
      </c>
      <c r="C51" s="62">
        <v>0</v>
      </c>
      <c r="D51" s="62">
        <v>0</v>
      </c>
      <c r="E51" s="62">
        <v>0</v>
      </c>
      <c r="F51" s="62">
        <v>0</v>
      </c>
      <c r="G51" s="62" t="s">
        <v>553</v>
      </c>
      <c r="H51" s="63">
        <v>20000</v>
      </c>
      <c r="I51" s="60" t="s">
        <v>19</v>
      </c>
      <c r="J51" s="56"/>
      <c r="K51" s="56"/>
      <c r="L51" s="56"/>
    </row>
    <row r="52" spans="1:12" ht="14.25" customHeight="1" thickTop="1" thickBot="1" x14ac:dyDescent="0.3">
      <c r="A52" s="60" t="s">
        <v>425</v>
      </c>
      <c r="B52" s="60" t="s">
        <v>18</v>
      </c>
      <c r="C52" s="62">
        <v>5.0000000000000001E-3</v>
      </c>
      <c r="D52" s="62">
        <v>5.0000000000000001E-3</v>
      </c>
      <c r="E52" s="62">
        <v>5.0000000000000001E-3</v>
      </c>
      <c r="F52" s="62">
        <v>5.0000000000000001E-3</v>
      </c>
      <c r="G52" s="62" t="s">
        <v>469</v>
      </c>
      <c r="H52" s="63">
        <v>10000</v>
      </c>
      <c r="I52" s="60" t="s">
        <v>19</v>
      </c>
      <c r="J52" s="56"/>
      <c r="K52" s="56"/>
      <c r="L52" s="56"/>
    </row>
    <row r="53" spans="1:12" ht="9.75" customHeight="1" thickTop="1" thickBot="1" x14ac:dyDescent="0.3">
      <c r="A53" s="60" t="s">
        <v>38</v>
      </c>
      <c r="B53" s="60" t="s">
        <v>18</v>
      </c>
      <c r="C53" s="62">
        <v>0</v>
      </c>
      <c r="D53" s="62">
        <v>0</v>
      </c>
      <c r="E53" s="62">
        <v>0</v>
      </c>
      <c r="F53" s="62">
        <v>0</v>
      </c>
      <c r="G53" s="62" t="s">
        <v>554</v>
      </c>
      <c r="H53" s="63">
        <v>50000</v>
      </c>
      <c r="I53" s="60" t="s">
        <v>19</v>
      </c>
      <c r="J53" s="56"/>
      <c r="K53" s="56"/>
      <c r="L53" s="56"/>
    </row>
    <row r="54" spans="1:12" ht="9.75" customHeight="1" thickTop="1" thickBot="1" x14ac:dyDescent="0.3">
      <c r="A54" s="60" t="s">
        <v>555</v>
      </c>
      <c r="B54" s="60" t="s">
        <v>18</v>
      </c>
      <c r="C54" s="62">
        <v>0</v>
      </c>
      <c r="D54" s="62">
        <v>0</v>
      </c>
      <c r="E54" s="62">
        <v>0</v>
      </c>
      <c r="F54" s="62">
        <v>0</v>
      </c>
      <c r="G54" s="62" t="s">
        <v>556</v>
      </c>
      <c r="H54" s="63">
        <v>10000</v>
      </c>
      <c r="I54" s="60" t="s">
        <v>19</v>
      </c>
      <c r="J54" s="56"/>
      <c r="K54" s="56"/>
      <c r="L54" s="56"/>
    </row>
    <row r="55" spans="1:12" ht="9.75" customHeight="1" thickTop="1" thickBot="1" x14ac:dyDescent="0.3">
      <c r="A55" s="60" t="s">
        <v>352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523</v>
      </c>
      <c r="H55" s="63">
        <v>10000</v>
      </c>
      <c r="I55" s="60" t="s">
        <v>19</v>
      </c>
      <c r="J55" s="56"/>
      <c r="K55" s="56"/>
      <c r="L55" s="56"/>
    </row>
    <row r="56" spans="1:12" ht="14.25" customHeight="1" thickTop="1" thickBot="1" x14ac:dyDescent="0.3">
      <c r="A56" s="60" t="s">
        <v>426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557</v>
      </c>
      <c r="H56" s="63">
        <v>5000</v>
      </c>
      <c r="I56" s="60" t="s">
        <v>19</v>
      </c>
      <c r="J56" s="56"/>
      <c r="K56" s="56"/>
      <c r="L56" s="56"/>
    </row>
    <row r="57" spans="1:12" ht="14.25" customHeight="1" thickTop="1" thickBot="1" x14ac:dyDescent="0.3">
      <c r="A57" s="60" t="s">
        <v>407</v>
      </c>
      <c r="B57" s="60" t="s">
        <v>18</v>
      </c>
      <c r="C57" s="62">
        <v>0</v>
      </c>
      <c r="D57" s="62">
        <v>0</v>
      </c>
      <c r="E57" s="62">
        <v>0</v>
      </c>
      <c r="F57" s="62">
        <v>0</v>
      </c>
      <c r="G57" s="62" t="s">
        <v>558</v>
      </c>
      <c r="H57" s="63">
        <v>5000</v>
      </c>
      <c r="I57" s="60" t="s">
        <v>19</v>
      </c>
      <c r="J57" s="56"/>
      <c r="K57" s="56"/>
      <c r="L57" s="56"/>
    </row>
    <row r="58" spans="1:12" ht="14.25" customHeight="1" thickTop="1" thickBot="1" x14ac:dyDescent="0.3">
      <c r="A58" s="60" t="s">
        <v>559</v>
      </c>
      <c r="B58" s="61">
        <v>37012</v>
      </c>
      <c r="C58" s="62">
        <v>0</v>
      </c>
      <c r="D58" s="62">
        <v>0</v>
      </c>
      <c r="E58" s="62">
        <v>0</v>
      </c>
      <c r="F58" s="62">
        <v>0</v>
      </c>
      <c r="G58" s="62" t="s">
        <v>560</v>
      </c>
      <c r="H58" s="63">
        <v>310000</v>
      </c>
      <c r="I58" s="60" t="s">
        <v>19</v>
      </c>
      <c r="J58" s="56"/>
      <c r="K58" s="56"/>
      <c r="L58" s="56"/>
    </row>
    <row r="59" spans="1:12" ht="10.5" customHeight="1" thickTop="1" thickBot="1" x14ac:dyDescent="0.3">
      <c r="A59" s="172" t="s">
        <v>427</v>
      </c>
      <c r="B59" s="173"/>
      <c r="C59" s="173"/>
      <c r="D59" s="173"/>
      <c r="E59" s="173"/>
      <c r="F59" s="173"/>
      <c r="G59" s="173"/>
      <c r="H59" s="173"/>
      <c r="I59" s="174"/>
      <c r="J59" s="56"/>
      <c r="K59" s="56"/>
      <c r="L59" s="56"/>
    </row>
    <row r="60" spans="1:12" ht="14.25" customHeight="1" thickTop="1" thickBot="1" x14ac:dyDescent="0.3">
      <c r="A60" s="60" t="s">
        <v>561</v>
      </c>
      <c r="B60" s="61">
        <v>37012</v>
      </c>
      <c r="C60" s="62">
        <v>0.01</v>
      </c>
      <c r="D60" s="62">
        <v>0.01</v>
      </c>
      <c r="E60" s="62">
        <v>0.01</v>
      </c>
      <c r="F60" s="62">
        <v>0.01</v>
      </c>
      <c r="G60" s="62" t="s">
        <v>562</v>
      </c>
      <c r="H60" s="63">
        <v>310000</v>
      </c>
      <c r="I60" s="60" t="s">
        <v>19</v>
      </c>
      <c r="J60" s="56"/>
      <c r="K60" s="56"/>
      <c r="L60" s="56"/>
    </row>
    <row r="61" spans="1:12" ht="14.4" thickTop="1" thickBot="1" x14ac:dyDescent="0.3">
      <c r="A61" s="60" t="s">
        <v>563</v>
      </c>
      <c r="B61" s="60" t="s">
        <v>307</v>
      </c>
      <c r="C61" s="62">
        <v>-3.0000000000000001E-3</v>
      </c>
      <c r="D61" s="62">
        <v>-3.0000000000000001E-3</v>
      </c>
      <c r="E61" s="62">
        <v>-3.0000000000000001E-3</v>
      </c>
      <c r="F61" s="62">
        <v>-3.0000000000000001E-3</v>
      </c>
      <c r="G61" s="62" t="s">
        <v>564</v>
      </c>
      <c r="H61" s="63">
        <v>3680000</v>
      </c>
      <c r="I61" s="60" t="s">
        <v>19</v>
      </c>
      <c r="J61" s="56"/>
      <c r="K61" s="56"/>
      <c r="L61" s="56"/>
    </row>
    <row r="62" spans="1:12" ht="14.25" customHeight="1" thickTop="1" thickBot="1" x14ac:dyDescent="0.3">
      <c r="A62" s="172" t="s">
        <v>565</v>
      </c>
      <c r="B62" s="173"/>
      <c r="C62" s="173"/>
      <c r="D62" s="173"/>
      <c r="E62" s="173"/>
      <c r="F62" s="173"/>
      <c r="G62" s="173"/>
      <c r="H62" s="173"/>
      <c r="I62" s="174"/>
      <c r="J62" s="56"/>
      <c r="K62" s="56"/>
      <c r="L62" s="56"/>
    </row>
    <row r="63" spans="1:12" ht="14.25" customHeight="1" thickTop="1" thickBot="1" x14ac:dyDescent="0.3">
      <c r="A63" s="60" t="s">
        <v>566</v>
      </c>
      <c r="B63" s="61">
        <v>37012</v>
      </c>
      <c r="C63" s="62">
        <v>8.0000000000000002E-3</v>
      </c>
      <c r="D63" s="62">
        <v>8.0000000000000002E-3</v>
      </c>
      <c r="E63" s="62">
        <v>8.0000000000000002E-3</v>
      </c>
      <c r="F63" s="62">
        <v>8.0000000000000002E-3</v>
      </c>
      <c r="G63" s="62" t="s">
        <v>481</v>
      </c>
      <c r="H63" s="63">
        <v>155000</v>
      </c>
      <c r="I63" s="60" t="s">
        <v>19</v>
      </c>
      <c r="J63" s="56"/>
      <c r="K63" s="56"/>
      <c r="L63" s="56"/>
    </row>
    <row r="64" spans="1:12" ht="14.4" thickTop="1" thickBot="1" x14ac:dyDescent="0.3">
      <c r="A64" s="60"/>
      <c r="B64" s="61"/>
      <c r="C64" s="62"/>
      <c r="D64" s="62"/>
      <c r="E64" s="62"/>
      <c r="F64" s="62"/>
      <c r="G64" s="62"/>
      <c r="H64" s="63"/>
      <c r="I64" s="60"/>
      <c r="J64" s="56"/>
      <c r="K64" s="56"/>
      <c r="L64" s="56"/>
    </row>
    <row r="65" spans="1:12" ht="14.4" thickTop="1" thickBot="1" x14ac:dyDescent="0.3">
      <c r="A65" s="60"/>
      <c r="B65" s="60"/>
      <c r="C65" s="62"/>
      <c r="D65" s="62"/>
      <c r="E65" s="62"/>
      <c r="F65" s="62"/>
      <c r="G65" s="62"/>
      <c r="H65" s="63"/>
      <c r="I65" s="60"/>
      <c r="J65" s="56"/>
      <c r="K65" s="56"/>
      <c r="L65" s="56"/>
    </row>
    <row r="66" spans="1:12" ht="13.8" thickTop="1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12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1:12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</row>
    <row r="69" spans="1:12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</row>
    <row r="70" spans="1:12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</sheetData>
  <mergeCells count="12">
    <mergeCell ref="A9:A10"/>
    <mergeCell ref="B9:B10"/>
    <mergeCell ref="H9:H10"/>
    <mergeCell ref="A47:I47"/>
    <mergeCell ref="A59:I59"/>
    <mergeCell ref="A62:I62"/>
    <mergeCell ref="I9:I10"/>
    <mergeCell ref="C9:C10"/>
    <mergeCell ref="D9:D10"/>
    <mergeCell ref="F9:F10"/>
    <mergeCell ref="G9:G10"/>
    <mergeCell ref="A11:I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5" t="s">
        <v>272</v>
      </c>
      <c r="F1" s="7"/>
      <c r="G1" s="6" t="s">
        <v>33</v>
      </c>
      <c r="H1" s="1">
        <f>SUM(H11:H995)</f>
        <v>98220000</v>
      </c>
    </row>
    <row r="2" spans="1:11" ht="15.6" x14ac:dyDescent="0.3">
      <c r="A2" s="18" t="s">
        <v>30</v>
      </c>
      <c r="F2" s="67"/>
      <c r="G2" s="68"/>
      <c r="H2" s="66"/>
    </row>
    <row r="3" spans="1:11" x14ac:dyDescent="0.25">
      <c r="A3" s="104">
        <f>'E-Mail'!$B$1</f>
        <v>36991</v>
      </c>
      <c r="F3" s="67"/>
      <c r="G3" s="68"/>
      <c r="H3" s="66"/>
    </row>
    <row r="5" spans="1:11" ht="9.75" customHeight="1" x14ac:dyDescent="0.25">
      <c r="A5" s="57" t="s">
        <v>271</v>
      </c>
      <c r="J5" s="56"/>
      <c r="K5" s="56"/>
    </row>
    <row r="6" spans="1:11" ht="9.75" customHeight="1" x14ac:dyDescent="0.25">
      <c r="A6" s="57" t="s">
        <v>270</v>
      </c>
      <c r="J6" s="56"/>
      <c r="K6" s="56"/>
    </row>
    <row r="7" spans="1:11" ht="9.75" customHeight="1" x14ac:dyDescent="0.25">
      <c r="A7" s="57" t="s">
        <v>449</v>
      </c>
      <c r="J7" s="56"/>
      <c r="K7" s="56"/>
    </row>
    <row r="8" spans="1:11" ht="9.75" customHeight="1" thickBot="1" x14ac:dyDescent="0.3">
      <c r="J8" s="56"/>
      <c r="K8" s="56"/>
    </row>
    <row r="9" spans="1:11" ht="13.8" thickTop="1" x14ac:dyDescent="0.25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6"/>
      <c r="K9" s="56"/>
    </row>
    <row r="10" spans="1:11" ht="21" thickBot="1" x14ac:dyDescent="0.3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  <c r="J10" s="56"/>
      <c r="K10" s="56"/>
    </row>
    <row r="11" spans="1:11" ht="10.5" customHeight="1" thickTop="1" thickBot="1" x14ac:dyDescent="0.3">
      <c r="A11" s="172" t="s">
        <v>428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</row>
    <row r="12" spans="1:11" ht="14.25" customHeight="1" thickTop="1" thickBot="1" x14ac:dyDescent="0.3">
      <c r="A12" s="60" t="s">
        <v>567</v>
      </c>
      <c r="B12" s="61">
        <v>37012</v>
      </c>
      <c r="C12" s="62">
        <v>-0.28999999999999998</v>
      </c>
      <c r="D12" s="62">
        <v>-0.28999999999999998</v>
      </c>
      <c r="E12" s="62">
        <v>-0.28999999999999998</v>
      </c>
      <c r="F12" s="62">
        <v>-0.28999999999999998</v>
      </c>
      <c r="G12" s="62" t="s">
        <v>568</v>
      </c>
      <c r="H12" s="63">
        <v>155000</v>
      </c>
      <c r="I12" s="60" t="s">
        <v>19</v>
      </c>
      <c r="J12" s="56"/>
      <c r="K12" s="56"/>
    </row>
    <row r="13" spans="1:11" ht="14.4" thickTop="1" thickBot="1" x14ac:dyDescent="0.3">
      <c r="A13" s="172" t="s">
        <v>569</v>
      </c>
      <c r="B13" s="173"/>
      <c r="C13" s="173"/>
      <c r="D13" s="173"/>
      <c r="E13" s="173"/>
      <c r="F13" s="173"/>
      <c r="G13" s="173"/>
      <c r="H13" s="173"/>
      <c r="I13" s="174"/>
      <c r="J13" s="56"/>
      <c r="K13" s="56"/>
    </row>
    <row r="14" spans="1:11" ht="14.25" customHeight="1" thickTop="1" thickBot="1" x14ac:dyDescent="0.3">
      <c r="A14" s="60" t="s">
        <v>570</v>
      </c>
      <c r="B14" s="60" t="s">
        <v>307</v>
      </c>
      <c r="C14" s="62">
        <v>0.25</v>
      </c>
      <c r="D14" s="62">
        <v>0.25</v>
      </c>
      <c r="E14" s="62">
        <v>0.25</v>
      </c>
      <c r="F14" s="62">
        <v>0.25</v>
      </c>
      <c r="G14" s="62" t="s">
        <v>571</v>
      </c>
      <c r="H14" s="63">
        <v>1840000</v>
      </c>
      <c r="I14" s="60" t="s">
        <v>19</v>
      </c>
      <c r="J14" s="56"/>
      <c r="K14" s="56"/>
    </row>
    <row r="15" spans="1:11" ht="14.25" customHeight="1" thickTop="1" thickBot="1" x14ac:dyDescent="0.3">
      <c r="A15" s="172" t="s">
        <v>36</v>
      </c>
      <c r="B15" s="173"/>
      <c r="C15" s="173"/>
      <c r="D15" s="173"/>
      <c r="E15" s="173"/>
      <c r="F15" s="173"/>
      <c r="G15" s="173"/>
      <c r="H15" s="173"/>
      <c r="I15" s="174"/>
      <c r="J15" s="56"/>
      <c r="K15" s="56"/>
    </row>
    <row r="16" spans="1:11" ht="14.25" customHeight="1" thickTop="1" thickBot="1" x14ac:dyDescent="0.3">
      <c r="A16" s="60" t="s">
        <v>572</v>
      </c>
      <c r="B16" s="61">
        <v>37043</v>
      </c>
      <c r="C16" s="62">
        <v>-0.91800000000000004</v>
      </c>
      <c r="D16" s="62">
        <v>-0.91800000000000004</v>
      </c>
      <c r="E16" s="62">
        <v>-0.91800000000000004</v>
      </c>
      <c r="F16" s="62">
        <v>-0.91800000000000004</v>
      </c>
      <c r="G16" s="62" t="s">
        <v>573</v>
      </c>
      <c r="H16" s="63">
        <v>150000</v>
      </c>
      <c r="I16" s="60" t="s">
        <v>19</v>
      </c>
      <c r="J16" s="56"/>
      <c r="K16" s="56"/>
    </row>
    <row r="17" spans="1:11" ht="14.25" customHeight="1" thickTop="1" thickBot="1" x14ac:dyDescent="0.3">
      <c r="A17" s="60" t="s">
        <v>574</v>
      </c>
      <c r="B17" s="61">
        <v>37012</v>
      </c>
      <c r="C17" s="62">
        <v>0.248</v>
      </c>
      <c r="D17" s="62">
        <v>0.248</v>
      </c>
      <c r="E17" s="62">
        <v>0.248</v>
      </c>
      <c r="F17" s="62">
        <v>0.248</v>
      </c>
      <c r="G17" s="62" t="s">
        <v>575</v>
      </c>
      <c r="H17" s="63">
        <v>310000</v>
      </c>
      <c r="I17" s="60" t="s">
        <v>19</v>
      </c>
      <c r="J17" s="56"/>
      <c r="K17" s="56"/>
    </row>
    <row r="18" spans="1:11" ht="14.25" customHeight="1" thickTop="1" thickBot="1" x14ac:dyDescent="0.3">
      <c r="A18" s="60" t="s">
        <v>429</v>
      </c>
      <c r="B18" s="61">
        <v>37012</v>
      </c>
      <c r="C18" s="62">
        <v>2.5000000000000001E-2</v>
      </c>
      <c r="D18" s="62">
        <v>2.5000000000000001E-2</v>
      </c>
      <c r="E18" s="62">
        <v>2.5000000000000001E-2</v>
      </c>
      <c r="F18" s="62">
        <v>2.5000000000000001E-2</v>
      </c>
      <c r="G18" s="62" t="s">
        <v>576</v>
      </c>
      <c r="H18" s="63">
        <v>310000</v>
      </c>
      <c r="I18" s="60" t="s">
        <v>19</v>
      </c>
      <c r="J18" s="56"/>
      <c r="K18" s="56"/>
    </row>
    <row r="19" spans="1:11" ht="14.25" customHeight="1" thickTop="1" thickBot="1" x14ac:dyDescent="0.3">
      <c r="A19" s="60" t="s">
        <v>577</v>
      </c>
      <c r="B19" s="60" t="s">
        <v>360</v>
      </c>
      <c r="C19" s="62">
        <v>-1.2999999999999999E-2</v>
      </c>
      <c r="D19" s="62">
        <v>-1.2999999999999999E-2</v>
      </c>
      <c r="E19" s="62">
        <v>-1.2999999999999999E-2</v>
      </c>
      <c r="F19" s="62">
        <v>-1.2999999999999999E-2</v>
      </c>
      <c r="G19" s="62" t="s">
        <v>578</v>
      </c>
      <c r="H19" s="63">
        <v>4530000</v>
      </c>
      <c r="I19" s="60" t="s">
        <v>19</v>
      </c>
      <c r="J19" s="56"/>
      <c r="K19" s="56"/>
    </row>
    <row r="20" spans="1:11" ht="14.25" customHeight="1" thickTop="1" thickBot="1" x14ac:dyDescent="0.3">
      <c r="A20" s="60" t="s">
        <v>579</v>
      </c>
      <c r="B20" s="61">
        <v>37012</v>
      </c>
      <c r="C20" s="62">
        <v>-0.06</v>
      </c>
      <c r="D20" s="62">
        <v>-0.06</v>
      </c>
      <c r="E20" s="62">
        <v>-0.06</v>
      </c>
      <c r="F20" s="62">
        <v>-0.06</v>
      </c>
      <c r="G20" s="62" t="s">
        <v>524</v>
      </c>
      <c r="H20" s="63">
        <v>310000</v>
      </c>
      <c r="I20" s="60" t="s">
        <v>19</v>
      </c>
      <c r="J20" s="56"/>
      <c r="K20" s="56"/>
    </row>
    <row r="21" spans="1:11" ht="14.25" customHeight="1" thickTop="1" thickBot="1" x14ac:dyDescent="0.3">
      <c r="A21" s="60" t="s">
        <v>580</v>
      </c>
      <c r="B21" s="60" t="s">
        <v>307</v>
      </c>
      <c r="C21" s="62">
        <v>-6.3E-2</v>
      </c>
      <c r="D21" s="62">
        <v>-6.3E-2</v>
      </c>
      <c r="E21" s="62">
        <v>-6.3E-2</v>
      </c>
      <c r="F21" s="62">
        <v>-6.3E-2</v>
      </c>
      <c r="G21" s="62" t="s">
        <v>581</v>
      </c>
      <c r="H21" s="63">
        <v>5520000</v>
      </c>
      <c r="I21" s="60" t="s">
        <v>19</v>
      </c>
      <c r="J21" s="56"/>
      <c r="K21" s="56"/>
    </row>
    <row r="22" spans="1:11" ht="14.25" customHeight="1" thickTop="1" thickBot="1" x14ac:dyDescent="0.3">
      <c r="A22" s="60" t="s">
        <v>582</v>
      </c>
      <c r="B22" s="61">
        <v>37012</v>
      </c>
      <c r="C22" s="62">
        <v>-0.113</v>
      </c>
      <c r="D22" s="62">
        <v>-0.113</v>
      </c>
      <c r="E22" s="62">
        <v>-0.113</v>
      </c>
      <c r="F22" s="62">
        <v>-0.113</v>
      </c>
      <c r="G22" s="62" t="s">
        <v>583</v>
      </c>
      <c r="H22" s="63">
        <v>155000</v>
      </c>
      <c r="I22" s="60" t="s">
        <v>19</v>
      </c>
      <c r="J22" s="56"/>
      <c r="K22" s="56"/>
    </row>
    <row r="23" spans="1:11" ht="14.25" customHeight="1" thickTop="1" thickBot="1" x14ac:dyDescent="0.3">
      <c r="A23" s="60" t="s">
        <v>584</v>
      </c>
      <c r="B23" s="60" t="s">
        <v>307</v>
      </c>
      <c r="C23" s="62">
        <v>-0.11</v>
      </c>
      <c r="D23" s="62">
        <v>-0.11</v>
      </c>
      <c r="E23" s="62">
        <v>-0.11</v>
      </c>
      <c r="F23" s="62">
        <v>-0.11</v>
      </c>
      <c r="G23" s="62" t="s">
        <v>533</v>
      </c>
      <c r="H23" s="63">
        <v>920000</v>
      </c>
      <c r="I23" s="60" t="s">
        <v>19</v>
      </c>
      <c r="J23" s="56"/>
      <c r="K23" s="56"/>
    </row>
    <row r="24" spans="1:11" ht="14.25" customHeight="1" thickTop="1" thickBot="1" x14ac:dyDescent="0.3">
      <c r="A24" s="60" t="s">
        <v>585</v>
      </c>
      <c r="B24" s="60" t="s">
        <v>307</v>
      </c>
      <c r="C24" s="62">
        <v>-0.06</v>
      </c>
      <c r="D24" s="62">
        <v>-0.06</v>
      </c>
      <c r="E24" s="62">
        <v>-0.06</v>
      </c>
      <c r="F24" s="62">
        <v>-0.06</v>
      </c>
      <c r="G24" s="62" t="s">
        <v>586</v>
      </c>
      <c r="H24" s="63">
        <v>920000</v>
      </c>
      <c r="I24" s="60" t="s">
        <v>19</v>
      </c>
      <c r="J24" s="56"/>
      <c r="K24" s="56"/>
    </row>
    <row r="25" spans="1:11" ht="14.25" customHeight="1" thickTop="1" thickBot="1" x14ac:dyDescent="0.3">
      <c r="A25" s="60" t="s">
        <v>587</v>
      </c>
      <c r="B25" s="61">
        <v>37012</v>
      </c>
      <c r="C25" s="62">
        <v>-0.01</v>
      </c>
      <c r="D25" s="62">
        <v>-0.01</v>
      </c>
      <c r="E25" s="62">
        <v>-0.01</v>
      </c>
      <c r="F25" s="62">
        <v>-0.01</v>
      </c>
      <c r="G25" s="62" t="s">
        <v>588</v>
      </c>
      <c r="H25" s="63">
        <v>310000</v>
      </c>
      <c r="I25" s="60" t="s">
        <v>19</v>
      </c>
      <c r="J25" s="56"/>
      <c r="K25" s="56"/>
    </row>
    <row r="26" spans="1:11" ht="14.25" customHeight="1" thickTop="1" thickBot="1" x14ac:dyDescent="0.3">
      <c r="A26" s="60" t="s">
        <v>408</v>
      </c>
      <c r="B26" s="60" t="s">
        <v>307</v>
      </c>
      <c r="C26" s="62">
        <v>-3.0000000000000001E-3</v>
      </c>
      <c r="D26" s="62">
        <v>5.0000000000000001E-3</v>
      </c>
      <c r="E26" s="62">
        <v>1E-3</v>
      </c>
      <c r="F26" s="62">
        <v>5.0000000000000001E-3</v>
      </c>
      <c r="G26" s="62" t="s">
        <v>589</v>
      </c>
      <c r="H26" s="63">
        <v>6440000</v>
      </c>
      <c r="I26" s="60" t="s">
        <v>19</v>
      </c>
      <c r="J26" s="56"/>
      <c r="K26" s="56"/>
    </row>
    <row r="27" spans="1:11" ht="14.25" customHeight="1" thickTop="1" thickBot="1" x14ac:dyDescent="0.3">
      <c r="A27" s="60" t="s">
        <v>590</v>
      </c>
      <c r="B27" s="61">
        <v>37012</v>
      </c>
      <c r="C27" s="62">
        <v>0.03</v>
      </c>
      <c r="D27" s="62">
        <v>0.03</v>
      </c>
      <c r="E27" s="62">
        <v>0.03</v>
      </c>
      <c r="F27" s="62">
        <v>0.03</v>
      </c>
      <c r="G27" s="62" t="s">
        <v>536</v>
      </c>
      <c r="H27" s="63">
        <v>155000</v>
      </c>
      <c r="I27" s="60" t="s">
        <v>19</v>
      </c>
      <c r="J27" s="56"/>
      <c r="K27" s="56"/>
    </row>
    <row r="28" spans="1:11" ht="14.25" customHeight="1" thickTop="1" thickBot="1" x14ac:dyDescent="0.3">
      <c r="A28" s="60" t="s">
        <v>382</v>
      </c>
      <c r="B28" s="61">
        <v>37012</v>
      </c>
      <c r="C28" s="62">
        <v>-0.87</v>
      </c>
      <c r="D28" s="62">
        <v>-0.87</v>
      </c>
      <c r="E28" s="62">
        <v>-0.87</v>
      </c>
      <c r="F28" s="62">
        <v>-0.87</v>
      </c>
      <c r="G28" s="62" t="s">
        <v>591</v>
      </c>
      <c r="H28" s="63">
        <v>155000</v>
      </c>
      <c r="I28" s="60" t="s">
        <v>19</v>
      </c>
      <c r="J28" s="56"/>
      <c r="K28" s="56"/>
    </row>
    <row r="29" spans="1:11" ht="14.25" customHeight="1" thickTop="1" thickBot="1" x14ac:dyDescent="0.3">
      <c r="A29" s="60" t="s">
        <v>592</v>
      </c>
      <c r="B29" s="61">
        <v>37043</v>
      </c>
      <c r="C29" s="62">
        <v>-0.87</v>
      </c>
      <c r="D29" s="62">
        <v>-0.87</v>
      </c>
      <c r="E29" s="62">
        <v>-0.87</v>
      </c>
      <c r="F29" s="62">
        <v>-0.87</v>
      </c>
      <c r="G29" s="62" t="s">
        <v>481</v>
      </c>
      <c r="H29" s="63">
        <v>150000</v>
      </c>
      <c r="I29" s="60" t="s">
        <v>19</v>
      </c>
      <c r="J29" s="56"/>
      <c r="K29" s="56"/>
    </row>
    <row r="30" spans="1:11" ht="14.25" customHeight="1" thickTop="1" thickBot="1" x14ac:dyDescent="0.3">
      <c r="A30" s="60" t="s">
        <v>409</v>
      </c>
      <c r="B30" s="61">
        <v>37012</v>
      </c>
      <c r="C30" s="62">
        <v>-0.09</v>
      </c>
      <c r="D30" s="62">
        <v>-0.09</v>
      </c>
      <c r="E30" s="62">
        <v>-0.09</v>
      </c>
      <c r="F30" s="62">
        <v>-0.09</v>
      </c>
      <c r="G30" s="62" t="s">
        <v>593</v>
      </c>
      <c r="H30" s="63">
        <v>620000</v>
      </c>
      <c r="I30" s="60" t="s">
        <v>19</v>
      </c>
      <c r="J30" s="56"/>
      <c r="K30" s="56"/>
    </row>
    <row r="31" spans="1:11" ht="14.25" customHeight="1" thickTop="1" thickBot="1" x14ac:dyDescent="0.3">
      <c r="A31" s="60" t="s">
        <v>353</v>
      </c>
      <c r="B31" s="60" t="s">
        <v>307</v>
      </c>
      <c r="C31" s="62">
        <v>-0.09</v>
      </c>
      <c r="D31" s="62">
        <v>-0.08</v>
      </c>
      <c r="E31" s="62">
        <v>-8.5000000000000006E-2</v>
      </c>
      <c r="F31" s="62">
        <v>-0.09</v>
      </c>
      <c r="G31" s="62" t="s">
        <v>594</v>
      </c>
      <c r="H31" s="63">
        <v>1840000</v>
      </c>
      <c r="I31" s="60" t="s">
        <v>19</v>
      </c>
      <c r="J31" s="56"/>
      <c r="K31" s="56"/>
    </row>
    <row r="32" spans="1:11" ht="14.25" customHeight="1" thickTop="1" thickBot="1" x14ac:dyDescent="0.3">
      <c r="A32" s="60" t="s">
        <v>328</v>
      </c>
      <c r="B32" s="61">
        <v>37012</v>
      </c>
      <c r="C32" s="62">
        <v>-4.4999999999999998E-2</v>
      </c>
      <c r="D32" s="62">
        <v>-0.02</v>
      </c>
      <c r="E32" s="62">
        <v>-3.7999999999999999E-2</v>
      </c>
      <c r="F32" s="62">
        <v>-4.4999999999999998E-2</v>
      </c>
      <c r="G32" s="62" t="s">
        <v>595</v>
      </c>
      <c r="H32" s="63">
        <v>1395000</v>
      </c>
      <c r="I32" s="60" t="s">
        <v>19</v>
      </c>
      <c r="J32" s="56"/>
      <c r="K32" s="56"/>
    </row>
    <row r="33" spans="1:11" ht="10.5" customHeight="1" thickTop="1" thickBot="1" x14ac:dyDescent="0.3">
      <c r="A33" s="60" t="s">
        <v>430</v>
      </c>
      <c r="B33" s="61">
        <v>37043</v>
      </c>
      <c r="C33" s="62">
        <v>0.03</v>
      </c>
      <c r="D33" s="62">
        <v>0.03</v>
      </c>
      <c r="E33" s="62">
        <v>0.03</v>
      </c>
      <c r="F33" s="62">
        <v>0.03</v>
      </c>
      <c r="G33" s="62" t="s">
        <v>596</v>
      </c>
      <c r="H33" s="63">
        <v>300000</v>
      </c>
      <c r="I33" s="60" t="s">
        <v>19</v>
      </c>
      <c r="J33" s="56"/>
      <c r="K33" s="56"/>
    </row>
    <row r="34" spans="1:11" ht="14.25" customHeight="1" thickTop="1" thickBot="1" x14ac:dyDescent="0.3">
      <c r="A34" s="60" t="s">
        <v>383</v>
      </c>
      <c r="B34" s="60" t="s">
        <v>307</v>
      </c>
      <c r="C34" s="62">
        <v>0.12</v>
      </c>
      <c r="D34" s="62">
        <v>0.12</v>
      </c>
      <c r="E34" s="62">
        <v>0.12</v>
      </c>
      <c r="F34" s="62">
        <v>0.12</v>
      </c>
      <c r="G34" s="62" t="s">
        <v>597</v>
      </c>
      <c r="H34" s="63">
        <v>1840000</v>
      </c>
      <c r="I34" s="60" t="s">
        <v>19</v>
      </c>
      <c r="J34" s="56"/>
      <c r="K34" s="56"/>
    </row>
    <row r="35" spans="1:11" ht="10.5" customHeight="1" thickTop="1" thickBot="1" x14ac:dyDescent="0.3">
      <c r="A35" s="60" t="s">
        <v>410</v>
      </c>
      <c r="B35" s="60" t="s">
        <v>360</v>
      </c>
      <c r="C35" s="62">
        <v>0.16500000000000001</v>
      </c>
      <c r="D35" s="62">
        <v>0.16500000000000001</v>
      </c>
      <c r="E35" s="62">
        <v>0.16500000000000001</v>
      </c>
      <c r="F35" s="62">
        <v>0.16500000000000001</v>
      </c>
      <c r="G35" s="62" t="s">
        <v>598</v>
      </c>
      <c r="H35" s="63">
        <v>755000</v>
      </c>
      <c r="I35" s="60" t="s">
        <v>19</v>
      </c>
      <c r="J35" s="56"/>
      <c r="K35" s="56"/>
    </row>
    <row r="36" spans="1:11" ht="14.25" customHeight="1" thickTop="1" thickBot="1" x14ac:dyDescent="0.3">
      <c r="A36" s="60" t="s">
        <v>431</v>
      </c>
      <c r="B36" s="61">
        <v>37043</v>
      </c>
      <c r="C36" s="62">
        <v>-0.51500000000000001</v>
      </c>
      <c r="D36" s="62">
        <v>-0.51500000000000001</v>
      </c>
      <c r="E36" s="62">
        <v>-0.51500000000000001</v>
      </c>
      <c r="F36" s="62">
        <v>-0.51500000000000001</v>
      </c>
      <c r="G36" s="62" t="s">
        <v>599</v>
      </c>
      <c r="H36" s="63">
        <v>150000</v>
      </c>
      <c r="I36" s="60" t="s">
        <v>19</v>
      </c>
      <c r="J36" s="56"/>
      <c r="K36" s="56"/>
    </row>
    <row r="37" spans="1:11" ht="10.5" customHeight="1" thickTop="1" thickBot="1" x14ac:dyDescent="0.3">
      <c r="A37" s="60" t="s">
        <v>393</v>
      </c>
      <c r="B37" s="60" t="s">
        <v>307</v>
      </c>
      <c r="C37" s="62">
        <v>-7.4999999999999997E-2</v>
      </c>
      <c r="D37" s="62">
        <v>-7.4999999999999997E-2</v>
      </c>
      <c r="E37" s="62">
        <v>-7.4999999999999997E-2</v>
      </c>
      <c r="F37" s="62">
        <v>-7.4999999999999997E-2</v>
      </c>
      <c r="G37" s="62" t="s">
        <v>600</v>
      </c>
      <c r="H37" s="63">
        <v>1840000</v>
      </c>
      <c r="I37" s="60" t="s">
        <v>19</v>
      </c>
      <c r="J37" s="56"/>
      <c r="K37" s="56"/>
    </row>
    <row r="38" spans="1:11" ht="14.25" customHeight="1" thickTop="1" thickBot="1" x14ac:dyDescent="0.3">
      <c r="A38" s="60" t="s">
        <v>601</v>
      </c>
      <c r="B38" s="61">
        <v>37012</v>
      </c>
      <c r="C38" s="62">
        <v>-7.4999999999999997E-2</v>
      </c>
      <c r="D38" s="62">
        <v>-7.4999999999999997E-2</v>
      </c>
      <c r="E38" s="62">
        <v>-7.4999999999999997E-2</v>
      </c>
      <c r="F38" s="62">
        <v>-7.4999999999999997E-2</v>
      </c>
      <c r="G38" s="62" t="s">
        <v>496</v>
      </c>
      <c r="H38" s="63">
        <v>620000</v>
      </c>
      <c r="I38" s="60" t="s">
        <v>19</v>
      </c>
      <c r="J38" s="56"/>
      <c r="K38" s="56"/>
    </row>
    <row r="39" spans="1:11" ht="14.4" thickTop="1" thickBot="1" x14ac:dyDescent="0.3">
      <c r="A39" s="60" t="s">
        <v>602</v>
      </c>
      <c r="B39" s="61">
        <v>37012</v>
      </c>
      <c r="C39" s="62">
        <v>0.433</v>
      </c>
      <c r="D39" s="62">
        <v>0.44</v>
      </c>
      <c r="E39" s="62">
        <v>0.436</v>
      </c>
      <c r="F39" s="62">
        <v>0.433</v>
      </c>
      <c r="G39" s="62" t="s">
        <v>597</v>
      </c>
      <c r="H39" s="63">
        <v>620000</v>
      </c>
      <c r="I39" s="60" t="s">
        <v>19</v>
      </c>
      <c r="J39" s="56"/>
      <c r="K39" s="56"/>
    </row>
    <row r="40" spans="1:11" ht="14.4" thickTop="1" thickBot="1" x14ac:dyDescent="0.3">
      <c r="A40" s="60" t="s">
        <v>603</v>
      </c>
      <c r="B40" s="60" t="s">
        <v>307</v>
      </c>
      <c r="C40" s="62">
        <v>-1.4999999999999999E-2</v>
      </c>
      <c r="D40" s="62">
        <v>-1.4999999999999999E-2</v>
      </c>
      <c r="E40" s="62">
        <v>-1.4999999999999999E-2</v>
      </c>
      <c r="F40" s="62">
        <v>-1.4999999999999999E-2</v>
      </c>
      <c r="G40" s="62" t="s">
        <v>489</v>
      </c>
      <c r="H40" s="63">
        <v>1840000</v>
      </c>
      <c r="I40" s="60" t="s">
        <v>19</v>
      </c>
      <c r="J40" s="56"/>
      <c r="K40" s="56"/>
    </row>
    <row r="41" spans="1:11" ht="10.5" customHeight="1" thickTop="1" thickBot="1" x14ac:dyDescent="0.3">
      <c r="A41" s="60" t="s">
        <v>432</v>
      </c>
      <c r="B41" s="61">
        <v>37012</v>
      </c>
      <c r="C41" s="62">
        <v>2.3E-2</v>
      </c>
      <c r="D41" s="62">
        <v>2.3E-2</v>
      </c>
      <c r="E41" s="62">
        <v>2.3E-2</v>
      </c>
      <c r="F41" s="62">
        <v>2.3E-2</v>
      </c>
      <c r="G41" s="62" t="s">
        <v>552</v>
      </c>
      <c r="H41" s="63">
        <v>310000</v>
      </c>
      <c r="I41" s="60" t="s">
        <v>19</v>
      </c>
      <c r="J41" s="56"/>
      <c r="K41" s="56"/>
    </row>
    <row r="42" spans="1:11" ht="14.25" customHeight="1" thickTop="1" thickBot="1" x14ac:dyDescent="0.3">
      <c r="A42" s="60" t="s">
        <v>604</v>
      </c>
      <c r="B42" s="60" t="s">
        <v>307</v>
      </c>
      <c r="C42" s="62">
        <v>2.8000000000000001E-2</v>
      </c>
      <c r="D42" s="62">
        <v>2.8000000000000001E-2</v>
      </c>
      <c r="E42" s="62">
        <v>2.8000000000000001E-2</v>
      </c>
      <c r="F42" s="62">
        <v>2.8000000000000001E-2</v>
      </c>
      <c r="G42" s="62" t="s">
        <v>545</v>
      </c>
      <c r="H42" s="63">
        <v>1840000</v>
      </c>
      <c r="I42" s="60" t="s">
        <v>19</v>
      </c>
      <c r="J42" s="56"/>
      <c r="K42" s="56"/>
    </row>
    <row r="43" spans="1:11" ht="14.4" thickTop="1" thickBot="1" x14ac:dyDescent="0.3">
      <c r="A43" s="60" t="s">
        <v>433</v>
      </c>
      <c r="B43" s="61">
        <v>37012</v>
      </c>
      <c r="C43" s="62">
        <v>0.46</v>
      </c>
      <c r="D43" s="62">
        <v>0.46500000000000002</v>
      </c>
      <c r="E43" s="62">
        <v>0.46300000000000002</v>
      </c>
      <c r="F43" s="62">
        <v>0.46</v>
      </c>
      <c r="G43" s="62" t="s">
        <v>605</v>
      </c>
      <c r="H43" s="63">
        <v>465000</v>
      </c>
      <c r="I43" s="60" t="s">
        <v>19</v>
      </c>
      <c r="J43" s="56"/>
      <c r="K43" s="56"/>
    </row>
    <row r="44" spans="1:11" ht="14.4" thickTop="1" thickBot="1" x14ac:dyDescent="0.3">
      <c r="A44" s="60" t="s">
        <v>606</v>
      </c>
      <c r="B44" s="60" t="s">
        <v>307</v>
      </c>
      <c r="C44" s="62">
        <v>0.52300000000000002</v>
      </c>
      <c r="D44" s="62">
        <v>0.52300000000000002</v>
      </c>
      <c r="E44" s="62">
        <v>0.52300000000000002</v>
      </c>
      <c r="F44" s="62">
        <v>0.52300000000000002</v>
      </c>
      <c r="G44" s="62" t="s">
        <v>523</v>
      </c>
      <c r="H44" s="63">
        <v>920000</v>
      </c>
      <c r="I44" s="60" t="s">
        <v>19</v>
      </c>
      <c r="J44" s="56"/>
      <c r="K44" s="56"/>
    </row>
    <row r="45" spans="1:11" ht="14.25" customHeight="1" thickTop="1" thickBot="1" x14ac:dyDescent="0.3">
      <c r="A45" s="60" t="s">
        <v>607</v>
      </c>
      <c r="B45" s="60" t="s">
        <v>360</v>
      </c>
      <c r="C45" s="62">
        <v>1.76</v>
      </c>
      <c r="D45" s="62">
        <v>1.76</v>
      </c>
      <c r="E45" s="62">
        <v>1.76</v>
      </c>
      <c r="F45" s="62">
        <v>1.76</v>
      </c>
      <c r="G45" s="62" t="s">
        <v>608</v>
      </c>
      <c r="H45" s="63">
        <v>1510000</v>
      </c>
      <c r="I45" s="60" t="s">
        <v>19</v>
      </c>
      <c r="J45" s="56"/>
      <c r="K45" s="56"/>
    </row>
    <row r="46" spans="1:11" ht="14.4" thickTop="1" thickBot="1" x14ac:dyDescent="0.3">
      <c r="A46" s="60" t="s">
        <v>434</v>
      </c>
      <c r="B46" s="61">
        <v>37012</v>
      </c>
      <c r="C46" s="62">
        <v>-0.115</v>
      </c>
      <c r="D46" s="62">
        <v>-0.115</v>
      </c>
      <c r="E46" s="62">
        <v>-0.115</v>
      </c>
      <c r="F46" s="62">
        <v>-0.115</v>
      </c>
      <c r="G46" s="62" t="s">
        <v>609</v>
      </c>
      <c r="H46" s="63">
        <v>310000</v>
      </c>
      <c r="I46" s="60" t="s">
        <v>19</v>
      </c>
      <c r="J46" s="56"/>
      <c r="K46" s="56"/>
    </row>
    <row r="47" spans="1:11" ht="14.4" thickTop="1" thickBot="1" x14ac:dyDescent="0.3">
      <c r="A47" s="60" t="s">
        <v>435</v>
      </c>
      <c r="B47" s="61">
        <v>37043</v>
      </c>
      <c r="C47" s="62">
        <v>0.02</v>
      </c>
      <c r="D47" s="62">
        <v>0.02</v>
      </c>
      <c r="E47" s="62">
        <v>0.02</v>
      </c>
      <c r="F47" s="62">
        <v>0.02</v>
      </c>
      <c r="G47" s="62" t="s">
        <v>610</v>
      </c>
      <c r="H47" s="63">
        <v>300000</v>
      </c>
      <c r="I47" s="60" t="s">
        <v>19</v>
      </c>
      <c r="J47" s="56"/>
      <c r="K47" s="56"/>
    </row>
    <row r="48" spans="1:11" ht="14.4" thickTop="1" thickBot="1" x14ac:dyDescent="0.3">
      <c r="A48" s="60" t="s">
        <v>436</v>
      </c>
      <c r="B48" s="60" t="s">
        <v>360</v>
      </c>
      <c r="C48" s="62">
        <v>5.5E-2</v>
      </c>
      <c r="D48" s="62">
        <v>5.8000000000000003E-2</v>
      </c>
      <c r="E48" s="62">
        <v>5.7000000000000002E-2</v>
      </c>
      <c r="F48" s="62">
        <v>5.5E-2</v>
      </c>
      <c r="G48" s="62" t="s">
        <v>469</v>
      </c>
      <c r="H48" s="63">
        <v>2265000</v>
      </c>
      <c r="I48" s="60" t="s">
        <v>19</v>
      </c>
      <c r="J48" s="56"/>
      <c r="K48" s="56"/>
    </row>
    <row r="49" spans="1:11" ht="14.4" thickTop="1" thickBot="1" x14ac:dyDescent="0.3">
      <c r="A49" s="172" t="s">
        <v>611</v>
      </c>
      <c r="B49" s="173"/>
      <c r="C49" s="173"/>
      <c r="D49" s="173"/>
      <c r="E49" s="173"/>
      <c r="F49" s="173"/>
      <c r="G49" s="173"/>
      <c r="H49" s="173"/>
      <c r="I49" s="174"/>
      <c r="J49" s="56"/>
      <c r="K49" s="56"/>
    </row>
    <row r="50" spans="1:11" ht="14.4" thickTop="1" thickBot="1" x14ac:dyDescent="0.3">
      <c r="A50" s="60" t="s">
        <v>612</v>
      </c>
      <c r="B50" s="61">
        <v>37012</v>
      </c>
      <c r="C50" s="62">
        <v>0.14499999999999999</v>
      </c>
      <c r="D50" s="62">
        <v>0.14799999999999999</v>
      </c>
      <c r="E50" s="62">
        <v>0.14599999999999999</v>
      </c>
      <c r="F50" s="62">
        <v>0.14499999999999999</v>
      </c>
      <c r="G50" s="62" t="s">
        <v>613</v>
      </c>
      <c r="H50" s="63">
        <v>775000</v>
      </c>
      <c r="I50" s="60" t="s">
        <v>19</v>
      </c>
      <c r="J50" s="56"/>
      <c r="K50" s="56"/>
    </row>
    <row r="51" spans="1:11" ht="14.4" thickTop="1" thickBot="1" x14ac:dyDescent="0.3">
      <c r="A51" s="60" t="s">
        <v>614</v>
      </c>
      <c r="B51" s="60" t="s">
        <v>307</v>
      </c>
      <c r="C51" s="62">
        <v>0.14299999999999999</v>
      </c>
      <c r="D51" s="62">
        <v>0.153</v>
      </c>
      <c r="E51" s="62">
        <v>0.14699999999999999</v>
      </c>
      <c r="F51" s="62">
        <v>0.14799999999999999</v>
      </c>
      <c r="G51" s="62" t="s">
        <v>615</v>
      </c>
      <c r="H51" s="63">
        <v>4600000</v>
      </c>
      <c r="I51" s="60" t="s">
        <v>19</v>
      </c>
      <c r="J51" s="56"/>
      <c r="K51" s="56"/>
    </row>
    <row r="52" spans="1:11" ht="14.4" thickTop="1" thickBot="1" x14ac:dyDescent="0.3">
      <c r="A52" s="60" t="s">
        <v>616</v>
      </c>
      <c r="B52" s="60" t="s">
        <v>360</v>
      </c>
      <c r="C52" s="62">
        <v>0.26800000000000002</v>
      </c>
      <c r="D52" s="62">
        <v>0.26800000000000002</v>
      </c>
      <c r="E52" s="62">
        <v>0.26800000000000002</v>
      </c>
      <c r="F52" s="62">
        <v>0.26800000000000002</v>
      </c>
      <c r="G52" s="62" t="s">
        <v>615</v>
      </c>
      <c r="H52" s="63">
        <v>1510000</v>
      </c>
      <c r="I52" s="60" t="s">
        <v>19</v>
      </c>
      <c r="J52" s="56"/>
      <c r="K52" s="56"/>
    </row>
    <row r="53" spans="1:11" ht="14.4" thickTop="1" thickBot="1" x14ac:dyDescent="0.3">
      <c r="A53" s="60" t="s">
        <v>617</v>
      </c>
      <c r="B53" s="60" t="s">
        <v>360</v>
      </c>
      <c r="C53" s="62">
        <v>7.5</v>
      </c>
      <c r="D53" s="62">
        <v>8.1</v>
      </c>
      <c r="E53" s="62">
        <v>7.7830000000000004</v>
      </c>
      <c r="F53" s="62">
        <v>8.1</v>
      </c>
      <c r="G53" s="62" t="s">
        <v>524</v>
      </c>
      <c r="H53" s="63">
        <v>2265000</v>
      </c>
      <c r="I53" s="60" t="s">
        <v>19</v>
      </c>
      <c r="J53" s="56"/>
      <c r="K53" s="56"/>
    </row>
    <row r="54" spans="1:11" ht="14.4" thickTop="1" thickBot="1" x14ac:dyDescent="0.3">
      <c r="A54" s="172" t="s">
        <v>25</v>
      </c>
      <c r="B54" s="173"/>
      <c r="C54" s="173"/>
      <c r="D54" s="173"/>
      <c r="E54" s="173"/>
      <c r="F54" s="173"/>
      <c r="G54" s="173"/>
      <c r="H54" s="173"/>
      <c r="I54" s="174"/>
      <c r="J54" s="56"/>
      <c r="K54" s="56"/>
    </row>
    <row r="55" spans="1:11" ht="14.4" thickTop="1" thickBot="1" x14ac:dyDescent="0.3">
      <c r="A55" s="60" t="s">
        <v>361</v>
      </c>
      <c r="B55" s="60" t="s">
        <v>362</v>
      </c>
      <c r="C55" s="62">
        <v>5.52</v>
      </c>
      <c r="D55" s="62">
        <v>5.52</v>
      </c>
      <c r="E55" s="62">
        <v>5.52</v>
      </c>
      <c r="F55" s="62">
        <v>5.52</v>
      </c>
      <c r="G55" s="62" t="s">
        <v>618</v>
      </c>
      <c r="H55" s="63">
        <v>100000</v>
      </c>
      <c r="I55" s="60" t="s">
        <v>19</v>
      </c>
      <c r="J55" s="56"/>
      <c r="K55" s="56"/>
    </row>
    <row r="56" spans="1:11" ht="14.4" thickTop="1" thickBot="1" x14ac:dyDescent="0.3">
      <c r="A56" s="172" t="s">
        <v>27</v>
      </c>
      <c r="B56" s="173"/>
      <c r="C56" s="173"/>
      <c r="D56" s="173"/>
      <c r="E56" s="173"/>
      <c r="F56" s="173"/>
      <c r="G56" s="173"/>
      <c r="H56" s="173"/>
      <c r="I56" s="174"/>
      <c r="J56" s="56"/>
      <c r="K56" s="56"/>
    </row>
    <row r="57" spans="1:11" ht="14.4" thickTop="1" thickBot="1" x14ac:dyDescent="0.3">
      <c r="A57" s="60" t="s">
        <v>34</v>
      </c>
      <c r="B57" s="61">
        <v>37012</v>
      </c>
      <c r="C57" s="62">
        <v>5.52</v>
      </c>
      <c r="D57" s="62">
        <v>5.6150000000000002</v>
      </c>
      <c r="E57" s="62">
        <v>5.5720000000000001</v>
      </c>
      <c r="F57" s="62">
        <v>5.5549999999999997</v>
      </c>
      <c r="G57" s="62" t="s">
        <v>619</v>
      </c>
      <c r="H57" s="63">
        <v>13717500</v>
      </c>
      <c r="I57" s="60" t="s">
        <v>19</v>
      </c>
      <c r="J57" s="56"/>
      <c r="K57" s="56"/>
    </row>
    <row r="58" spans="1:11" ht="14.4" thickTop="1" thickBot="1" x14ac:dyDescent="0.3">
      <c r="A58" s="60" t="s">
        <v>370</v>
      </c>
      <c r="B58" s="61">
        <v>37043</v>
      </c>
      <c r="C58" s="62">
        <v>5.5830000000000002</v>
      </c>
      <c r="D58" s="62">
        <v>5.6529999999999996</v>
      </c>
      <c r="E58" s="62">
        <v>5.6139999999999999</v>
      </c>
      <c r="F58" s="62">
        <v>5.61</v>
      </c>
      <c r="G58" s="62" t="s">
        <v>619</v>
      </c>
      <c r="H58" s="63">
        <v>1425000</v>
      </c>
      <c r="I58" s="60" t="s">
        <v>19</v>
      </c>
      <c r="J58" s="56"/>
      <c r="K58" s="56"/>
    </row>
    <row r="59" spans="1:11" ht="14.4" thickTop="1" thickBot="1" x14ac:dyDescent="0.3">
      <c r="A59" s="60" t="s">
        <v>329</v>
      </c>
      <c r="B59" s="60" t="s">
        <v>307</v>
      </c>
      <c r="C59" s="62">
        <v>5.63</v>
      </c>
      <c r="D59" s="62">
        <v>5.6950000000000003</v>
      </c>
      <c r="E59" s="62">
        <v>5.6639999999999997</v>
      </c>
      <c r="F59" s="62">
        <v>5.67</v>
      </c>
      <c r="G59" s="62" t="s">
        <v>620</v>
      </c>
      <c r="H59" s="63">
        <v>6900000</v>
      </c>
      <c r="I59" s="60" t="s">
        <v>19</v>
      </c>
      <c r="J59" s="56"/>
      <c r="K59" s="56"/>
    </row>
    <row r="60" spans="1:11" ht="14.4" thickTop="1" thickBot="1" x14ac:dyDescent="0.3">
      <c r="A60" s="60" t="s">
        <v>363</v>
      </c>
      <c r="B60" s="60" t="s">
        <v>360</v>
      </c>
      <c r="C60" s="62">
        <v>5.7850000000000001</v>
      </c>
      <c r="D60" s="62">
        <v>5.8049999999999997</v>
      </c>
      <c r="E60" s="62">
        <v>5.798</v>
      </c>
      <c r="F60" s="62">
        <v>5.8049999999999997</v>
      </c>
      <c r="G60" s="62" t="s">
        <v>621</v>
      </c>
      <c r="H60" s="63">
        <v>1132500</v>
      </c>
      <c r="I60" s="60" t="s">
        <v>19</v>
      </c>
      <c r="J60" s="56"/>
      <c r="K60" s="56"/>
    </row>
    <row r="61" spans="1:11" ht="14.4" thickTop="1" thickBot="1" x14ac:dyDescent="0.3">
      <c r="A61" s="60" t="s">
        <v>437</v>
      </c>
      <c r="B61" s="60" t="s">
        <v>394</v>
      </c>
      <c r="C61" s="62">
        <v>5</v>
      </c>
      <c r="D61" s="62">
        <v>5.03</v>
      </c>
      <c r="E61" s="62">
        <v>5.0140000000000002</v>
      </c>
      <c r="F61" s="62">
        <v>5</v>
      </c>
      <c r="G61" s="62" t="s">
        <v>613</v>
      </c>
      <c r="H61" s="63">
        <v>20987500</v>
      </c>
      <c r="I61" s="60" t="s">
        <v>19</v>
      </c>
      <c r="J61" s="56"/>
      <c r="K61" s="56"/>
    </row>
    <row r="62" spans="1:11" ht="14.4" thickTop="1" thickBot="1" x14ac:dyDescent="0.3">
      <c r="A62" s="60" t="s">
        <v>438</v>
      </c>
      <c r="B62" s="60" t="s">
        <v>364</v>
      </c>
      <c r="C62" s="62">
        <v>4.38</v>
      </c>
      <c r="D62" s="62">
        <v>4.4000000000000004</v>
      </c>
      <c r="E62" s="62">
        <v>4.3929999999999998</v>
      </c>
      <c r="F62" s="62">
        <v>4.38</v>
      </c>
      <c r="G62" s="62" t="s">
        <v>622</v>
      </c>
      <c r="H62" s="63">
        <v>2737500</v>
      </c>
      <c r="I62" s="60" t="s">
        <v>19</v>
      </c>
      <c r="J62" s="56"/>
      <c r="K62" s="56"/>
    </row>
    <row r="63" spans="1:11" ht="13.8" thickTop="1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</sheetData>
  <mergeCells count="14">
    <mergeCell ref="B9:B10"/>
    <mergeCell ref="D9:D10"/>
    <mergeCell ref="C9:C10"/>
    <mergeCell ref="H9:H10"/>
    <mergeCell ref="A54:I54"/>
    <mergeCell ref="A56:I56"/>
    <mergeCell ref="I9:I10"/>
    <mergeCell ref="F9:F10"/>
    <mergeCell ref="A15:I15"/>
    <mergeCell ref="A49:I49"/>
    <mergeCell ref="A11:I11"/>
    <mergeCell ref="G9:G10"/>
    <mergeCell ref="A13:I13"/>
    <mergeCell ref="A9:A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zoomScale="85" workbookViewId="0"/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64</v>
      </c>
    </row>
    <row r="2" spans="1:20" ht="15.6" x14ac:dyDescent="0.3">
      <c r="A2" s="50" t="s">
        <v>306</v>
      </c>
    </row>
    <row r="3" spans="1:20" x14ac:dyDescent="0.25">
      <c r="A3" s="104">
        <f>'E-Mail'!$B$1</f>
        <v>36991</v>
      </c>
    </row>
    <row r="4" spans="1:20" ht="15.6" x14ac:dyDescent="0.3">
      <c r="A4" s="18"/>
    </row>
    <row r="5" spans="1:20" ht="13.8" thickBot="1" x14ac:dyDescent="0.3">
      <c r="A5" s="20" t="s">
        <v>72</v>
      </c>
      <c r="B5" s="20" t="s">
        <v>71</v>
      </c>
      <c r="C5" s="20" t="s">
        <v>8</v>
      </c>
    </row>
    <row r="6" spans="1:20" x14ac:dyDescent="0.25">
      <c r="A6" s="17" t="s">
        <v>19</v>
      </c>
      <c r="B6" s="21">
        <f>COUNTIF($S$15:$S$4996,A6)</f>
        <v>11</v>
      </c>
      <c r="C6" s="21">
        <f>SUMIF($S$15:$S$4997,A6,$R$15:$R$4997)</f>
        <v>15455000</v>
      </c>
    </row>
    <row r="7" spans="1:20" x14ac:dyDescent="0.25">
      <c r="A7" s="17" t="s">
        <v>60</v>
      </c>
      <c r="B7" s="21">
        <f>COUNTIF($S$15:$S$4996,A7)</f>
        <v>0</v>
      </c>
      <c r="C7" s="21">
        <f>SUMIF($S$15:$S$4997,A7,$R$15:$R$4997)</f>
        <v>0</v>
      </c>
    </row>
    <row r="8" spans="1:20" ht="13.8" thickBot="1" x14ac:dyDescent="0.3"/>
    <row r="9" spans="1:20" ht="14.4" thickTop="1" thickBot="1" x14ac:dyDescent="0.3">
      <c r="H9" s="116" t="s">
        <v>314</v>
      </c>
      <c r="I9" s="116" t="s">
        <v>315</v>
      </c>
    </row>
    <row r="10" spans="1:20" ht="10.5" customHeight="1" thickTop="1" x14ac:dyDescent="0.25">
      <c r="A10" s="69" t="s">
        <v>395</v>
      </c>
    </row>
    <row r="11" spans="1:20" ht="10.5" customHeight="1" x14ac:dyDescent="0.25">
      <c r="A11" s="70" t="s">
        <v>40</v>
      </c>
    </row>
    <row r="12" spans="1:20" x14ac:dyDescent="0.25">
      <c r="A12" s="70" t="s">
        <v>41</v>
      </c>
    </row>
    <row r="13" spans="1:20" x14ac:dyDescent="0.25">
      <c r="A13" s="70" t="s">
        <v>623</v>
      </c>
    </row>
    <row r="14" spans="1:20" ht="10.5" customHeight="1" thickBot="1" x14ac:dyDescent="0.3"/>
    <row r="15" spans="1:20" ht="10.5" customHeight="1" thickTop="1" thickBot="1" x14ac:dyDescent="0.3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71" t="s">
        <v>314</v>
      </c>
      <c r="I15" s="71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24" customHeight="1" thickTop="1" thickBot="1" x14ac:dyDescent="0.3">
      <c r="A16" s="72" t="s">
        <v>624</v>
      </c>
      <c r="B16" s="74">
        <v>807118390</v>
      </c>
      <c r="C16" s="73"/>
      <c r="D16" s="73" t="s">
        <v>59</v>
      </c>
      <c r="E16" s="73" t="s">
        <v>36</v>
      </c>
      <c r="F16" s="73" t="s">
        <v>625</v>
      </c>
      <c r="G16" s="73" t="s">
        <v>307</v>
      </c>
      <c r="H16" s="72" t="s">
        <v>309</v>
      </c>
      <c r="I16" s="72" t="s">
        <v>626</v>
      </c>
      <c r="J16" s="73"/>
      <c r="K16" s="75"/>
      <c r="L16" s="73"/>
      <c r="M16" s="73" t="s">
        <v>443</v>
      </c>
      <c r="N16" s="75">
        <v>-2.5000000000000001E-3</v>
      </c>
      <c r="O16" s="73" t="s">
        <v>311</v>
      </c>
      <c r="P16" s="77">
        <v>10000</v>
      </c>
      <c r="Q16" s="73" t="s">
        <v>312</v>
      </c>
      <c r="R16" s="77">
        <v>1840000</v>
      </c>
      <c r="S16" s="73" t="s">
        <v>19</v>
      </c>
      <c r="T16" s="73" t="s">
        <v>627</v>
      </c>
    </row>
    <row r="17" spans="1:20" ht="21.6" thickTop="1" thickBot="1" x14ac:dyDescent="0.3">
      <c r="A17" s="72" t="s">
        <v>624</v>
      </c>
      <c r="B17" s="74">
        <v>182709986</v>
      </c>
      <c r="C17" s="73"/>
      <c r="D17" s="73" t="s">
        <v>59</v>
      </c>
      <c r="E17" s="73" t="s">
        <v>36</v>
      </c>
      <c r="F17" s="73" t="s">
        <v>625</v>
      </c>
      <c r="G17" s="73" t="s">
        <v>307</v>
      </c>
      <c r="H17" s="72" t="s">
        <v>309</v>
      </c>
      <c r="I17" s="72" t="s">
        <v>626</v>
      </c>
      <c r="J17" s="73"/>
      <c r="K17" s="75"/>
      <c r="L17" s="73"/>
      <c r="M17" s="73" t="s">
        <v>411</v>
      </c>
      <c r="N17" s="75">
        <v>0</v>
      </c>
      <c r="O17" s="73" t="s">
        <v>311</v>
      </c>
      <c r="P17" s="77">
        <v>5000</v>
      </c>
      <c r="Q17" s="73" t="s">
        <v>312</v>
      </c>
      <c r="R17" s="77">
        <v>920000</v>
      </c>
      <c r="S17" s="73" t="s">
        <v>19</v>
      </c>
      <c r="T17" s="73" t="s">
        <v>627</v>
      </c>
    </row>
    <row r="18" spans="1:20" ht="21.6" thickTop="1" thickBot="1" x14ac:dyDescent="0.3">
      <c r="A18" s="72" t="s">
        <v>624</v>
      </c>
      <c r="B18" s="74">
        <v>114301752</v>
      </c>
      <c r="C18" s="73"/>
      <c r="D18" s="73" t="s">
        <v>384</v>
      </c>
      <c r="E18" s="73" t="s">
        <v>36</v>
      </c>
      <c r="F18" s="73" t="s">
        <v>628</v>
      </c>
      <c r="G18" s="73" t="s">
        <v>307</v>
      </c>
      <c r="H18" s="72" t="s">
        <v>309</v>
      </c>
      <c r="I18" s="72" t="s">
        <v>626</v>
      </c>
      <c r="J18" s="73"/>
      <c r="K18" s="75"/>
      <c r="L18" s="73"/>
      <c r="M18" s="73" t="s">
        <v>411</v>
      </c>
      <c r="N18" s="75">
        <v>0.12</v>
      </c>
      <c r="O18" s="73" t="s">
        <v>311</v>
      </c>
      <c r="P18" s="77">
        <v>10000</v>
      </c>
      <c r="Q18" s="73" t="s">
        <v>312</v>
      </c>
      <c r="R18" s="77">
        <v>1840000</v>
      </c>
      <c r="S18" s="73" t="s">
        <v>19</v>
      </c>
      <c r="T18" s="73" t="s">
        <v>627</v>
      </c>
    </row>
    <row r="19" spans="1:20" ht="14.4" thickTop="1" thickBot="1" x14ac:dyDescent="0.3">
      <c r="A19" s="72" t="s">
        <v>624</v>
      </c>
      <c r="B19" s="74">
        <v>142546810</v>
      </c>
      <c r="C19" s="73"/>
      <c r="D19" s="73" t="s">
        <v>384</v>
      </c>
      <c r="E19" s="73" t="s">
        <v>36</v>
      </c>
      <c r="F19" s="73" t="s">
        <v>628</v>
      </c>
      <c r="G19" s="76">
        <v>37012</v>
      </c>
      <c r="H19" s="72" t="s">
        <v>309</v>
      </c>
      <c r="I19" s="72" t="s">
        <v>310</v>
      </c>
      <c r="J19" s="73"/>
      <c r="K19" s="75"/>
      <c r="L19" s="73"/>
      <c r="M19" s="73" t="s">
        <v>444</v>
      </c>
      <c r="N19" s="75">
        <v>-0.04</v>
      </c>
      <c r="O19" s="73" t="s">
        <v>311</v>
      </c>
      <c r="P19" s="77">
        <v>10000</v>
      </c>
      <c r="Q19" s="73" t="s">
        <v>312</v>
      </c>
      <c r="R19" s="77">
        <v>310000</v>
      </c>
      <c r="S19" s="73" t="s">
        <v>19</v>
      </c>
      <c r="T19" s="73" t="s">
        <v>627</v>
      </c>
    </row>
    <row r="20" spans="1:20" ht="14.4" thickTop="1" thickBot="1" x14ac:dyDescent="0.3">
      <c r="A20" s="72" t="s">
        <v>624</v>
      </c>
      <c r="B20" s="74">
        <v>20647580616</v>
      </c>
      <c r="C20" s="73"/>
      <c r="D20" s="73" t="s">
        <v>384</v>
      </c>
      <c r="E20" s="73" t="s">
        <v>27</v>
      </c>
      <c r="F20" s="73" t="s">
        <v>308</v>
      </c>
      <c r="G20" s="73" t="s">
        <v>394</v>
      </c>
      <c r="H20" s="72" t="s">
        <v>441</v>
      </c>
      <c r="I20" s="72" t="s">
        <v>442</v>
      </c>
      <c r="J20" s="73"/>
      <c r="K20" s="75"/>
      <c r="L20" s="73"/>
      <c r="M20" s="73" t="s">
        <v>444</v>
      </c>
      <c r="N20" s="75">
        <v>5.0149999999999997</v>
      </c>
      <c r="O20" s="73" t="s">
        <v>311</v>
      </c>
      <c r="P20" s="77">
        <v>10000</v>
      </c>
      <c r="Q20" s="73" t="s">
        <v>312</v>
      </c>
      <c r="R20" s="77">
        <v>3650000</v>
      </c>
      <c r="S20" s="73" t="s">
        <v>19</v>
      </c>
      <c r="T20" s="73" t="s">
        <v>313</v>
      </c>
    </row>
    <row r="21" spans="1:20" ht="14.4" thickTop="1" thickBot="1" x14ac:dyDescent="0.3">
      <c r="A21" s="72" t="s">
        <v>624</v>
      </c>
      <c r="B21" s="74">
        <v>557500354</v>
      </c>
      <c r="C21" s="73"/>
      <c r="D21" s="73" t="s">
        <v>384</v>
      </c>
      <c r="E21" s="73" t="s">
        <v>36</v>
      </c>
      <c r="F21" s="73" t="s">
        <v>628</v>
      </c>
      <c r="G21" s="76">
        <v>37012</v>
      </c>
      <c r="H21" s="72" t="s">
        <v>309</v>
      </c>
      <c r="I21" s="72" t="s">
        <v>310</v>
      </c>
      <c r="J21" s="73"/>
      <c r="K21" s="75"/>
      <c r="L21" s="73"/>
      <c r="M21" s="73" t="s">
        <v>411</v>
      </c>
      <c r="N21" s="75">
        <v>-4.4999999999999998E-2</v>
      </c>
      <c r="O21" s="73" t="s">
        <v>311</v>
      </c>
      <c r="P21" s="77">
        <v>10000</v>
      </c>
      <c r="Q21" s="73" t="s">
        <v>312</v>
      </c>
      <c r="R21" s="77">
        <v>310000</v>
      </c>
      <c r="S21" s="73" t="s">
        <v>19</v>
      </c>
      <c r="T21" s="73" t="s">
        <v>627</v>
      </c>
    </row>
    <row r="22" spans="1:20" ht="14.25" customHeight="1" thickTop="1" thickBot="1" x14ac:dyDescent="0.3">
      <c r="A22" s="72" t="s">
        <v>624</v>
      </c>
      <c r="B22" s="74">
        <v>665394820</v>
      </c>
      <c r="C22" s="73"/>
      <c r="D22" s="73" t="s">
        <v>384</v>
      </c>
      <c r="E22" s="73" t="s">
        <v>36</v>
      </c>
      <c r="F22" s="73" t="s">
        <v>628</v>
      </c>
      <c r="G22" s="73" t="s">
        <v>360</v>
      </c>
      <c r="H22" s="72" t="s">
        <v>629</v>
      </c>
      <c r="I22" s="72" t="s">
        <v>630</v>
      </c>
      <c r="J22" s="73"/>
      <c r="K22" s="75"/>
      <c r="L22" s="73"/>
      <c r="M22" s="73" t="s">
        <v>411</v>
      </c>
      <c r="N22" s="75">
        <v>0.16500000000000001</v>
      </c>
      <c r="O22" s="73" t="s">
        <v>311</v>
      </c>
      <c r="P22" s="77">
        <v>5000</v>
      </c>
      <c r="Q22" s="73" t="s">
        <v>312</v>
      </c>
      <c r="R22" s="77">
        <v>755000</v>
      </c>
      <c r="S22" s="73" t="s">
        <v>19</v>
      </c>
      <c r="T22" s="73" t="s">
        <v>627</v>
      </c>
    </row>
    <row r="23" spans="1:20" ht="21.6" thickTop="1" thickBot="1" x14ac:dyDescent="0.3">
      <c r="A23" s="72" t="s">
        <v>624</v>
      </c>
      <c r="B23" s="74">
        <v>112311350</v>
      </c>
      <c r="C23" s="73"/>
      <c r="D23" s="73" t="s">
        <v>59</v>
      </c>
      <c r="E23" s="73" t="s">
        <v>427</v>
      </c>
      <c r="F23" s="73" t="s">
        <v>625</v>
      </c>
      <c r="G23" s="73" t="s">
        <v>307</v>
      </c>
      <c r="H23" s="72" t="s">
        <v>309</v>
      </c>
      <c r="I23" s="72" t="s">
        <v>626</v>
      </c>
      <c r="J23" s="73"/>
      <c r="K23" s="75"/>
      <c r="L23" s="73"/>
      <c r="M23" s="73" t="s">
        <v>411</v>
      </c>
      <c r="N23" s="75">
        <v>-2.5000000000000001E-3</v>
      </c>
      <c r="O23" s="73" t="s">
        <v>311</v>
      </c>
      <c r="P23" s="77">
        <v>10000</v>
      </c>
      <c r="Q23" s="73" t="s">
        <v>312</v>
      </c>
      <c r="R23" s="77">
        <v>1840000</v>
      </c>
      <c r="S23" s="73" t="s">
        <v>19</v>
      </c>
      <c r="T23" s="73" t="s">
        <v>627</v>
      </c>
    </row>
    <row r="24" spans="1:20" ht="21.6" thickTop="1" thickBot="1" x14ac:dyDescent="0.3">
      <c r="A24" s="72" t="s">
        <v>624</v>
      </c>
      <c r="B24" s="74">
        <v>173944995</v>
      </c>
      <c r="C24" s="73"/>
      <c r="D24" s="73" t="s">
        <v>59</v>
      </c>
      <c r="E24" s="73" t="s">
        <v>36</v>
      </c>
      <c r="F24" s="73" t="s">
        <v>625</v>
      </c>
      <c r="G24" s="73" t="s">
        <v>307</v>
      </c>
      <c r="H24" s="72" t="s">
        <v>309</v>
      </c>
      <c r="I24" s="72" t="s">
        <v>626</v>
      </c>
      <c r="J24" s="73"/>
      <c r="K24" s="75"/>
      <c r="L24" s="73"/>
      <c r="M24" s="73" t="s">
        <v>631</v>
      </c>
      <c r="N24" s="75">
        <v>5.0000000000000001E-3</v>
      </c>
      <c r="O24" s="73" t="s">
        <v>311</v>
      </c>
      <c r="P24" s="77">
        <v>10000</v>
      </c>
      <c r="Q24" s="73" t="s">
        <v>312</v>
      </c>
      <c r="R24" s="77">
        <v>1840000</v>
      </c>
      <c r="S24" s="73" t="s">
        <v>19</v>
      </c>
      <c r="T24" s="73" t="s">
        <v>627</v>
      </c>
    </row>
    <row r="25" spans="1:20" ht="14.25" customHeight="1" thickTop="1" thickBot="1" x14ac:dyDescent="0.3">
      <c r="A25" s="72" t="s">
        <v>624</v>
      </c>
      <c r="B25" s="74">
        <v>665080940</v>
      </c>
      <c r="C25" s="73"/>
      <c r="D25" s="73" t="s">
        <v>384</v>
      </c>
      <c r="E25" s="73" t="s">
        <v>36</v>
      </c>
      <c r="F25" s="73" t="s">
        <v>625</v>
      </c>
      <c r="G25" s="76">
        <v>37012</v>
      </c>
      <c r="H25" s="72" t="s">
        <v>309</v>
      </c>
      <c r="I25" s="72" t="s">
        <v>310</v>
      </c>
      <c r="J25" s="73"/>
      <c r="K25" s="75"/>
      <c r="L25" s="73"/>
      <c r="M25" s="73" t="s">
        <v>631</v>
      </c>
      <c r="N25" s="75">
        <v>-0.01</v>
      </c>
      <c r="O25" s="73" t="s">
        <v>311</v>
      </c>
      <c r="P25" s="77">
        <v>10000</v>
      </c>
      <c r="Q25" s="73" t="s">
        <v>312</v>
      </c>
      <c r="R25" s="77">
        <v>310000</v>
      </c>
      <c r="S25" s="73" t="s">
        <v>19</v>
      </c>
      <c r="T25" s="73" t="s">
        <v>627</v>
      </c>
    </row>
    <row r="26" spans="1:20" ht="21.6" thickTop="1" thickBot="1" x14ac:dyDescent="0.3">
      <c r="A26" s="72" t="s">
        <v>624</v>
      </c>
      <c r="B26" s="74">
        <v>457659614</v>
      </c>
      <c r="C26" s="73"/>
      <c r="D26" s="73" t="s">
        <v>384</v>
      </c>
      <c r="E26" s="73" t="s">
        <v>427</v>
      </c>
      <c r="F26" s="73" t="s">
        <v>625</v>
      </c>
      <c r="G26" s="73" t="s">
        <v>307</v>
      </c>
      <c r="H26" s="72" t="s">
        <v>309</v>
      </c>
      <c r="I26" s="72" t="s">
        <v>626</v>
      </c>
      <c r="J26" s="73"/>
      <c r="K26" s="75"/>
      <c r="L26" s="73"/>
      <c r="M26" s="73" t="s">
        <v>411</v>
      </c>
      <c r="N26" s="75">
        <v>-2.5000000000000001E-3</v>
      </c>
      <c r="O26" s="73" t="s">
        <v>311</v>
      </c>
      <c r="P26" s="77">
        <v>10000</v>
      </c>
      <c r="Q26" s="73" t="s">
        <v>312</v>
      </c>
      <c r="R26" s="77">
        <v>1840000</v>
      </c>
      <c r="S26" s="73" t="s">
        <v>19</v>
      </c>
      <c r="T26" s="73" t="s">
        <v>627</v>
      </c>
    </row>
    <row r="27" spans="1:20" ht="14.25" customHeight="1" thickTop="1" thickBot="1" x14ac:dyDescent="0.3">
      <c r="A27" s="179" t="s">
        <v>632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1"/>
    </row>
    <row r="28" spans="1:20" ht="13.8" thickTop="1" x14ac:dyDescent="0.25"/>
    <row r="29" spans="1:20" ht="12.75" customHeight="1" x14ac:dyDescent="0.25"/>
    <row r="30" spans="1:20" ht="10.5" customHeight="1" x14ac:dyDescent="0.25"/>
    <row r="33" ht="12.75" customHeight="1" x14ac:dyDescent="0.25"/>
    <row r="34" ht="10.5" customHeight="1" x14ac:dyDescent="0.25"/>
  </sheetData>
  <mergeCells count="1">
    <mergeCell ref="A27:T27"/>
  </mergeCells>
  <phoneticPr fontId="0" type="noConversion"/>
  <hyperlinks>
    <hyperlink ref="B16" r:id="rId1" display="https://www.intcx.com/ReportServlet/any.class?operation=confirm&amp;dealID=807118390&amp;dt=Apr-10-01"/>
    <hyperlink ref="B17" r:id="rId2" display="https://www.intcx.com/ReportServlet/any.class?operation=confirm&amp;dealID=182709986&amp;dt=Apr-10-01"/>
    <hyperlink ref="B18" r:id="rId3" display="https://www.intcx.com/ReportServlet/any.class?operation=confirm&amp;dealID=114301752&amp;dt=Apr-10-01"/>
    <hyperlink ref="B19" r:id="rId4" display="https://www.intcx.com/ReportServlet/any.class?operation=confirm&amp;dealID=142546810&amp;dt=Apr-10-01"/>
    <hyperlink ref="B20" r:id="rId5" display="https://www.intcx.com/ReportServlet/any.class?operation=confirm&amp;dealID=20647580616&amp;dt=Apr-10-01"/>
    <hyperlink ref="B21" r:id="rId6" display="https://www.intcx.com/ReportServlet/any.class?operation=confirm&amp;dealID=557500354&amp;dt=Apr-10-01"/>
    <hyperlink ref="B22" r:id="rId7" display="https://www.intcx.com/ReportServlet/any.class?operation=confirm&amp;dealID=665394820&amp;dt=Apr-10-01"/>
    <hyperlink ref="B23" r:id="rId8" display="https://www.intcx.com/ReportServlet/any.class?operation=confirm&amp;dealID=112311350&amp;dt=Apr-10-01"/>
    <hyperlink ref="B24" r:id="rId9" display="https://www.intcx.com/ReportServlet/any.class?operation=confirm&amp;dealID=173944995&amp;dt=Apr-10-01"/>
    <hyperlink ref="B25" r:id="rId10" display="https://www.intcx.com/ReportServlet/any.class?operation=confirm&amp;dealID=665080940&amp;dt=Apr-10-01"/>
    <hyperlink ref="B26" r:id="rId11" display="https://www.intcx.com/ReportServlet/any.class?operation=confirm&amp;dealID=457659614&amp;dt=Apr-10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zoomScale="85" workbookViewId="0"/>
  </sheetViews>
  <sheetFormatPr defaultRowHeight="13.2" x14ac:dyDescent="0.25"/>
  <cols>
    <col min="1" max="1" width="17.33203125" customWidth="1"/>
    <col min="2" max="2" width="14.88671875" customWidth="1"/>
    <col min="3" max="3" width="10" bestFit="1" customWidth="1"/>
    <col min="5" max="5" width="26.5546875" customWidth="1"/>
    <col min="6" max="6" width="23.6640625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68</v>
      </c>
    </row>
    <row r="2" spans="1:26" ht="15.6" x14ac:dyDescent="0.3">
      <c r="A2" s="50" t="s">
        <v>306</v>
      </c>
    </row>
    <row r="3" spans="1:26" x14ac:dyDescent="0.25">
      <c r="A3" s="104">
        <f>'E-Mail'!$B$1</f>
        <v>36991</v>
      </c>
    </row>
    <row r="5" spans="1:26" ht="13.8" thickBot="1" x14ac:dyDescent="0.3">
      <c r="A5" s="20" t="s">
        <v>72</v>
      </c>
      <c r="B5" s="20" t="s">
        <v>71</v>
      </c>
      <c r="C5" s="20" t="s">
        <v>8</v>
      </c>
    </row>
    <row r="6" spans="1:26" x14ac:dyDescent="0.25">
      <c r="A6" s="17" t="s">
        <v>13</v>
      </c>
      <c r="B6" s="21">
        <f>COUNTIF($S$15:$S$4978,A6)</f>
        <v>9</v>
      </c>
      <c r="C6" s="21">
        <f>SUMIF($S$15:$S$4979,A6,$R$15:$R$4979)</f>
        <v>91200</v>
      </c>
    </row>
    <row r="7" spans="1:26" x14ac:dyDescent="0.25">
      <c r="A7" s="17"/>
      <c r="B7" s="21"/>
      <c r="C7" s="21"/>
    </row>
    <row r="8" spans="1:26" ht="13.8" thickBot="1" x14ac:dyDescent="0.3"/>
    <row r="9" spans="1:26" ht="14.4" thickTop="1" thickBot="1" x14ac:dyDescent="0.3">
      <c r="H9" s="116" t="s">
        <v>314</v>
      </c>
      <c r="I9" s="116" t="s">
        <v>315</v>
      </c>
    </row>
    <row r="10" spans="1:26" ht="12.75" customHeight="1" thickTop="1" x14ac:dyDescent="0.25">
      <c r="A10" s="69" t="s">
        <v>354</v>
      </c>
      <c r="U10" s="56"/>
      <c r="V10" s="56"/>
      <c r="W10" s="56"/>
      <c r="X10" s="56"/>
      <c r="Y10" s="56"/>
      <c r="Z10" s="56"/>
    </row>
    <row r="11" spans="1:26" ht="12.75" customHeight="1" x14ac:dyDescent="0.25">
      <c r="A11" s="70" t="s">
        <v>40</v>
      </c>
      <c r="U11" s="56"/>
      <c r="V11" s="56"/>
      <c r="W11" s="56"/>
      <c r="X11" s="56"/>
      <c r="Y11" s="56"/>
      <c r="Z11" s="56"/>
    </row>
    <row r="12" spans="1:26" x14ac:dyDescent="0.25">
      <c r="A12" s="70" t="s">
        <v>41</v>
      </c>
      <c r="U12" s="56"/>
      <c r="V12" s="56"/>
      <c r="W12" s="56"/>
      <c r="X12" s="56"/>
      <c r="Y12" s="56"/>
      <c r="Z12" s="56"/>
    </row>
    <row r="13" spans="1:26" x14ac:dyDescent="0.25">
      <c r="A13" s="70" t="s">
        <v>623</v>
      </c>
      <c r="U13" s="56"/>
      <c r="V13" s="56"/>
      <c r="W13" s="56"/>
      <c r="X13" s="56"/>
      <c r="Y13" s="56"/>
      <c r="Z13" s="56"/>
    </row>
    <row r="14" spans="1:26" ht="12.75" customHeight="1" thickBot="1" x14ac:dyDescent="0.3">
      <c r="U14" s="56"/>
      <c r="V14" s="56"/>
      <c r="W14" s="56"/>
      <c r="X14" s="56"/>
      <c r="Y14" s="56"/>
      <c r="Z14" s="56"/>
    </row>
    <row r="15" spans="1:26" ht="23.25" customHeight="1" thickTop="1" thickBot="1" x14ac:dyDescent="0.3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71" t="s">
        <v>314</v>
      </c>
      <c r="I15" s="71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  <c r="U15" s="56"/>
      <c r="V15" s="56"/>
      <c r="W15" s="56"/>
      <c r="X15" s="56"/>
      <c r="Y15" s="56"/>
      <c r="Z15" s="56"/>
    </row>
    <row r="16" spans="1:26" ht="14.4" thickTop="1" thickBot="1" x14ac:dyDescent="0.3">
      <c r="A16" s="72" t="s">
        <v>624</v>
      </c>
      <c r="B16" s="74">
        <v>721042913</v>
      </c>
      <c r="C16" s="73"/>
      <c r="D16" s="73" t="s">
        <v>59</v>
      </c>
      <c r="E16" s="73" t="s">
        <v>10</v>
      </c>
      <c r="F16" s="73" t="s">
        <v>633</v>
      </c>
      <c r="G16" s="73" t="s">
        <v>12</v>
      </c>
      <c r="H16" s="72" t="s">
        <v>445</v>
      </c>
      <c r="I16" s="72" t="s">
        <v>445</v>
      </c>
      <c r="J16" s="73"/>
      <c r="K16" s="75"/>
      <c r="L16" s="73"/>
      <c r="M16" s="73" t="s">
        <v>634</v>
      </c>
      <c r="N16" s="75">
        <v>60.5</v>
      </c>
      <c r="O16" s="73" t="s">
        <v>65</v>
      </c>
      <c r="P16" s="75">
        <v>50</v>
      </c>
      <c r="Q16" s="73" t="s">
        <v>66</v>
      </c>
      <c r="R16" s="75">
        <v>800</v>
      </c>
      <c r="S16" s="73" t="s">
        <v>13</v>
      </c>
      <c r="T16" s="73" t="s">
        <v>447</v>
      </c>
      <c r="U16" s="56"/>
      <c r="V16" s="56"/>
      <c r="W16" s="56"/>
      <c r="X16" s="56"/>
      <c r="Y16" s="56"/>
      <c r="Z16" s="56"/>
    </row>
    <row r="17" spans="1:26" ht="14.4" thickTop="1" thickBot="1" x14ac:dyDescent="0.3">
      <c r="A17" s="72" t="s">
        <v>624</v>
      </c>
      <c r="B17" s="74">
        <v>158284183</v>
      </c>
      <c r="C17" s="73"/>
      <c r="D17" s="73" t="s">
        <v>59</v>
      </c>
      <c r="E17" s="73" t="s">
        <v>10</v>
      </c>
      <c r="F17" s="73" t="s">
        <v>67</v>
      </c>
      <c r="G17" s="73" t="s">
        <v>12</v>
      </c>
      <c r="H17" s="72" t="s">
        <v>445</v>
      </c>
      <c r="I17" s="72" t="s">
        <v>445</v>
      </c>
      <c r="J17" s="73"/>
      <c r="K17" s="75"/>
      <c r="L17" s="73"/>
      <c r="M17" s="73" t="s">
        <v>635</v>
      </c>
      <c r="N17" s="75">
        <v>66.5</v>
      </c>
      <c r="O17" s="73" t="s">
        <v>65</v>
      </c>
      <c r="P17" s="75">
        <v>50</v>
      </c>
      <c r="Q17" s="73" t="s">
        <v>66</v>
      </c>
      <c r="R17" s="75">
        <v>800</v>
      </c>
      <c r="S17" s="73" t="s">
        <v>13</v>
      </c>
      <c r="T17" s="73" t="s">
        <v>636</v>
      </c>
      <c r="U17" s="9"/>
      <c r="V17" s="56"/>
      <c r="W17" s="56"/>
      <c r="X17" s="56"/>
      <c r="Y17" s="56"/>
      <c r="Z17" s="56"/>
    </row>
    <row r="18" spans="1:26" ht="14.4" thickTop="1" thickBot="1" x14ac:dyDescent="0.3">
      <c r="A18" s="72" t="s">
        <v>624</v>
      </c>
      <c r="B18" s="74">
        <v>396881283</v>
      </c>
      <c r="C18" s="73"/>
      <c r="D18" s="73" t="s">
        <v>59</v>
      </c>
      <c r="E18" s="73" t="s">
        <v>10</v>
      </c>
      <c r="F18" s="73" t="s">
        <v>67</v>
      </c>
      <c r="G18" s="73" t="s">
        <v>12</v>
      </c>
      <c r="H18" s="72" t="s">
        <v>445</v>
      </c>
      <c r="I18" s="72" t="s">
        <v>445</v>
      </c>
      <c r="J18" s="73"/>
      <c r="K18" s="75"/>
      <c r="L18" s="73"/>
      <c r="M18" s="73" t="s">
        <v>637</v>
      </c>
      <c r="N18" s="75">
        <v>67.25</v>
      </c>
      <c r="O18" s="73" t="s">
        <v>65</v>
      </c>
      <c r="P18" s="75">
        <v>50</v>
      </c>
      <c r="Q18" s="73" t="s">
        <v>66</v>
      </c>
      <c r="R18" s="75">
        <v>800</v>
      </c>
      <c r="S18" s="73" t="s">
        <v>13</v>
      </c>
      <c r="T18" s="73" t="s">
        <v>636</v>
      </c>
      <c r="U18" s="9"/>
      <c r="V18" s="56"/>
      <c r="W18" s="56"/>
      <c r="X18" s="56"/>
      <c r="Y18" s="56"/>
      <c r="Z18" s="56"/>
    </row>
    <row r="19" spans="1:26" ht="14.4" thickTop="1" thickBot="1" x14ac:dyDescent="0.3">
      <c r="A19" s="72" t="s">
        <v>624</v>
      </c>
      <c r="B19" s="74">
        <v>118080930</v>
      </c>
      <c r="C19" s="73"/>
      <c r="D19" s="73" t="s">
        <v>384</v>
      </c>
      <c r="E19" s="73" t="s">
        <v>10</v>
      </c>
      <c r="F19" s="73" t="s">
        <v>67</v>
      </c>
      <c r="G19" s="76">
        <v>37012</v>
      </c>
      <c r="H19" s="72" t="s">
        <v>309</v>
      </c>
      <c r="I19" s="72" t="s">
        <v>310</v>
      </c>
      <c r="J19" s="73"/>
      <c r="K19" s="75"/>
      <c r="L19" s="73"/>
      <c r="M19" s="73" t="s">
        <v>443</v>
      </c>
      <c r="N19" s="75">
        <v>52.3</v>
      </c>
      <c r="O19" s="73" t="s">
        <v>65</v>
      </c>
      <c r="P19" s="75">
        <v>50</v>
      </c>
      <c r="Q19" s="73" t="s">
        <v>66</v>
      </c>
      <c r="R19" s="77">
        <v>17600</v>
      </c>
      <c r="S19" s="73" t="s">
        <v>13</v>
      </c>
      <c r="T19" s="73" t="s">
        <v>396</v>
      </c>
      <c r="U19" s="9"/>
      <c r="V19" s="56"/>
      <c r="W19" s="56"/>
      <c r="X19" s="56"/>
      <c r="Y19" s="56"/>
      <c r="Z19" s="56"/>
    </row>
    <row r="20" spans="1:26" ht="14.4" thickTop="1" thickBot="1" x14ac:dyDescent="0.3">
      <c r="A20" s="72" t="s">
        <v>624</v>
      </c>
      <c r="B20" s="74">
        <v>879284706</v>
      </c>
      <c r="C20" s="73"/>
      <c r="D20" s="73" t="s">
        <v>384</v>
      </c>
      <c r="E20" s="73" t="s">
        <v>10</v>
      </c>
      <c r="F20" s="73" t="s">
        <v>67</v>
      </c>
      <c r="G20" s="76">
        <v>37012</v>
      </c>
      <c r="H20" s="72" t="s">
        <v>309</v>
      </c>
      <c r="I20" s="72" t="s">
        <v>310</v>
      </c>
      <c r="J20" s="73"/>
      <c r="K20" s="75"/>
      <c r="L20" s="73"/>
      <c r="M20" s="73" t="s">
        <v>412</v>
      </c>
      <c r="N20" s="75">
        <v>52.25</v>
      </c>
      <c r="O20" s="73" t="s">
        <v>65</v>
      </c>
      <c r="P20" s="75">
        <v>50</v>
      </c>
      <c r="Q20" s="73" t="s">
        <v>66</v>
      </c>
      <c r="R20" s="77">
        <v>17600</v>
      </c>
      <c r="S20" s="73" t="s">
        <v>13</v>
      </c>
      <c r="T20" s="73" t="s">
        <v>396</v>
      </c>
      <c r="U20" s="9"/>
      <c r="V20" s="56"/>
      <c r="W20" s="56"/>
      <c r="X20" s="56"/>
      <c r="Y20" s="56"/>
      <c r="Z20" s="56"/>
    </row>
    <row r="21" spans="1:26" ht="14.4" thickTop="1" thickBot="1" x14ac:dyDescent="0.3">
      <c r="A21" s="72" t="s">
        <v>624</v>
      </c>
      <c r="B21" s="74">
        <v>146636891</v>
      </c>
      <c r="C21" s="73"/>
      <c r="D21" s="73" t="s">
        <v>384</v>
      </c>
      <c r="E21" s="73" t="s">
        <v>10</v>
      </c>
      <c r="F21" s="73" t="s">
        <v>638</v>
      </c>
      <c r="G21" s="76">
        <v>37012</v>
      </c>
      <c r="H21" s="72" t="s">
        <v>309</v>
      </c>
      <c r="I21" s="72" t="s">
        <v>310</v>
      </c>
      <c r="J21" s="73"/>
      <c r="K21" s="75"/>
      <c r="L21" s="73"/>
      <c r="M21" s="73" t="s">
        <v>365</v>
      </c>
      <c r="N21" s="75">
        <v>48.5</v>
      </c>
      <c r="O21" s="73" t="s">
        <v>65</v>
      </c>
      <c r="P21" s="75">
        <v>50</v>
      </c>
      <c r="Q21" s="73" t="s">
        <v>66</v>
      </c>
      <c r="R21" s="77">
        <v>17600</v>
      </c>
      <c r="S21" s="73" t="s">
        <v>13</v>
      </c>
      <c r="T21" s="73" t="s">
        <v>636</v>
      </c>
      <c r="U21" s="9"/>
      <c r="V21" s="56"/>
      <c r="W21" s="56"/>
      <c r="X21" s="56"/>
      <c r="Y21" s="56"/>
      <c r="Z21" s="56"/>
    </row>
    <row r="22" spans="1:26" ht="14.4" thickTop="1" thickBot="1" x14ac:dyDescent="0.3">
      <c r="A22" s="72" t="s">
        <v>624</v>
      </c>
      <c r="B22" s="74">
        <v>139888578</v>
      </c>
      <c r="C22" s="73"/>
      <c r="D22" s="73" t="s">
        <v>384</v>
      </c>
      <c r="E22" s="73" t="s">
        <v>10</v>
      </c>
      <c r="F22" s="73" t="s">
        <v>67</v>
      </c>
      <c r="G22" s="76">
        <v>37012</v>
      </c>
      <c r="H22" s="72" t="s">
        <v>309</v>
      </c>
      <c r="I22" s="72" t="s">
        <v>310</v>
      </c>
      <c r="J22" s="73"/>
      <c r="K22" s="75"/>
      <c r="L22" s="73"/>
      <c r="M22" s="73" t="s">
        <v>412</v>
      </c>
      <c r="N22" s="75">
        <v>52.15</v>
      </c>
      <c r="O22" s="73" t="s">
        <v>65</v>
      </c>
      <c r="P22" s="75">
        <v>50</v>
      </c>
      <c r="Q22" s="73" t="s">
        <v>66</v>
      </c>
      <c r="R22" s="77">
        <v>17600</v>
      </c>
      <c r="S22" s="73" t="s">
        <v>13</v>
      </c>
      <c r="T22" s="73" t="s">
        <v>396</v>
      </c>
      <c r="U22" s="9"/>
      <c r="V22" s="56"/>
      <c r="W22" s="56"/>
      <c r="X22" s="56"/>
      <c r="Y22" s="56"/>
      <c r="Z22" s="56"/>
    </row>
    <row r="23" spans="1:26" ht="14.4" thickTop="1" thickBot="1" x14ac:dyDescent="0.3">
      <c r="A23" s="72" t="s">
        <v>624</v>
      </c>
      <c r="B23" s="74">
        <v>355589592</v>
      </c>
      <c r="C23" s="73"/>
      <c r="D23" s="73" t="s">
        <v>59</v>
      </c>
      <c r="E23" s="73" t="s">
        <v>10</v>
      </c>
      <c r="F23" s="73" t="s">
        <v>67</v>
      </c>
      <c r="G23" s="76">
        <v>37043</v>
      </c>
      <c r="H23" s="72" t="s">
        <v>439</v>
      </c>
      <c r="I23" s="72" t="s">
        <v>440</v>
      </c>
      <c r="J23" s="73"/>
      <c r="K23" s="75"/>
      <c r="L23" s="73"/>
      <c r="M23" s="73" t="s">
        <v>639</v>
      </c>
      <c r="N23" s="75">
        <v>78</v>
      </c>
      <c r="O23" s="73" t="s">
        <v>65</v>
      </c>
      <c r="P23" s="75">
        <v>50</v>
      </c>
      <c r="Q23" s="73" t="s">
        <v>66</v>
      </c>
      <c r="R23" s="77">
        <v>16800</v>
      </c>
      <c r="S23" s="73" t="s">
        <v>13</v>
      </c>
      <c r="T23" s="73" t="s">
        <v>396</v>
      </c>
      <c r="U23" s="56"/>
      <c r="V23" s="56"/>
      <c r="W23" s="56"/>
      <c r="X23" s="56"/>
      <c r="Y23" s="56"/>
      <c r="Z23" s="56"/>
    </row>
    <row r="24" spans="1:26" ht="14.4" thickTop="1" thickBot="1" x14ac:dyDescent="0.3">
      <c r="A24" s="72" t="s">
        <v>624</v>
      </c>
      <c r="B24" s="74">
        <v>150417411</v>
      </c>
      <c r="C24" s="73"/>
      <c r="D24" s="73" t="s">
        <v>59</v>
      </c>
      <c r="E24" s="73" t="s">
        <v>10</v>
      </c>
      <c r="F24" s="73" t="s">
        <v>413</v>
      </c>
      <c r="G24" s="73" t="s">
        <v>400</v>
      </c>
      <c r="H24" s="72" t="s">
        <v>640</v>
      </c>
      <c r="I24" s="72" t="s">
        <v>446</v>
      </c>
      <c r="J24" s="73"/>
      <c r="K24" s="75"/>
      <c r="L24" s="73"/>
      <c r="M24" s="73" t="s">
        <v>634</v>
      </c>
      <c r="N24" s="75">
        <v>64</v>
      </c>
      <c r="O24" s="73" t="s">
        <v>65</v>
      </c>
      <c r="P24" s="75">
        <v>50</v>
      </c>
      <c r="Q24" s="73" t="s">
        <v>66</v>
      </c>
      <c r="R24" s="77">
        <v>1600</v>
      </c>
      <c r="S24" s="73" t="s">
        <v>13</v>
      </c>
      <c r="T24" s="73" t="s">
        <v>447</v>
      </c>
      <c r="U24" s="56"/>
      <c r="V24" s="56"/>
      <c r="W24" s="56"/>
      <c r="X24" s="56"/>
      <c r="Y24" s="56"/>
      <c r="Z24" s="56"/>
    </row>
    <row r="25" spans="1:26" ht="14.4" thickTop="1" thickBot="1" x14ac:dyDescent="0.3">
      <c r="A25" s="179" t="s">
        <v>632</v>
      </c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1"/>
      <c r="U25" s="56"/>
      <c r="V25" s="56"/>
      <c r="W25" s="56"/>
      <c r="X25" s="56"/>
      <c r="Y25" s="56"/>
      <c r="Z25" s="56"/>
    </row>
    <row r="26" spans="1:26" ht="13.8" thickTop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</sheetData>
  <mergeCells count="1">
    <mergeCell ref="A25:T25"/>
  </mergeCells>
  <phoneticPr fontId="0" type="noConversion"/>
  <hyperlinks>
    <hyperlink ref="B16" r:id="rId1" display="https://www.intcx.com/ReportServlet/any.class?operation=confirm&amp;dealID=721042913&amp;dt=Apr-10-01"/>
    <hyperlink ref="B17" r:id="rId2" display="https://www.intcx.com/ReportServlet/any.class?operation=confirm&amp;dealID=158284183&amp;dt=Apr-10-01"/>
    <hyperlink ref="B18" r:id="rId3" display="https://www.intcx.com/ReportServlet/any.class?operation=confirm&amp;dealID=396881283&amp;dt=Apr-10-01"/>
    <hyperlink ref="B19" r:id="rId4" display="https://www.intcx.com/ReportServlet/any.class?operation=confirm&amp;dealID=118080930&amp;dt=Apr-10-01"/>
    <hyperlink ref="B20" r:id="rId5" display="https://www.intcx.com/ReportServlet/any.class?operation=confirm&amp;dealID=879284706&amp;dt=Apr-10-01"/>
    <hyperlink ref="B21" r:id="rId6" display="https://www.intcx.com/ReportServlet/any.class?operation=confirm&amp;dealID=146636891&amp;dt=Apr-10-01"/>
    <hyperlink ref="B22" r:id="rId7" display="https://www.intcx.com/ReportServlet/any.class?operation=confirm&amp;dealID=139888578&amp;dt=Apr-10-01"/>
    <hyperlink ref="B23" r:id="rId8" display="https://www.intcx.com/ReportServlet/any.class?operation=confirm&amp;dealID=355589592&amp;dt=Apr-10-01"/>
    <hyperlink ref="B24" r:id="rId9" display="https://www.intcx.com/ReportServlet/any.class?operation=confirm&amp;dealID=150417411&amp;dt=Apr-10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69</v>
      </c>
    </row>
    <row r="2" spans="1:20" ht="15.6" x14ac:dyDescent="0.3">
      <c r="A2" s="50" t="s">
        <v>306</v>
      </c>
    </row>
    <row r="3" spans="1:20" x14ac:dyDescent="0.25">
      <c r="A3" s="104">
        <f>'E-Mail'!$B$1</f>
        <v>36991</v>
      </c>
    </row>
    <row r="5" spans="1:20" ht="13.8" thickBot="1" x14ac:dyDescent="0.3">
      <c r="A5" s="20" t="s">
        <v>72</v>
      </c>
      <c r="B5" s="20" t="s">
        <v>71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5" thickTop="1" thickBot="1" x14ac:dyDescent="0.3">
      <c r="A9" s="164" t="str">
        <f>IF(A16=0,"No Activity",A4)</f>
        <v>No Activity</v>
      </c>
      <c r="H9" s="116" t="s">
        <v>314</v>
      </c>
      <c r="I9" s="116" t="s">
        <v>315</v>
      </c>
    </row>
    <row r="10" spans="1:20" ht="13.8" thickTop="1" x14ac:dyDescent="0.25">
      <c r="A10" s="69" t="s">
        <v>641</v>
      </c>
    </row>
    <row r="11" spans="1:20" x14ac:dyDescent="0.25">
      <c r="A11" s="70" t="s">
        <v>40</v>
      </c>
    </row>
    <row r="12" spans="1:20" x14ac:dyDescent="0.25">
      <c r="A12" s="70" t="s">
        <v>41</v>
      </c>
    </row>
    <row r="13" spans="1:20" x14ac:dyDescent="0.25">
      <c r="A13" s="70" t="s">
        <v>623</v>
      </c>
    </row>
    <row r="14" spans="1:20" ht="13.8" thickBot="1" x14ac:dyDescent="0.3"/>
    <row r="15" spans="1:20" ht="21.6" thickTop="1" thickBot="1" x14ac:dyDescent="0.3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71" t="s">
        <v>314</v>
      </c>
      <c r="I15" s="71" t="s">
        <v>315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13.8" thickTop="1" x14ac:dyDescent="0.25">
      <c r="A16" s="115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2023-09-10T15:34:09Z</dcterms:modified>
</cp:coreProperties>
</file>