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216" windowHeight="4296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'DD-ENA'!$D$9:$Y$148</definedName>
    <definedName name="TABLE" localSheetId="10">'DD-EPM'!$G$9:$AB$126</definedName>
    <definedName name="TABLE" localSheetId="6">'ICE-ENA'!$B$17:$U$35</definedName>
    <definedName name="TABLE" localSheetId="7">'ICE-EPM'!$B$17:$U$28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C6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505" i="11"/>
  <c r="B505" i="11"/>
  <c r="C505" i="11"/>
  <c r="A506" i="11"/>
  <c r="B506" i="11"/>
  <c r="C506" i="11"/>
  <c r="A507" i="11"/>
  <c r="B507" i="11"/>
  <c r="C507" i="11"/>
  <c r="A508" i="11"/>
  <c r="B508" i="11"/>
  <c r="C508" i="11"/>
  <c r="A3" i="9"/>
  <c r="B6" i="9"/>
  <c r="C6" i="9"/>
  <c r="B7" i="9"/>
  <c r="C7" i="9"/>
  <c r="A10" i="9"/>
  <c r="B10" i="9"/>
  <c r="C10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508" i="9"/>
  <c r="B508" i="9"/>
  <c r="C508" i="9"/>
  <c r="A3" i="10"/>
  <c r="B6" i="10"/>
  <c r="C6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A97" i="10"/>
  <c r="B97" i="10"/>
  <c r="C97" i="10"/>
  <c r="D97" i="10"/>
  <c r="E97" i="10"/>
  <c r="F97" i="10"/>
  <c r="A98" i="10"/>
  <c r="B98" i="10"/>
  <c r="C98" i="10"/>
  <c r="D98" i="10"/>
  <c r="E98" i="10"/>
  <c r="F98" i="10"/>
  <c r="A99" i="10"/>
  <c r="B99" i="10"/>
  <c r="C99" i="10"/>
  <c r="D99" i="10"/>
  <c r="E99" i="10"/>
  <c r="F99" i="10"/>
  <c r="A100" i="10"/>
  <c r="B100" i="10"/>
  <c r="C100" i="10"/>
  <c r="D100" i="10"/>
  <c r="E100" i="10"/>
  <c r="F100" i="10"/>
  <c r="A101" i="10"/>
  <c r="B101" i="10"/>
  <c r="C101" i="10"/>
  <c r="D101" i="10"/>
  <c r="E101" i="10"/>
  <c r="F101" i="10"/>
  <c r="A102" i="10"/>
  <c r="B102" i="10"/>
  <c r="C102" i="10"/>
  <c r="D102" i="10"/>
  <c r="E102" i="10"/>
  <c r="F102" i="10"/>
  <c r="A103" i="10"/>
  <c r="B103" i="10"/>
  <c r="C103" i="10"/>
  <c r="D103" i="10"/>
  <c r="E103" i="10"/>
  <c r="F103" i="10"/>
  <c r="A104" i="10"/>
  <c r="B104" i="10"/>
  <c r="C104" i="10"/>
  <c r="D104" i="10"/>
  <c r="E104" i="10"/>
  <c r="F104" i="10"/>
  <c r="A105" i="10"/>
  <c r="B105" i="10"/>
  <c r="C105" i="10"/>
  <c r="D105" i="10"/>
  <c r="E105" i="10"/>
  <c r="F105" i="10"/>
  <c r="A106" i="10"/>
  <c r="B106" i="10"/>
  <c r="C106" i="10"/>
  <c r="D106" i="10"/>
  <c r="E106" i="10"/>
  <c r="F106" i="10"/>
  <c r="A107" i="10"/>
  <c r="B107" i="10"/>
  <c r="C107" i="10"/>
  <c r="D107" i="10"/>
  <c r="E107" i="10"/>
  <c r="F107" i="10"/>
  <c r="A108" i="10"/>
  <c r="B108" i="10"/>
  <c r="C108" i="10"/>
  <c r="D108" i="10"/>
  <c r="E108" i="10"/>
  <c r="F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E111" i="10"/>
  <c r="F111" i="10"/>
  <c r="A112" i="10"/>
  <c r="B112" i="10"/>
  <c r="C112" i="10"/>
  <c r="D112" i="10"/>
  <c r="E112" i="10"/>
  <c r="F112" i="10"/>
  <c r="A113" i="10"/>
  <c r="B113" i="10"/>
  <c r="C113" i="10"/>
  <c r="D113" i="10"/>
  <c r="E113" i="10"/>
  <c r="F113" i="10"/>
  <c r="A114" i="10"/>
  <c r="B114" i="10"/>
  <c r="C114" i="10"/>
  <c r="D114" i="10"/>
  <c r="E114" i="10"/>
  <c r="F114" i="10"/>
  <c r="A115" i="10"/>
  <c r="B115" i="10"/>
  <c r="C115" i="10"/>
  <c r="D115" i="10"/>
  <c r="E115" i="10"/>
  <c r="F115" i="10"/>
  <c r="A116" i="10"/>
  <c r="B116" i="10"/>
  <c r="C116" i="10"/>
  <c r="D116" i="10"/>
  <c r="E116" i="10"/>
  <c r="F116" i="10"/>
  <c r="A117" i="10"/>
  <c r="B117" i="10"/>
  <c r="C117" i="10"/>
  <c r="D117" i="10"/>
  <c r="E117" i="10"/>
  <c r="F117" i="10"/>
  <c r="A118" i="10"/>
  <c r="B118" i="10"/>
  <c r="C118" i="10"/>
  <c r="D118" i="10"/>
  <c r="E118" i="10"/>
  <c r="F118" i="10"/>
  <c r="A119" i="10"/>
  <c r="B119" i="10"/>
  <c r="C119" i="10"/>
  <c r="D119" i="10"/>
  <c r="E119" i="10"/>
  <c r="F119" i="10"/>
  <c r="A120" i="10"/>
  <c r="B120" i="10"/>
  <c r="C120" i="10"/>
  <c r="D120" i="10"/>
  <c r="E120" i="10"/>
  <c r="F120" i="10"/>
  <c r="A121" i="10"/>
  <c r="B121" i="10"/>
  <c r="C121" i="10"/>
  <c r="D121" i="10"/>
  <c r="E121" i="10"/>
  <c r="F121" i="10"/>
  <c r="A122" i="10"/>
  <c r="B122" i="10"/>
  <c r="C122" i="10"/>
  <c r="D122" i="10"/>
  <c r="E122" i="10"/>
  <c r="F122" i="10"/>
  <c r="A123" i="10"/>
  <c r="B123" i="10"/>
  <c r="C123" i="10"/>
  <c r="D123" i="10"/>
  <c r="E123" i="10"/>
  <c r="F123" i="10"/>
  <c r="A124" i="10"/>
  <c r="B124" i="10"/>
  <c r="C124" i="10"/>
  <c r="D124" i="10"/>
  <c r="E124" i="10"/>
  <c r="F124" i="10"/>
  <c r="A125" i="10"/>
  <c r="B125" i="10"/>
  <c r="C125" i="10"/>
  <c r="D125" i="10"/>
  <c r="E125" i="10"/>
  <c r="F125" i="10"/>
  <c r="A126" i="10"/>
  <c r="B126" i="10"/>
  <c r="C126" i="10"/>
  <c r="D126" i="10"/>
  <c r="E126" i="10"/>
  <c r="F126" i="10"/>
  <c r="A127" i="10"/>
  <c r="B127" i="10"/>
  <c r="C127" i="10"/>
  <c r="D127" i="10"/>
  <c r="E127" i="10"/>
  <c r="F127" i="10"/>
  <c r="A128" i="10"/>
  <c r="B128" i="10"/>
  <c r="C128" i="10"/>
  <c r="D128" i="10"/>
  <c r="E128" i="10"/>
  <c r="F128" i="10"/>
  <c r="A129" i="10"/>
  <c r="B129" i="10"/>
  <c r="C129" i="10"/>
  <c r="D129" i="10"/>
  <c r="E129" i="10"/>
  <c r="F129" i="10"/>
  <c r="A130" i="10"/>
  <c r="B130" i="10"/>
  <c r="C130" i="10"/>
  <c r="D130" i="10"/>
  <c r="E130" i="10"/>
  <c r="F130" i="10"/>
  <c r="A131" i="10"/>
  <c r="B131" i="10"/>
  <c r="C131" i="10"/>
  <c r="D131" i="10"/>
  <c r="E131" i="10"/>
  <c r="F131" i="10"/>
  <c r="A132" i="10"/>
  <c r="B132" i="10"/>
  <c r="C132" i="10"/>
  <c r="D132" i="10"/>
  <c r="E132" i="10"/>
  <c r="F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/>
  <c r="A135" i="10"/>
  <c r="B135" i="10"/>
  <c r="C135" i="10"/>
  <c r="D135" i="10"/>
  <c r="E135" i="10"/>
  <c r="F135" i="10"/>
  <c r="A136" i="10"/>
  <c r="B136" i="10"/>
  <c r="C136" i="10"/>
  <c r="D136" i="10"/>
  <c r="E136" i="10"/>
  <c r="F136" i="10"/>
  <c r="A137" i="10"/>
  <c r="B137" i="10"/>
  <c r="C137" i="10"/>
  <c r="D137" i="10"/>
  <c r="E137" i="10"/>
  <c r="F137" i="10"/>
  <c r="A138" i="10"/>
  <c r="B138" i="10"/>
  <c r="C138" i="10"/>
  <c r="D138" i="10"/>
  <c r="E138" i="10"/>
  <c r="F138" i="10"/>
  <c r="A139" i="10"/>
  <c r="B139" i="10"/>
  <c r="C139" i="10"/>
  <c r="D139" i="10"/>
  <c r="E139" i="10"/>
  <c r="F139" i="10"/>
  <c r="A140" i="10"/>
  <c r="B140" i="10"/>
  <c r="C140" i="10"/>
  <c r="D140" i="10"/>
  <c r="E140" i="10"/>
  <c r="F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C143" i="10"/>
  <c r="D143" i="10"/>
  <c r="E143" i="10"/>
  <c r="F143" i="10"/>
  <c r="A144" i="10"/>
  <c r="B144" i="10"/>
  <c r="C144" i="10"/>
  <c r="D144" i="10"/>
  <c r="E144" i="10"/>
  <c r="F144" i="10"/>
  <c r="A145" i="10"/>
  <c r="B145" i="10"/>
  <c r="C145" i="10"/>
  <c r="D145" i="10"/>
  <c r="E145" i="10"/>
  <c r="F145" i="10"/>
  <c r="A146" i="10"/>
  <c r="B146" i="10"/>
  <c r="C146" i="10"/>
  <c r="D146" i="10"/>
  <c r="E146" i="10"/>
  <c r="F146" i="10"/>
  <c r="A147" i="10"/>
  <c r="B147" i="10"/>
  <c r="C147" i="10"/>
  <c r="D147" i="10"/>
  <c r="E147" i="10"/>
  <c r="F147" i="10"/>
  <c r="A148" i="10"/>
  <c r="B148" i="10"/>
  <c r="C148" i="10"/>
  <c r="D148" i="10"/>
  <c r="E148" i="10"/>
  <c r="F148" i="10"/>
  <c r="A149" i="10"/>
  <c r="B149" i="10"/>
  <c r="C149" i="10"/>
  <c r="D149" i="10"/>
  <c r="E149" i="10"/>
  <c r="F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/>
  <c r="A152" i="10"/>
  <c r="B152" i="10"/>
  <c r="C152" i="10"/>
  <c r="D152" i="10"/>
  <c r="E152" i="10"/>
  <c r="F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C155" i="10"/>
  <c r="D155" i="10"/>
  <c r="E155" i="10"/>
  <c r="F155" i="10"/>
  <c r="A156" i="10"/>
  <c r="B156" i="10"/>
  <c r="C156" i="10"/>
  <c r="D156" i="10"/>
  <c r="E156" i="10"/>
  <c r="F156" i="10"/>
  <c r="A157" i="10"/>
  <c r="B157" i="10"/>
  <c r="C157" i="10"/>
  <c r="D157" i="10"/>
  <c r="E157" i="10"/>
  <c r="F157" i="10"/>
  <c r="A158" i="10"/>
  <c r="B158" i="10"/>
  <c r="C158" i="10"/>
  <c r="D158" i="10"/>
  <c r="E158" i="10"/>
  <c r="F158" i="10"/>
  <c r="A159" i="10"/>
  <c r="B159" i="10"/>
  <c r="C159" i="10"/>
  <c r="D159" i="10"/>
  <c r="E159" i="10"/>
  <c r="F159" i="10"/>
  <c r="A160" i="10"/>
  <c r="B160" i="10"/>
  <c r="C160" i="10"/>
  <c r="D160" i="10"/>
  <c r="E160" i="10"/>
  <c r="F160" i="10"/>
  <c r="A161" i="10"/>
  <c r="B161" i="10"/>
  <c r="C161" i="10"/>
  <c r="D161" i="10"/>
  <c r="E161" i="10"/>
  <c r="F161" i="10"/>
  <c r="A162" i="10"/>
  <c r="B162" i="10"/>
  <c r="C162" i="10"/>
  <c r="D162" i="10"/>
  <c r="E162" i="10"/>
  <c r="F162" i="10"/>
  <c r="A163" i="10"/>
  <c r="B163" i="10"/>
  <c r="C163" i="10"/>
  <c r="D163" i="10"/>
  <c r="E163" i="10"/>
  <c r="F163" i="10"/>
  <c r="A164" i="10"/>
  <c r="B164" i="10"/>
  <c r="C164" i="10"/>
  <c r="D164" i="10"/>
  <c r="E164" i="10"/>
  <c r="F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/>
  <c r="A167" i="10"/>
  <c r="B167" i="10"/>
  <c r="C167" i="10"/>
  <c r="D167" i="10"/>
  <c r="E167" i="10"/>
  <c r="F167" i="10"/>
  <c r="A168" i="10"/>
  <c r="B168" i="10"/>
  <c r="C168" i="10"/>
  <c r="D168" i="10"/>
  <c r="E168" i="10"/>
  <c r="F168" i="10"/>
  <c r="A169" i="10"/>
  <c r="B169" i="10"/>
  <c r="C169" i="10"/>
  <c r="D169" i="10"/>
  <c r="E169" i="10"/>
  <c r="F169" i="10"/>
  <c r="A170" i="10"/>
  <c r="B170" i="10"/>
  <c r="C170" i="10"/>
  <c r="D170" i="10"/>
  <c r="E170" i="10"/>
  <c r="F170" i="10"/>
  <c r="A171" i="10"/>
  <c r="B171" i="10"/>
  <c r="C171" i="10"/>
  <c r="D171" i="10"/>
  <c r="E171" i="10"/>
  <c r="F171" i="10"/>
  <c r="A172" i="10"/>
  <c r="B172" i="10"/>
  <c r="C172" i="10"/>
  <c r="D172" i="10"/>
  <c r="E172" i="10"/>
  <c r="F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C175" i="10"/>
  <c r="D175" i="10"/>
  <c r="E175" i="10"/>
  <c r="F175" i="10"/>
  <c r="A176" i="10"/>
  <c r="B176" i="10"/>
  <c r="C176" i="10"/>
  <c r="D176" i="10"/>
  <c r="E176" i="10"/>
  <c r="F176" i="10"/>
  <c r="A177" i="10"/>
  <c r="B177" i="10"/>
  <c r="C177" i="10"/>
  <c r="D177" i="10"/>
  <c r="E177" i="10"/>
  <c r="F177" i="10"/>
  <c r="A178" i="10"/>
  <c r="B178" i="10"/>
  <c r="C178" i="10"/>
  <c r="D178" i="10"/>
  <c r="E178" i="10"/>
  <c r="F178" i="10"/>
  <c r="A179" i="10"/>
  <c r="B179" i="10"/>
  <c r="C179" i="10"/>
  <c r="D179" i="10"/>
  <c r="E179" i="10"/>
  <c r="F179" i="10"/>
  <c r="A180" i="10"/>
  <c r="B180" i="10"/>
  <c r="C180" i="10"/>
  <c r="D180" i="10"/>
  <c r="E180" i="10"/>
  <c r="F180" i="10"/>
  <c r="A181" i="10"/>
  <c r="B181" i="10"/>
  <c r="C181" i="10"/>
  <c r="D181" i="10"/>
  <c r="E181" i="10"/>
  <c r="F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/>
  <c r="A184" i="10"/>
  <c r="B184" i="10"/>
  <c r="C184" i="10"/>
  <c r="D184" i="10"/>
  <c r="E184" i="10"/>
  <c r="F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C187" i="10"/>
  <c r="D187" i="10"/>
  <c r="E187" i="10"/>
  <c r="F187" i="10"/>
  <c r="A188" i="10"/>
  <c r="B188" i="10"/>
  <c r="C188" i="10"/>
  <c r="D188" i="10"/>
  <c r="E188" i="10"/>
  <c r="F188" i="10"/>
  <c r="A189" i="10"/>
  <c r="B189" i="10"/>
  <c r="C189" i="10"/>
  <c r="D189" i="10"/>
  <c r="E189" i="10"/>
  <c r="F189" i="10"/>
  <c r="A190" i="10"/>
  <c r="B190" i="10"/>
  <c r="C190" i="10"/>
  <c r="D190" i="10"/>
  <c r="E190" i="10"/>
  <c r="F190" i="10"/>
  <c r="A191" i="10"/>
  <c r="B191" i="10"/>
  <c r="C191" i="10"/>
  <c r="D191" i="10"/>
  <c r="E191" i="10"/>
  <c r="F191" i="10"/>
  <c r="A192" i="10"/>
  <c r="B192" i="10"/>
  <c r="C192" i="10"/>
  <c r="D192" i="10"/>
  <c r="E192" i="10"/>
  <c r="F192" i="10"/>
  <c r="A193" i="10"/>
  <c r="B193" i="10"/>
  <c r="C193" i="10"/>
  <c r="D193" i="10"/>
  <c r="E193" i="10"/>
  <c r="F193" i="10"/>
  <c r="A194" i="10"/>
  <c r="B194" i="10"/>
  <c r="C194" i="10"/>
  <c r="D194" i="10"/>
  <c r="E194" i="10"/>
  <c r="F194" i="10"/>
  <c r="A195" i="10"/>
  <c r="B195" i="10"/>
  <c r="C195" i="10"/>
  <c r="D195" i="10"/>
  <c r="E195" i="10"/>
  <c r="F195" i="10"/>
  <c r="A196" i="10"/>
  <c r="B196" i="10"/>
  <c r="C196" i="10"/>
  <c r="D196" i="10"/>
  <c r="E196" i="10"/>
  <c r="F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/>
  <c r="A199" i="10"/>
  <c r="B199" i="10"/>
  <c r="C199" i="10"/>
  <c r="D199" i="10"/>
  <c r="E199" i="10"/>
  <c r="F199" i="10"/>
  <c r="A200" i="10"/>
  <c r="B200" i="10"/>
  <c r="C200" i="10"/>
  <c r="D200" i="10"/>
  <c r="E200" i="10"/>
  <c r="F200" i="10"/>
  <c r="A201" i="10"/>
  <c r="B201" i="10"/>
  <c r="C201" i="10"/>
  <c r="D201" i="10"/>
  <c r="E201" i="10"/>
  <c r="F201" i="10"/>
  <c r="A202" i="10"/>
  <c r="B202" i="10"/>
  <c r="C202" i="10"/>
  <c r="D202" i="10"/>
  <c r="E202" i="10"/>
  <c r="F202" i="10"/>
  <c r="A203" i="10"/>
  <c r="B203" i="10"/>
  <c r="C203" i="10"/>
  <c r="D203" i="10"/>
  <c r="E203" i="10"/>
  <c r="F203" i="10"/>
  <c r="A204" i="10"/>
  <c r="B204" i="10"/>
  <c r="C204" i="10"/>
  <c r="D204" i="10"/>
  <c r="E204" i="10"/>
  <c r="F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C207" i="10"/>
  <c r="D207" i="10"/>
  <c r="E207" i="10"/>
  <c r="F207" i="10"/>
  <c r="A208" i="10"/>
  <c r="B208" i="10"/>
  <c r="C208" i="10"/>
  <c r="D208" i="10"/>
  <c r="E208" i="10"/>
  <c r="F208" i="10"/>
  <c r="A209" i="10"/>
  <c r="B209" i="10"/>
  <c r="C209" i="10"/>
  <c r="D209" i="10"/>
  <c r="E209" i="10"/>
  <c r="F209" i="10"/>
  <c r="A210" i="10"/>
  <c r="B210" i="10"/>
  <c r="C210" i="10"/>
  <c r="D210" i="10"/>
  <c r="E210" i="10"/>
  <c r="F210" i="10"/>
  <c r="A211" i="10"/>
  <c r="B211" i="10"/>
  <c r="C211" i="10"/>
  <c r="D211" i="10"/>
  <c r="E211" i="10"/>
  <c r="F211" i="10"/>
  <c r="A212" i="10"/>
  <c r="B212" i="10"/>
  <c r="C212" i="10"/>
  <c r="D212" i="10"/>
  <c r="E212" i="10"/>
  <c r="F212" i="10"/>
  <c r="A213" i="10"/>
  <c r="B213" i="10"/>
  <c r="C213" i="10"/>
  <c r="D213" i="10"/>
  <c r="E213" i="10"/>
  <c r="F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/>
  <c r="A216" i="10"/>
  <c r="B216" i="10"/>
  <c r="C216" i="10"/>
  <c r="D216" i="10"/>
  <c r="E216" i="10"/>
  <c r="F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C219" i="10"/>
  <c r="D219" i="10"/>
  <c r="E219" i="10"/>
  <c r="F219" i="10"/>
  <c r="A220" i="10"/>
  <c r="B220" i="10"/>
  <c r="C220" i="10"/>
  <c r="D220" i="10"/>
  <c r="E220" i="10"/>
  <c r="F220" i="10"/>
  <c r="A221" i="10"/>
  <c r="B221" i="10"/>
  <c r="C221" i="10"/>
  <c r="D221" i="10"/>
  <c r="E221" i="10"/>
  <c r="F221" i="10"/>
  <c r="A222" i="10"/>
  <c r="B222" i="10"/>
  <c r="C222" i="10"/>
  <c r="D222" i="10"/>
  <c r="E222" i="10"/>
  <c r="F222" i="10"/>
  <c r="A223" i="10"/>
  <c r="B223" i="10"/>
  <c r="C223" i="10"/>
  <c r="D223" i="10"/>
  <c r="E223" i="10"/>
  <c r="F223" i="10"/>
  <c r="A224" i="10"/>
  <c r="B224" i="10"/>
  <c r="C224" i="10"/>
  <c r="D224" i="10"/>
  <c r="E224" i="10"/>
  <c r="F224" i="10"/>
  <c r="A225" i="10"/>
  <c r="B225" i="10"/>
  <c r="C225" i="10"/>
  <c r="D225" i="10"/>
  <c r="E225" i="10"/>
  <c r="F225" i="10"/>
  <c r="A226" i="10"/>
  <c r="B226" i="10"/>
  <c r="C226" i="10"/>
  <c r="D226" i="10"/>
  <c r="E226" i="10"/>
  <c r="F226" i="10"/>
  <c r="A227" i="10"/>
  <c r="B227" i="10"/>
  <c r="C227" i="10"/>
  <c r="D227" i="10"/>
  <c r="E227" i="10"/>
  <c r="F227" i="10"/>
  <c r="A228" i="10"/>
  <c r="B228" i="10"/>
  <c r="C228" i="10"/>
  <c r="D228" i="10"/>
  <c r="E228" i="10"/>
  <c r="F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/>
  <c r="A231" i="10"/>
  <c r="B231" i="10"/>
  <c r="C231" i="10"/>
  <c r="D231" i="10"/>
  <c r="E231" i="10"/>
  <c r="F231" i="10"/>
  <c r="A232" i="10"/>
  <c r="B232" i="10"/>
  <c r="C232" i="10"/>
  <c r="D232" i="10"/>
  <c r="E232" i="10"/>
  <c r="F232" i="10"/>
  <c r="A233" i="10"/>
  <c r="B233" i="10"/>
  <c r="C233" i="10"/>
  <c r="D233" i="10"/>
  <c r="E233" i="10"/>
  <c r="F233" i="10"/>
  <c r="A234" i="10"/>
  <c r="B234" i="10"/>
  <c r="C234" i="10"/>
  <c r="D234" i="10"/>
  <c r="E234" i="10"/>
  <c r="F234" i="10"/>
  <c r="A235" i="10"/>
  <c r="B235" i="10"/>
  <c r="C235" i="10"/>
  <c r="D235" i="10"/>
  <c r="E235" i="10"/>
  <c r="F235" i="10"/>
  <c r="A236" i="10"/>
  <c r="B236" i="10"/>
  <c r="C236" i="10"/>
  <c r="D236" i="10"/>
  <c r="E236" i="10"/>
  <c r="F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C239" i="10"/>
  <c r="D239" i="10"/>
  <c r="E239" i="10"/>
  <c r="F239" i="10"/>
  <c r="A240" i="10"/>
  <c r="B240" i="10"/>
  <c r="C240" i="10"/>
  <c r="D240" i="10"/>
  <c r="E240" i="10"/>
  <c r="F240" i="10"/>
  <c r="A241" i="10"/>
  <c r="B241" i="10"/>
  <c r="C241" i="10"/>
  <c r="D241" i="10"/>
  <c r="E241" i="10"/>
  <c r="F241" i="10"/>
  <c r="A242" i="10"/>
  <c r="B242" i="10"/>
  <c r="C242" i="10"/>
  <c r="D242" i="10"/>
  <c r="E242" i="10"/>
  <c r="F242" i="10"/>
  <c r="A243" i="10"/>
  <c r="B243" i="10"/>
  <c r="C243" i="10"/>
  <c r="D243" i="10"/>
  <c r="E243" i="10"/>
  <c r="F243" i="10"/>
  <c r="A244" i="10"/>
  <c r="B244" i="10"/>
  <c r="C244" i="10"/>
  <c r="D244" i="10"/>
  <c r="E244" i="10"/>
  <c r="F244" i="10"/>
  <c r="A245" i="10"/>
  <c r="B245" i="10"/>
  <c r="C245" i="10"/>
  <c r="D245" i="10"/>
  <c r="E245" i="10"/>
  <c r="F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/>
  <c r="A248" i="10"/>
  <c r="B248" i="10"/>
  <c r="C248" i="10"/>
  <c r="D248" i="10"/>
  <c r="E248" i="10"/>
  <c r="F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C251" i="10"/>
  <c r="D251" i="10"/>
  <c r="E251" i="10"/>
  <c r="F251" i="10"/>
  <c r="A252" i="10"/>
  <c r="B252" i="10"/>
  <c r="C252" i="10"/>
  <c r="D252" i="10"/>
  <c r="E252" i="10"/>
  <c r="F252" i="10"/>
  <c r="A253" i="10"/>
  <c r="B253" i="10"/>
  <c r="C253" i="10"/>
  <c r="D253" i="10"/>
  <c r="E253" i="10"/>
  <c r="F253" i="10"/>
  <c r="A254" i="10"/>
  <c r="B254" i="10"/>
  <c r="C254" i="10"/>
  <c r="D254" i="10"/>
  <c r="E254" i="10"/>
  <c r="F254" i="10"/>
  <c r="A255" i="10"/>
  <c r="B255" i="10"/>
  <c r="C255" i="10"/>
  <c r="D255" i="10"/>
  <c r="E255" i="10"/>
  <c r="F255" i="10"/>
  <c r="A256" i="10"/>
  <c r="B256" i="10"/>
  <c r="C256" i="10"/>
  <c r="D256" i="10"/>
  <c r="E256" i="10"/>
  <c r="F256" i="10"/>
  <c r="A257" i="10"/>
  <c r="B257" i="10"/>
  <c r="C257" i="10"/>
  <c r="D257" i="10"/>
  <c r="E257" i="10"/>
  <c r="F257" i="10"/>
  <c r="A258" i="10"/>
  <c r="B258" i="10"/>
  <c r="C258" i="10"/>
  <c r="D258" i="10"/>
  <c r="E258" i="10"/>
  <c r="F258" i="10"/>
  <c r="A259" i="10"/>
  <c r="B259" i="10"/>
  <c r="C259" i="10"/>
  <c r="D259" i="10"/>
  <c r="E259" i="10"/>
  <c r="F259" i="10"/>
  <c r="A260" i="10"/>
  <c r="B260" i="10"/>
  <c r="C260" i="10"/>
  <c r="D260" i="10"/>
  <c r="E260" i="10"/>
  <c r="F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/>
  <c r="A263" i="10"/>
  <c r="B263" i="10"/>
  <c r="C263" i="10"/>
  <c r="D263" i="10"/>
  <c r="E263" i="10"/>
  <c r="F263" i="10"/>
  <c r="A264" i="10"/>
  <c r="B264" i="10"/>
  <c r="C264" i="10"/>
  <c r="D264" i="10"/>
  <c r="E264" i="10"/>
  <c r="F264" i="10"/>
  <c r="A265" i="10"/>
  <c r="B265" i="10"/>
  <c r="C265" i="10"/>
  <c r="D265" i="10"/>
  <c r="E265" i="10"/>
  <c r="F265" i="10"/>
  <c r="A266" i="10"/>
  <c r="B266" i="10"/>
  <c r="C266" i="10"/>
  <c r="D266" i="10"/>
  <c r="E266" i="10"/>
  <c r="F266" i="10"/>
  <c r="A267" i="10"/>
  <c r="B267" i="10"/>
  <c r="C267" i="10"/>
  <c r="D267" i="10"/>
  <c r="E267" i="10"/>
  <c r="F267" i="10"/>
  <c r="A268" i="10"/>
  <c r="B268" i="10"/>
  <c r="C268" i="10"/>
  <c r="D268" i="10"/>
  <c r="E268" i="10"/>
  <c r="F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C271" i="10"/>
  <c r="D271" i="10"/>
  <c r="E271" i="10"/>
  <c r="F271" i="10"/>
  <c r="A272" i="10"/>
  <c r="B272" i="10"/>
  <c r="C272" i="10"/>
  <c r="D272" i="10"/>
  <c r="E272" i="10"/>
  <c r="F272" i="10"/>
  <c r="A273" i="10"/>
  <c r="B273" i="10"/>
  <c r="C273" i="10"/>
  <c r="D273" i="10"/>
  <c r="E273" i="10"/>
  <c r="F273" i="10"/>
  <c r="A274" i="10"/>
  <c r="B274" i="10"/>
  <c r="C274" i="10"/>
  <c r="D274" i="10"/>
  <c r="E274" i="10"/>
  <c r="F274" i="10"/>
  <c r="A275" i="10"/>
  <c r="B275" i="10"/>
  <c r="C275" i="10"/>
  <c r="D275" i="10"/>
  <c r="E275" i="10"/>
  <c r="F275" i="10"/>
  <c r="A276" i="10"/>
  <c r="B276" i="10"/>
  <c r="C276" i="10"/>
  <c r="D276" i="10"/>
  <c r="E276" i="10"/>
  <c r="F276" i="10"/>
  <c r="A277" i="10"/>
  <c r="B277" i="10"/>
  <c r="C277" i="10"/>
  <c r="D277" i="10"/>
  <c r="E277" i="10"/>
  <c r="F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/>
  <c r="A280" i="10"/>
  <c r="B280" i="10"/>
  <c r="C280" i="10"/>
  <c r="D280" i="10"/>
  <c r="E280" i="10"/>
  <c r="F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C283" i="10"/>
  <c r="D283" i="10"/>
  <c r="E283" i="10"/>
  <c r="F283" i="10"/>
  <c r="A284" i="10"/>
  <c r="B284" i="10"/>
  <c r="C284" i="10"/>
  <c r="D284" i="10"/>
  <c r="E284" i="10"/>
  <c r="F284" i="10"/>
  <c r="A285" i="10"/>
  <c r="B285" i="10"/>
  <c r="C285" i="10"/>
  <c r="D285" i="10"/>
  <c r="E285" i="10"/>
  <c r="F285" i="10"/>
  <c r="A286" i="10"/>
  <c r="B286" i="10"/>
  <c r="C286" i="10"/>
  <c r="D286" i="10"/>
  <c r="E286" i="10"/>
  <c r="F286" i="10"/>
  <c r="A287" i="10"/>
  <c r="B287" i="10"/>
  <c r="C287" i="10"/>
  <c r="D287" i="10"/>
  <c r="E287" i="10"/>
  <c r="F287" i="10"/>
  <c r="A288" i="10"/>
  <c r="B288" i="10"/>
  <c r="C288" i="10"/>
  <c r="D288" i="10"/>
  <c r="E288" i="10"/>
  <c r="F288" i="10"/>
  <c r="A289" i="10"/>
  <c r="B289" i="10"/>
  <c r="C289" i="10"/>
  <c r="D289" i="10"/>
  <c r="E289" i="10"/>
  <c r="F289" i="10"/>
  <c r="A290" i="10"/>
  <c r="B290" i="10"/>
  <c r="C290" i="10"/>
  <c r="D290" i="10"/>
  <c r="E290" i="10"/>
  <c r="F290" i="10"/>
  <c r="A291" i="10"/>
  <c r="B291" i="10"/>
  <c r="C291" i="10"/>
  <c r="D291" i="10"/>
  <c r="E291" i="10"/>
  <c r="F291" i="10"/>
  <c r="A292" i="10"/>
  <c r="B292" i="10"/>
  <c r="C292" i="10"/>
  <c r="D292" i="10"/>
  <c r="E292" i="10"/>
  <c r="F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/>
  <c r="A295" i="10"/>
  <c r="B295" i="10"/>
  <c r="C295" i="10"/>
  <c r="D295" i="10"/>
  <c r="E295" i="10"/>
  <c r="F295" i="10"/>
  <c r="A296" i="10"/>
  <c r="B296" i="10"/>
  <c r="C296" i="10"/>
  <c r="D296" i="10"/>
  <c r="E296" i="10"/>
  <c r="F296" i="10"/>
  <c r="A297" i="10"/>
  <c r="B297" i="10"/>
  <c r="C297" i="10"/>
  <c r="D297" i="10"/>
  <c r="E297" i="10"/>
  <c r="F297" i="10"/>
  <c r="A298" i="10"/>
  <c r="B298" i="10"/>
  <c r="C298" i="10"/>
  <c r="D298" i="10"/>
  <c r="E298" i="10"/>
  <c r="F298" i="10"/>
  <c r="A299" i="10"/>
  <c r="B299" i="10"/>
  <c r="C299" i="10"/>
  <c r="D299" i="10"/>
  <c r="E299" i="10"/>
  <c r="F299" i="10"/>
  <c r="A300" i="10"/>
  <c r="B300" i="10"/>
  <c r="C300" i="10"/>
  <c r="D300" i="10"/>
  <c r="E300" i="10"/>
  <c r="F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C303" i="10"/>
  <c r="D303" i="10"/>
  <c r="E303" i="10"/>
  <c r="F303" i="10"/>
  <c r="A304" i="10"/>
  <c r="B304" i="10"/>
  <c r="C304" i="10"/>
  <c r="D304" i="10"/>
  <c r="E304" i="10"/>
  <c r="F304" i="10"/>
  <c r="A305" i="10"/>
  <c r="B305" i="10"/>
  <c r="C305" i="10"/>
  <c r="D305" i="10"/>
  <c r="E305" i="10"/>
  <c r="F305" i="10"/>
  <c r="A306" i="10"/>
  <c r="B306" i="10"/>
  <c r="C306" i="10"/>
  <c r="D306" i="10"/>
  <c r="E306" i="10"/>
  <c r="F306" i="10"/>
  <c r="A307" i="10"/>
  <c r="B307" i="10"/>
  <c r="C307" i="10"/>
  <c r="D307" i="10"/>
  <c r="E307" i="10"/>
  <c r="F307" i="10"/>
  <c r="A308" i="10"/>
  <c r="B308" i="10"/>
  <c r="C308" i="10"/>
  <c r="D308" i="10"/>
  <c r="E308" i="10"/>
  <c r="F308" i="10"/>
  <c r="A309" i="10"/>
  <c r="B309" i="10"/>
  <c r="C309" i="10"/>
  <c r="D309" i="10"/>
  <c r="E309" i="10"/>
  <c r="F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/>
  <c r="A312" i="10"/>
  <c r="B312" i="10"/>
  <c r="C312" i="10"/>
  <c r="D312" i="10"/>
  <c r="E312" i="10"/>
  <c r="F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C315" i="10"/>
  <c r="D315" i="10"/>
  <c r="E315" i="10"/>
  <c r="F315" i="10"/>
  <c r="A316" i="10"/>
  <c r="B316" i="10"/>
  <c r="C316" i="10"/>
  <c r="D316" i="10"/>
  <c r="E316" i="10"/>
  <c r="F316" i="10"/>
  <c r="A317" i="10"/>
  <c r="B317" i="10"/>
  <c r="C317" i="10"/>
  <c r="D317" i="10"/>
  <c r="E317" i="10"/>
  <c r="F317" i="10"/>
  <c r="A318" i="10"/>
  <c r="B318" i="10"/>
  <c r="C318" i="10"/>
  <c r="D318" i="10"/>
  <c r="E318" i="10"/>
  <c r="F318" i="10"/>
  <c r="A319" i="10"/>
  <c r="B319" i="10"/>
  <c r="C319" i="10"/>
  <c r="D319" i="10"/>
  <c r="E319" i="10"/>
  <c r="F319" i="10"/>
  <c r="A320" i="10"/>
  <c r="B320" i="10"/>
  <c r="C320" i="10"/>
  <c r="D320" i="10"/>
  <c r="E320" i="10"/>
  <c r="F320" i="10"/>
  <c r="A321" i="10"/>
  <c r="B321" i="10"/>
  <c r="C321" i="10"/>
  <c r="D321" i="10"/>
  <c r="E321" i="10"/>
  <c r="F321" i="10"/>
  <c r="A322" i="10"/>
  <c r="B322" i="10"/>
  <c r="C322" i="10"/>
  <c r="D322" i="10"/>
  <c r="E322" i="10"/>
  <c r="F322" i="10"/>
  <c r="A323" i="10"/>
  <c r="B323" i="10"/>
  <c r="C323" i="10"/>
  <c r="D323" i="10"/>
  <c r="E323" i="10"/>
  <c r="F323" i="10"/>
  <c r="A324" i="10"/>
  <c r="B324" i="10"/>
  <c r="C324" i="10"/>
  <c r="D324" i="10"/>
  <c r="E324" i="10"/>
  <c r="F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/>
  <c r="A327" i="10"/>
  <c r="B327" i="10"/>
  <c r="C327" i="10"/>
  <c r="D327" i="10"/>
  <c r="E327" i="10"/>
  <c r="F327" i="10"/>
  <c r="A328" i="10"/>
  <c r="B328" i="10"/>
  <c r="C328" i="10"/>
  <c r="D328" i="10"/>
  <c r="E328" i="10"/>
  <c r="F328" i="10"/>
  <c r="A329" i="10"/>
  <c r="B329" i="10"/>
  <c r="C329" i="10"/>
  <c r="D329" i="10"/>
  <c r="E329" i="10"/>
  <c r="F329" i="10"/>
  <c r="A330" i="10"/>
  <c r="B330" i="10"/>
  <c r="C330" i="10"/>
  <c r="D330" i="10"/>
  <c r="E330" i="10"/>
  <c r="F330" i="10"/>
  <c r="A331" i="10"/>
  <c r="B331" i="10"/>
  <c r="C331" i="10"/>
  <c r="D331" i="10"/>
  <c r="E331" i="10"/>
  <c r="F331" i="10"/>
  <c r="A332" i="10"/>
  <c r="B332" i="10"/>
  <c r="C332" i="10"/>
  <c r="D332" i="10"/>
  <c r="E332" i="10"/>
  <c r="F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C335" i="10"/>
  <c r="D335" i="10"/>
  <c r="E335" i="10"/>
  <c r="F335" i="10"/>
  <c r="A336" i="10"/>
  <c r="B336" i="10"/>
  <c r="C336" i="10"/>
  <c r="D336" i="10"/>
  <c r="E336" i="10"/>
  <c r="F336" i="10"/>
  <c r="A337" i="10"/>
  <c r="B337" i="10"/>
  <c r="C337" i="10"/>
  <c r="D337" i="10"/>
  <c r="E337" i="10"/>
  <c r="F337" i="10"/>
  <c r="A338" i="10"/>
  <c r="B338" i="10"/>
  <c r="C338" i="10"/>
  <c r="D338" i="10"/>
  <c r="E338" i="10"/>
  <c r="F338" i="10"/>
  <c r="A339" i="10"/>
  <c r="B339" i="10"/>
  <c r="C339" i="10"/>
  <c r="D339" i="10"/>
  <c r="E339" i="10"/>
  <c r="F339" i="10"/>
  <c r="A340" i="10"/>
  <c r="B340" i="10"/>
  <c r="C340" i="10"/>
  <c r="D340" i="10"/>
  <c r="E340" i="10"/>
  <c r="F340" i="10"/>
  <c r="A341" i="10"/>
  <c r="B341" i="10"/>
  <c r="C341" i="10"/>
  <c r="D341" i="10"/>
  <c r="E341" i="10"/>
  <c r="F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/>
  <c r="A344" i="10"/>
  <c r="B344" i="10"/>
  <c r="C344" i="10"/>
  <c r="D344" i="10"/>
  <c r="E344" i="10"/>
  <c r="F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C347" i="10"/>
  <c r="D347" i="10"/>
  <c r="E347" i="10"/>
  <c r="F347" i="10"/>
  <c r="A348" i="10"/>
  <c r="B348" i="10"/>
  <c r="C348" i="10"/>
  <c r="D348" i="10"/>
  <c r="E348" i="10"/>
  <c r="F348" i="10"/>
  <c r="A349" i="10"/>
  <c r="B349" i="10"/>
  <c r="C349" i="10"/>
  <c r="D349" i="10"/>
  <c r="E349" i="10"/>
  <c r="F349" i="10"/>
  <c r="A350" i="10"/>
  <c r="B350" i="10"/>
  <c r="C350" i="10"/>
  <c r="D350" i="10"/>
  <c r="E350" i="10"/>
  <c r="F350" i="10"/>
  <c r="A351" i="10"/>
  <c r="B351" i="10"/>
  <c r="C351" i="10"/>
  <c r="D351" i="10"/>
  <c r="E351" i="10"/>
  <c r="F351" i="10"/>
  <c r="A352" i="10"/>
  <c r="B352" i="10"/>
  <c r="C352" i="10"/>
  <c r="D352" i="10"/>
  <c r="E352" i="10"/>
  <c r="F352" i="10"/>
  <c r="A353" i="10"/>
  <c r="B353" i="10"/>
  <c r="C353" i="10"/>
  <c r="D353" i="10"/>
  <c r="E353" i="10"/>
  <c r="F353" i="10"/>
  <c r="A354" i="10"/>
  <c r="B354" i="10"/>
  <c r="C354" i="10"/>
  <c r="D354" i="10"/>
  <c r="E354" i="10"/>
  <c r="F354" i="10"/>
  <c r="A355" i="10"/>
  <c r="B355" i="10"/>
  <c r="C355" i="10"/>
  <c r="D355" i="10"/>
  <c r="E355" i="10"/>
  <c r="F355" i="10"/>
  <c r="A356" i="10"/>
  <c r="B356" i="10"/>
  <c r="C356" i="10"/>
  <c r="D356" i="10"/>
  <c r="E356" i="10"/>
  <c r="F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/>
  <c r="A359" i="10"/>
  <c r="B359" i="10"/>
  <c r="C359" i="10"/>
  <c r="D359" i="10"/>
  <c r="E359" i="10"/>
  <c r="F359" i="10"/>
  <c r="A360" i="10"/>
  <c r="B360" i="10"/>
  <c r="C360" i="10"/>
  <c r="D360" i="10"/>
  <c r="E360" i="10"/>
  <c r="F360" i="10"/>
  <c r="A361" i="10"/>
  <c r="B361" i="10"/>
  <c r="C361" i="10"/>
  <c r="D361" i="10"/>
  <c r="E361" i="10"/>
  <c r="F361" i="10"/>
  <c r="A362" i="10"/>
  <c r="B362" i="10"/>
  <c r="C362" i="10"/>
  <c r="D362" i="10"/>
  <c r="E362" i="10"/>
  <c r="F362" i="10"/>
  <c r="A363" i="10"/>
  <c r="B363" i="10"/>
  <c r="C363" i="10"/>
  <c r="D363" i="10"/>
  <c r="E363" i="10"/>
  <c r="F363" i="10"/>
  <c r="A364" i="10"/>
  <c r="B364" i="10"/>
  <c r="C364" i="10"/>
  <c r="D364" i="10"/>
  <c r="E364" i="10"/>
  <c r="F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C367" i="10"/>
  <c r="D367" i="10"/>
  <c r="E367" i="10"/>
  <c r="F367" i="10"/>
  <c r="A368" i="10"/>
  <c r="B368" i="10"/>
  <c r="C368" i="10"/>
  <c r="D368" i="10"/>
  <c r="E368" i="10"/>
  <c r="F368" i="10"/>
  <c r="A369" i="10"/>
  <c r="B369" i="10"/>
  <c r="C369" i="10"/>
  <c r="D369" i="10"/>
  <c r="E369" i="10"/>
  <c r="F369" i="10"/>
  <c r="A370" i="10"/>
  <c r="B370" i="10"/>
  <c r="C370" i="10"/>
  <c r="D370" i="10"/>
  <c r="E370" i="10"/>
  <c r="F370" i="10"/>
  <c r="A371" i="10"/>
  <c r="B371" i="10"/>
  <c r="C371" i="10"/>
  <c r="D371" i="10"/>
  <c r="E371" i="10"/>
  <c r="F371" i="10"/>
  <c r="A372" i="10"/>
  <c r="B372" i="10"/>
  <c r="C372" i="10"/>
  <c r="D372" i="10"/>
  <c r="E372" i="10"/>
  <c r="F372" i="10"/>
  <c r="A373" i="10"/>
  <c r="B373" i="10"/>
  <c r="C373" i="10"/>
  <c r="D373" i="10"/>
  <c r="E373" i="10"/>
  <c r="F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/>
  <c r="A376" i="10"/>
  <c r="B376" i="10"/>
  <c r="C376" i="10"/>
  <c r="D376" i="10"/>
  <c r="E376" i="10"/>
  <c r="F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C379" i="10"/>
  <c r="D379" i="10"/>
  <c r="E379" i="10"/>
  <c r="F379" i="10"/>
  <c r="A380" i="10"/>
  <c r="B380" i="10"/>
  <c r="C380" i="10"/>
  <c r="D380" i="10"/>
  <c r="E380" i="10"/>
  <c r="F380" i="10"/>
  <c r="A381" i="10"/>
  <c r="B381" i="10"/>
  <c r="C381" i="10"/>
  <c r="D381" i="10"/>
  <c r="E381" i="10"/>
  <c r="F381" i="10"/>
  <c r="A382" i="10"/>
  <c r="B382" i="10"/>
  <c r="C382" i="10"/>
  <c r="D382" i="10"/>
  <c r="E382" i="10"/>
  <c r="F382" i="10"/>
  <c r="A383" i="10"/>
  <c r="B383" i="10"/>
  <c r="C383" i="10"/>
  <c r="D383" i="10"/>
  <c r="E383" i="10"/>
  <c r="F383" i="10"/>
  <c r="A384" i="10"/>
  <c r="B384" i="10"/>
  <c r="C384" i="10"/>
  <c r="D384" i="10"/>
  <c r="E384" i="10"/>
  <c r="F384" i="10"/>
  <c r="A385" i="10"/>
  <c r="B385" i="10"/>
  <c r="C385" i="10"/>
  <c r="D385" i="10"/>
  <c r="E385" i="10"/>
  <c r="F385" i="10"/>
  <c r="A386" i="10"/>
  <c r="B386" i="10"/>
  <c r="C386" i="10"/>
  <c r="D386" i="10"/>
  <c r="E386" i="10"/>
  <c r="F386" i="10"/>
  <c r="A387" i="10"/>
  <c r="B387" i="10"/>
  <c r="C387" i="10"/>
  <c r="D387" i="10"/>
  <c r="E387" i="10"/>
  <c r="F387" i="10"/>
  <c r="A388" i="10"/>
  <c r="B388" i="10"/>
  <c r="C388" i="10"/>
  <c r="D388" i="10"/>
  <c r="E388" i="10"/>
  <c r="F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/>
  <c r="A391" i="10"/>
  <c r="B391" i="10"/>
  <c r="C391" i="10"/>
  <c r="D391" i="10"/>
  <c r="E391" i="10"/>
  <c r="F391" i="10"/>
  <c r="A392" i="10"/>
  <c r="B392" i="10"/>
  <c r="C392" i="10"/>
  <c r="D392" i="10"/>
  <c r="E392" i="10"/>
  <c r="F392" i="10"/>
  <c r="A393" i="10"/>
  <c r="B393" i="10"/>
  <c r="C393" i="10"/>
  <c r="D393" i="10"/>
  <c r="E393" i="10"/>
  <c r="F393" i="10"/>
  <c r="A394" i="10"/>
  <c r="B394" i="10"/>
  <c r="C394" i="10"/>
  <c r="D394" i="10"/>
  <c r="E394" i="10"/>
  <c r="F394" i="10"/>
  <c r="A395" i="10"/>
  <c r="B395" i="10"/>
  <c r="C395" i="10"/>
  <c r="D395" i="10"/>
  <c r="E395" i="10"/>
  <c r="F395" i="10"/>
  <c r="A396" i="10"/>
  <c r="B396" i="10"/>
  <c r="C396" i="10"/>
  <c r="D396" i="10"/>
  <c r="E396" i="10"/>
  <c r="F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C399" i="10"/>
  <c r="D399" i="10"/>
  <c r="E399" i="10"/>
  <c r="F399" i="10"/>
  <c r="A400" i="10"/>
  <c r="B400" i="10"/>
  <c r="C400" i="10"/>
  <c r="D400" i="10"/>
  <c r="E400" i="10"/>
  <c r="F400" i="10"/>
  <c r="A401" i="10"/>
  <c r="B401" i="10"/>
  <c r="C401" i="10"/>
  <c r="D401" i="10"/>
  <c r="E401" i="10"/>
  <c r="F401" i="10"/>
  <c r="A402" i="10"/>
  <c r="B402" i="10"/>
  <c r="C402" i="10"/>
  <c r="D402" i="10"/>
  <c r="E402" i="10"/>
  <c r="F402" i="10"/>
  <c r="A403" i="10"/>
  <c r="B403" i="10"/>
  <c r="C403" i="10"/>
  <c r="D403" i="10"/>
  <c r="E403" i="10"/>
  <c r="F403" i="10"/>
  <c r="A404" i="10"/>
  <c r="B404" i="10"/>
  <c r="C404" i="10"/>
  <c r="D404" i="10"/>
  <c r="E404" i="10"/>
  <c r="F404" i="10"/>
  <c r="A405" i="10"/>
  <c r="B405" i="10"/>
  <c r="C405" i="10"/>
  <c r="D405" i="10"/>
  <c r="E405" i="10"/>
  <c r="F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/>
  <c r="A408" i="10"/>
  <c r="B408" i="10"/>
  <c r="C408" i="10"/>
  <c r="D408" i="10"/>
  <c r="E408" i="10"/>
  <c r="F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C411" i="10"/>
  <c r="D411" i="10"/>
  <c r="E411" i="10"/>
  <c r="F411" i="10"/>
  <c r="A412" i="10"/>
  <c r="B412" i="10"/>
  <c r="C412" i="10"/>
  <c r="D412" i="10"/>
  <c r="E412" i="10"/>
  <c r="F412" i="10"/>
  <c r="A413" i="10"/>
  <c r="B413" i="10"/>
  <c r="C413" i="10"/>
  <c r="D413" i="10"/>
  <c r="E413" i="10"/>
  <c r="F413" i="10"/>
  <c r="A414" i="10"/>
  <c r="B414" i="10"/>
  <c r="C414" i="10"/>
  <c r="D414" i="10"/>
  <c r="E414" i="10"/>
  <c r="F414" i="10"/>
  <c r="A415" i="10"/>
  <c r="B415" i="10"/>
  <c r="C415" i="10"/>
  <c r="D415" i="10"/>
  <c r="E415" i="10"/>
  <c r="F415" i="10"/>
  <c r="A416" i="10"/>
  <c r="B416" i="10"/>
  <c r="C416" i="10"/>
  <c r="D416" i="10"/>
  <c r="E416" i="10"/>
  <c r="F416" i="10"/>
  <c r="A417" i="10"/>
  <c r="B417" i="10"/>
  <c r="C417" i="10"/>
  <c r="D417" i="10"/>
  <c r="E417" i="10"/>
  <c r="F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/>
  <c r="A420" i="10"/>
  <c r="B420" i="10"/>
  <c r="C420" i="10"/>
  <c r="D420" i="10"/>
  <c r="E420" i="10"/>
  <c r="F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C423" i="10"/>
  <c r="D423" i="10"/>
  <c r="E423" i="10"/>
  <c r="F423" i="10"/>
  <c r="A424" i="10"/>
  <c r="B424" i="10"/>
  <c r="C424" i="10"/>
  <c r="D424" i="10"/>
  <c r="E424" i="10"/>
  <c r="F424" i="10"/>
  <c r="A425" i="10"/>
  <c r="B425" i="10"/>
  <c r="C425" i="10"/>
  <c r="D425" i="10"/>
  <c r="E425" i="10"/>
  <c r="F425" i="10"/>
  <c r="A426" i="10"/>
  <c r="B426" i="10"/>
  <c r="C426" i="10"/>
  <c r="D426" i="10"/>
  <c r="E426" i="10"/>
  <c r="F426" i="10"/>
  <c r="A427" i="10"/>
  <c r="B427" i="10"/>
  <c r="C427" i="10"/>
  <c r="D427" i="10"/>
  <c r="E427" i="10"/>
  <c r="F427" i="10"/>
  <c r="A428" i="10"/>
  <c r="B428" i="10"/>
  <c r="C428" i="10"/>
  <c r="D428" i="10"/>
  <c r="E428" i="10"/>
  <c r="F428" i="10"/>
  <c r="A429" i="10"/>
  <c r="B429" i="10"/>
  <c r="C429" i="10"/>
  <c r="D429" i="10"/>
  <c r="E429" i="10"/>
  <c r="F429" i="10"/>
  <c r="A430" i="10"/>
  <c r="B430" i="10"/>
  <c r="C430" i="10"/>
  <c r="D430" i="10"/>
  <c r="E430" i="10"/>
  <c r="F430" i="10"/>
  <c r="A431" i="10"/>
  <c r="B431" i="10"/>
  <c r="C431" i="10"/>
  <c r="D431" i="10"/>
  <c r="E431" i="10"/>
  <c r="F431" i="10"/>
  <c r="A432" i="10"/>
  <c r="B432" i="10"/>
  <c r="C432" i="10"/>
  <c r="D432" i="10"/>
  <c r="E432" i="10"/>
  <c r="F432" i="10"/>
  <c r="A433" i="10"/>
  <c r="B433" i="10"/>
  <c r="C433" i="10"/>
  <c r="D433" i="10"/>
  <c r="E433" i="10"/>
  <c r="F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/>
  <c r="A436" i="10"/>
  <c r="B436" i="10"/>
  <c r="C436" i="10"/>
  <c r="D436" i="10"/>
  <c r="E436" i="10"/>
  <c r="F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C439" i="10"/>
  <c r="D439" i="10"/>
  <c r="E439" i="10"/>
  <c r="F439" i="10"/>
  <c r="A440" i="10"/>
  <c r="B440" i="10"/>
  <c r="C440" i="10"/>
  <c r="D440" i="10"/>
  <c r="E440" i="10"/>
  <c r="F440" i="10"/>
  <c r="A441" i="10"/>
  <c r="B441" i="10"/>
  <c r="C441" i="10"/>
  <c r="D441" i="10"/>
  <c r="E441" i="10"/>
  <c r="F441" i="10"/>
  <c r="A442" i="10"/>
  <c r="B442" i="10"/>
  <c r="C442" i="10"/>
  <c r="D442" i="10"/>
  <c r="E442" i="10"/>
  <c r="F442" i="10"/>
  <c r="A443" i="10"/>
  <c r="B443" i="10"/>
  <c r="C443" i="10"/>
  <c r="D443" i="10"/>
  <c r="E443" i="10"/>
  <c r="F443" i="10"/>
  <c r="A444" i="10"/>
  <c r="B444" i="10"/>
  <c r="C444" i="10"/>
  <c r="D444" i="10"/>
  <c r="E444" i="10"/>
  <c r="F444" i="10"/>
  <c r="A445" i="10"/>
  <c r="B445" i="10"/>
  <c r="C445" i="10"/>
  <c r="D445" i="10"/>
  <c r="E445" i="10"/>
  <c r="F445" i="10"/>
  <c r="A446" i="10"/>
  <c r="B446" i="10"/>
  <c r="C446" i="10"/>
  <c r="D446" i="10"/>
  <c r="E446" i="10"/>
  <c r="F446" i="10"/>
  <c r="A447" i="10"/>
  <c r="B447" i="10"/>
  <c r="C447" i="10"/>
  <c r="D447" i="10"/>
  <c r="E447" i="10"/>
  <c r="F447" i="10"/>
  <c r="A448" i="10"/>
  <c r="B448" i="10"/>
  <c r="C448" i="10"/>
  <c r="D448" i="10"/>
  <c r="E448" i="10"/>
  <c r="F448" i="10"/>
  <c r="A449" i="10"/>
  <c r="B449" i="10"/>
  <c r="C449" i="10"/>
  <c r="D449" i="10"/>
  <c r="E449" i="10"/>
  <c r="F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/>
  <c r="A452" i="10"/>
  <c r="B452" i="10"/>
  <c r="C452" i="10"/>
  <c r="D452" i="10"/>
  <c r="E452" i="10"/>
  <c r="F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C455" i="10"/>
  <c r="D455" i="10"/>
  <c r="E455" i="10"/>
  <c r="F455" i="10"/>
  <c r="A456" i="10"/>
  <c r="B456" i="10"/>
  <c r="C456" i="10"/>
  <c r="D456" i="10"/>
  <c r="E456" i="10"/>
  <c r="F456" i="10"/>
  <c r="A457" i="10"/>
  <c r="B457" i="10"/>
  <c r="C457" i="10"/>
  <c r="D457" i="10"/>
  <c r="E457" i="10"/>
  <c r="F457" i="10"/>
  <c r="A458" i="10"/>
  <c r="B458" i="10"/>
  <c r="C458" i="10"/>
  <c r="D458" i="10"/>
  <c r="E458" i="10"/>
  <c r="F458" i="10"/>
  <c r="A459" i="10"/>
  <c r="B459" i="10"/>
  <c r="C459" i="10"/>
  <c r="D459" i="10"/>
  <c r="E459" i="10"/>
  <c r="F459" i="10"/>
  <c r="A460" i="10"/>
  <c r="B460" i="10"/>
  <c r="C460" i="10"/>
  <c r="D460" i="10"/>
  <c r="E460" i="10"/>
  <c r="F460" i="10"/>
  <c r="A461" i="10"/>
  <c r="B461" i="10"/>
  <c r="C461" i="10"/>
  <c r="D461" i="10"/>
  <c r="E461" i="10"/>
  <c r="F461" i="10"/>
  <c r="A462" i="10"/>
  <c r="B462" i="10"/>
  <c r="C462" i="10"/>
  <c r="D462" i="10"/>
  <c r="E462" i="10"/>
  <c r="F462" i="10"/>
  <c r="A463" i="10"/>
  <c r="B463" i="10"/>
  <c r="C463" i="10"/>
  <c r="D463" i="10"/>
  <c r="E463" i="10"/>
  <c r="F463" i="10"/>
  <c r="A464" i="10"/>
  <c r="B464" i="10"/>
  <c r="C464" i="10"/>
  <c r="D464" i="10"/>
  <c r="E464" i="10"/>
  <c r="F464" i="10"/>
  <c r="A465" i="10"/>
  <c r="B465" i="10"/>
  <c r="C465" i="10"/>
  <c r="D465" i="10"/>
  <c r="E465" i="10"/>
  <c r="F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/>
  <c r="A468" i="10"/>
  <c r="B468" i="10"/>
  <c r="C468" i="10"/>
  <c r="D468" i="10"/>
  <c r="E468" i="10"/>
  <c r="F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C471" i="10"/>
  <c r="D471" i="10"/>
  <c r="E471" i="10"/>
  <c r="F471" i="10"/>
  <c r="A472" i="10"/>
  <c r="B472" i="10"/>
  <c r="C472" i="10"/>
  <c r="D472" i="10"/>
  <c r="E472" i="10"/>
  <c r="F472" i="10"/>
  <c r="A473" i="10"/>
  <c r="B473" i="10"/>
  <c r="C473" i="10"/>
  <c r="D473" i="10"/>
  <c r="E473" i="10"/>
  <c r="F473" i="10"/>
  <c r="A474" i="10"/>
  <c r="B474" i="10"/>
  <c r="C474" i="10"/>
  <c r="D474" i="10"/>
  <c r="E474" i="10"/>
  <c r="F474" i="10"/>
  <c r="A475" i="10"/>
  <c r="B475" i="10"/>
  <c r="C475" i="10"/>
  <c r="D475" i="10"/>
  <c r="E475" i="10"/>
  <c r="F475" i="10"/>
  <c r="A476" i="10"/>
  <c r="B476" i="10"/>
  <c r="C476" i="10"/>
  <c r="D476" i="10"/>
  <c r="E476" i="10"/>
  <c r="F476" i="10"/>
  <c r="A477" i="10"/>
  <c r="B477" i="10"/>
  <c r="C477" i="10"/>
  <c r="D477" i="10"/>
  <c r="E477" i="10"/>
  <c r="F477" i="10"/>
  <c r="A478" i="10"/>
  <c r="B478" i="10"/>
  <c r="C478" i="10"/>
  <c r="D478" i="10"/>
  <c r="E478" i="10"/>
  <c r="F478" i="10"/>
  <c r="A479" i="10"/>
  <c r="B479" i="10"/>
  <c r="C479" i="10"/>
  <c r="D479" i="10"/>
  <c r="E479" i="10"/>
  <c r="F479" i="10"/>
  <c r="A480" i="10"/>
  <c r="B480" i="10"/>
  <c r="C480" i="10"/>
  <c r="D480" i="10"/>
  <c r="E480" i="10"/>
  <c r="F480" i="10"/>
  <c r="A481" i="10"/>
  <c r="B481" i="10"/>
  <c r="C481" i="10"/>
  <c r="D481" i="10"/>
  <c r="E481" i="10"/>
  <c r="F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/>
  <c r="A484" i="10"/>
  <c r="B484" i="10"/>
  <c r="C484" i="10"/>
  <c r="D484" i="10"/>
  <c r="E484" i="10"/>
  <c r="F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C487" i="10"/>
  <c r="D487" i="10"/>
  <c r="E487" i="10"/>
  <c r="F487" i="10"/>
  <c r="A488" i="10"/>
  <c r="B488" i="10"/>
  <c r="C488" i="10"/>
  <c r="D488" i="10"/>
  <c r="E488" i="10"/>
  <c r="F488" i="10"/>
  <c r="A489" i="10"/>
  <c r="B489" i="10"/>
  <c r="C489" i="10"/>
  <c r="D489" i="10"/>
  <c r="E489" i="10"/>
  <c r="F489" i="10"/>
  <c r="A490" i="10"/>
  <c r="B490" i="10"/>
  <c r="C490" i="10"/>
  <c r="D490" i="10"/>
  <c r="E490" i="10"/>
  <c r="F490" i="10"/>
  <c r="A491" i="10"/>
  <c r="B491" i="10"/>
  <c r="C491" i="10"/>
  <c r="D491" i="10"/>
  <c r="E491" i="10"/>
  <c r="F491" i="10"/>
  <c r="A492" i="10"/>
  <c r="B492" i="10"/>
  <c r="C492" i="10"/>
  <c r="D492" i="10"/>
  <c r="E492" i="10"/>
  <c r="F492" i="10"/>
  <c r="A493" i="10"/>
  <c r="B493" i="10"/>
  <c r="C493" i="10"/>
  <c r="D493" i="10"/>
  <c r="E493" i="10"/>
  <c r="F493" i="10"/>
  <c r="A494" i="10"/>
  <c r="B494" i="10"/>
  <c r="C494" i="10"/>
  <c r="D494" i="10"/>
  <c r="E494" i="10"/>
  <c r="F494" i="10"/>
  <c r="A495" i="10"/>
  <c r="B495" i="10"/>
  <c r="C495" i="10"/>
  <c r="D495" i="10"/>
  <c r="E495" i="10"/>
  <c r="F495" i="10"/>
  <c r="A496" i="10"/>
  <c r="B496" i="10"/>
  <c r="C496" i="10"/>
  <c r="D496" i="10"/>
  <c r="E496" i="10"/>
  <c r="F496" i="10"/>
  <c r="A497" i="10"/>
  <c r="B497" i="10"/>
  <c r="C497" i="10"/>
  <c r="D497" i="10"/>
  <c r="E497" i="10"/>
  <c r="F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/>
  <c r="A500" i="10"/>
  <c r="B500" i="10"/>
  <c r="C500" i="10"/>
  <c r="D500" i="10"/>
  <c r="E500" i="10"/>
  <c r="F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C503" i="10"/>
  <c r="D503" i="10"/>
  <c r="E503" i="10"/>
  <c r="F503" i="10"/>
  <c r="A504" i="10"/>
  <c r="B504" i="10"/>
  <c r="C504" i="10"/>
  <c r="D504" i="10"/>
  <c r="E504" i="10"/>
  <c r="F504" i="10"/>
  <c r="A505" i="10"/>
  <c r="B505" i="10"/>
  <c r="C505" i="10"/>
  <c r="D505" i="10"/>
  <c r="E505" i="10"/>
  <c r="F505" i="10"/>
  <c r="A506" i="10"/>
  <c r="B506" i="10"/>
  <c r="C506" i="10"/>
  <c r="D506" i="10"/>
  <c r="E506" i="10"/>
  <c r="F506" i="10"/>
  <c r="A507" i="10"/>
  <c r="B507" i="10"/>
  <c r="C507" i="10"/>
  <c r="D507" i="10"/>
  <c r="E507" i="10"/>
  <c r="F507" i="10"/>
  <c r="A508" i="10"/>
  <c r="B508" i="10"/>
  <c r="C508" i="10"/>
  <c r="D508" i="10"/>
  <c r="E508" i="10"/>
  <c r="F508" i="10"/>
  <c r="C5" i="4"/>
  <c r="G5" i="4"/>
  <c r="H5" i="4"/>
  <c r="C6" i="4"/>
  <c r="G6" i="4"/>
  <c r="H6" i="4"/>
  <c r="C7" i="4"/>
  <c r="G7" i="4"/>
  <c r="H7" i="4"/>
  <c r="C8" i="4"/>
  <c r="G11" i="4"/>
  <c r="H11" i="4"/>
  <c r="G12" i="4"/>
  <c r="H12" i="4"/>
  <c r="G13" i="4"/>
  <c r="H13" i="4"/>
  <c r="F14" i="4"/>
  <c r="G14" i="4"/>
  <c r="H14" i="4"/>
  <c r="A4" i="12"/>
  <c r="A4" i="7"/>
  <c r="B7" i="7"/>
  <c r="E7" i="7"/>
  <c r="H7" i="7"/>
  <c r="K7" i="7"/>
  <c r="A3" i="8"/>
  <c r="B6" i="8"/>
  <c r="C6" i="8"/>
  <c r="A3" i="5"/>
  <c r="B6" i="5"/>
  <c r="C6" i="5"/>
  <c r="B7" i="5"/>
  <c r="C7" i="5"/>
  <c r="A3" i="6"/>
  <c r="B6" i="6"/>
  <c r="C6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<sst xmlns="http://schemas.openxmlformats.org/spreadsheetml/2006/main" count="1099" uniqueCount="529">
  <si>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</si>
  <si>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</si>
  <si>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</si>
  <si>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</si>
  <si>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</si>
  <si>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</si>
  <si>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</si>
  <si>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</si>
  <si>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</si>
  <si>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</si>
  <si>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</si>
  <si>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</si>
  <si>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</si>
  <si>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</si>
  <si>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</si>
  <si>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</si>
  <si>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</si>
  <si>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</si>
  <si>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</si>
  <si>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</si>
  <si>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</si>
  <si>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</si>
  <si>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</si>
  <si>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</si>
  <si>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</si>
  <si>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</si>
  <si>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</si>
  <si>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</si>
  <si>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    Firm-LD Peak - PJM-W - Apr01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</si>
  <si>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</si>
  <si>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</si>
  <si>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</si>
  <si>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</si>
  <si>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</si>
  <si>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</si>
  <si>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</si>
  <si>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</si>
  <si>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</si>
  <si>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Jan02-Feb02</t>
  </si>
  <si>
    <t>    Firm-LD Peak - Cin - Q4 01</t>
  </si>
  <si>
    <t>NG Fin BS, LD1 for IF</t>
  </si>
  <si>
    <t>    Firm-LD Peak - PJM-W - May01</t>
  </si>
  <si>
    <t>Nov01-Mar02</t>
  </si>
  <si>
    <t>    Firm-LD Peak - TVA - Next Day</t>
  </si>
  <si>
    <t>    Firm-LD Peak - Nepool - Next Day</t>
  </si>
  <si>
    <t>    NG Firm Phys, ID, GDD - NGPL-Nicor - Next Day Gas</t>
  </si>
  <si>
    <t>NG Firm Phys, ID, IF</t>
  </si>
  <si>
    <t>    Firm-LD Peak - Ent - Apr01</t>
  </si>
  <si>
    <t>    Firm-LD Peak - PJM-W - Sep01</t>
  </si>
  <si>
    <t>    NG Firm Phys, ID, GDD - CG-ONSH - Next Day Gas</t>
  </si>
  <si>
    <t>    NG Firm Phys, ID, GDD - TCO - Next Day Gas</t>
  </si>
  <si>
    <t>    Firm-LD Peak - Cin - Jun01</t>
  </si>
  <si>
    <t>    Firm-LD Peak - Ent - Jun01</t>
  </si>
  <si>
    <t>NG Fin BS, LD1 for NGI</t>
  </si>
  <si>
    <t>    Firm-LD Peak - Ent - May01</t>
  </si>
  <si>
    <t>    Firm-LD Peak - Ent - Sep01</t>
  </si>
  <si>
    <t>    NG Firm Phys, ID, GDD - Transco Z-6 (non-NY) - Next Day Gas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</si>
  <si>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</si>
  <si>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</si>
  <si>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</si>
  <si>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</si>
  <si>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</si>
  <si>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</si>
  <si>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</si>
  <si>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</si>
  <si>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</si>
  <si>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</si>
  <si>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</si>
  <si>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</si>
  <si>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</si>
  <si>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</si>
  <si>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</si>
  <si>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</si>
  <si>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</si>
  <si>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</si>
  <si>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</si>
  <si>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</si>
  <si>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Apr-01-01</t>
  </si>
  <si>
    <t>Apr-30-01</t>
  </si>
  <si>
    <t>Sold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</si>
  <si>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</si>
  <si>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</si>
  <si>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</si>
  <si>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</si>
  <si>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</si>
  <si>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</si>
  <si>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</si>
  <si>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</si>
  <si>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Carson , M</t>
  </si>
  <si>
    <t>Ent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</si>
  <si>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</si>
  <si>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</si>
  <si>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</si>
  <si>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</si>
  <si>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</si>
  <si>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</si>
  <si>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</si>
  <si>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</si>
  <si>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</si>
  <si>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</si>
  <si>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</si>
  <si>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</si>
  <si>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</si>
  <si>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</si>
  <si>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</si>
  <si>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</si>
  <si>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</si>
  <si>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</si>
  <si>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</si>
  <si>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</si>
  <si>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</si>
  <si>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</si>
  <si>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</si>
  <si>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</si>
  <si>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</si>
  <si>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</si>
  <si>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</si>
  <si>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</si>
  <si>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</si>
  <si>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</si>
  <si>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</si>
  <si>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</si>
  <si>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</si>
  <si>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</si>
  <si>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</si>
  <si>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</si>
  <si>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DYNATAY</t>
  </si>
  <si>
    <t>pwr.CE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</si>
  <si>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</si>
  <si>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</si>
  <si>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</si>
  <si>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</si>
  <si>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</si>
  <si>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</si>
  <si>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</si>
  <si>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</si>
  <si>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</si>
  <si>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</si>
  <si>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</si>
  <si>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</si>
  <si>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</si>
  <si>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</si>
  <si>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</si>
  <si>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</si>
  <si>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</si>
  <si>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</si>
  <si>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</si>
  <si>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</si>
  <si>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</si>
  <si>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</si>
  <si>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</si>
  <si>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</si>
  <si>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</si>
  <si>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</si>
  <si>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</si>
  <si>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</si>
  <si>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</si>
  <si>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</si>
  <si>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</si>
  <si>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</si>
  <si>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</si>
  <si>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</si>
  <si>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</si>
  <si>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</si>
  <si>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</si>
  <si>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</si>
  <si>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</si>
  <si>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</si>
  <si>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</si>
  <si>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</si>
  <si>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</si>
  <si>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</si>
  <si>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</si>
  <si>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</si>
  <si>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</si>
  <si>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</si>
  <si>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</si>
  <si>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</si>
  <si>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</si>
  <si>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</si>
  <si>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</si>
  <si>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</si>
  <si>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</si>
  <si>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</si>
  <si>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</si>
  <si>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</si>
  <si>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</si>
  <si>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</si>
  <si>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</si>
  <si>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</si>
  <si>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</si>
  <si>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</si>
  <si>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</si>
  <si>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</si>
  <si>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</si>
  <si>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</si>
  <si>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</si>
  <si>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</si>
  <si>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</si>
  <si>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</si>
  <si>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</si>
  <si>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</si>
  <si>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</si>
  <si>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</si>
  <si>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</si>
  <si>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</si>
  <si>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</si>
  <si>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</si>
  <si>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</si>
  <si>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</si>
  <si>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</si>
  <si>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</si>
  <si>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</si>
  <si>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</si>
  <si>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</si>
  <si>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</si>
  <si>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</si>
  <si>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</si>
  <si>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</si>
  <si>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</si>
  <si>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</si>
  <si>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</si>
  <si>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</si>
  <si>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</si>
  <si>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</si>
  <si>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</si>
  <si>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</si>
  <si>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</si>
  <si>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</si>
  <si>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</si>
  <si>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</si>
  <si>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</si>
  <si>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</si>
  <si>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</si>
  <si>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</si>
  <si>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</si>
  <si>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</si>
  <si>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</si>
  <si>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</si>
  <si>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</si>
  <si>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</si>
  <si>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</si>
  <si>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</si>
  <si>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</si>
  <si>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</si>
  <si>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</si>
  <si>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</si>
  <si>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</si>
  <si>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</si>
  <si>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</si>
  <si>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</si>
  <si>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</si>
  <si>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</si>
  <si>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</si>
  <si>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</si>
  <si>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</si>
  <si>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</si>
  <si>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</si>
  <si>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</si>
  <si>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</si>
  <si>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</si>
  <si>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</si>
  <si>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</si>
  <si>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</si>
  <si>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</si>
  <si>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</si>
  <si>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</si>
  <si>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</si>
  <si>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</si>
  <si>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</si>
  <si>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</si>
  <si>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</si>
  <si>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</si>
  <si>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</si>
  <si>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</si>
  <si>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</si>
  <si>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</si>
  <si>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</si>
  <si>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</si>
  <si>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</si>
  <si>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</si>
  <si>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</si>
  <si>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</si>
  <si>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</si>
  <si>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</si>
  <si>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</si>
  <si>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</si>
  <si>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</si>
  <si>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</si>
  <si>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</si>
  <si>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</si>
  <si>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</si>
  <si>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</si>
  <si>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</si>
  <si>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</si>
  <si>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</si>
  <si>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</si>
  <si>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Fin Swap-Peak</t>
  </si>
  <si>
    <t>Next Week</t>
  </si>
  <si>
    <t>    Firm-LD Peak - Cin - Sep01</t>
  </si>
  <si>
    <t>    Firm-LD Peak - Cin - Jan02-Feb02</t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</si>
  <si>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</si>
  <si>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Sw Swap, FP for GDD - Henry - Apr01</t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</si>
  <si>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</si>
  <si>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</si>
  <si>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</si>
  <si>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</si>
  <si>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</si>
  <si>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</si>
  <si>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</si>
  <si>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</si>
  <si>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</si>
  <si>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</si>
  <si>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</si>
  <si>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</si>
  <si>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</si>
  <si>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</si>
  <si>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</si>
  <si>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</si>
  <si>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</si>
  <si>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</si>
  <si>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</si>
  <si>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</si>
  <si>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</si>
  <si>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</si>
  <si>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</si>
  <si>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</si>
  <si>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</si>
  <si>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</si>
  <si>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</si>
  <si>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</si>
  <si>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</si>
  <si>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</si>
  <si>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</si>
  <si>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</si>
  <si>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 xml:space="preserve">EOL PERCENTAGE: </t>
  </si>
  <si>
    <t>ICE POWER VOLUME:</t>
  </si>
  <si>
    <t>Note: Total Activity for Dynegy Direct is not available, therefore Enron's percentage can not be calculated</t>
  </si>
  <si>
    <t>Activity on ICE</t>
  </si>
  <si>
    <t>    Firm-LD Peak - Ent - Next Week</t>
  </si>
  <si>
    <t>    Firm-LD Peak - NP-15 - Next Day</t>
  </si>
  <si>
    <t>    Firm-LD Peak - Nepool - Q4 01</t>
  </si>
  <si>
    <t>    Firm-LD Peak - PJM-W - Next Week</t>
  </si>
  <si>
    <t>May01-Oct01</t>
  </si>
  <si>
    <t>    NG Fin, FP for LD1 - Henry - Nov01-Mar02</t>
  </si>
  <si>
    <t>Enron North America Corp.</t>
  </si>
  <si>
    <t>Henry</t>
  </si>
  <si>
    <t>May-01-01</t>
  </si>
  <si>
    <t>May-31-01</t>
  </si>
  <si>
    <t>USD / MMBtu</t>
  </si>
  <si>
    <t>Daily</t>
  </si>
  <si>
    <t>Arnold, J</t>
  </si>
  <si>
    <t>Mar-29-01</t>
  </si>
  <si>
    <t>El Paso Merchant Energy L.P.</t>
  </si>
  <si>
    <t>Aquila Energy Marketing Corp</t>
  </si>
  <si>
    <t>DYNMSTE</t>
  </si>
  <si>
    <t>pwr.Ercot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</si>
  <si>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</si>
  <si>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</si>
  <si>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</si>
  <si>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</si>
  <si>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</si>
  <si>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</si>
  <si>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</si>
  <si>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</si>
  <si>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</si>
  <si>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</si>
  <si>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</si>
  <si>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</si>
  <si>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</si>
  <si>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Mar-29-01 thru Mar-29-01</t>
    </r>
  </si>
  <si>
    <t>    Fin Swap-Peak - NYPOOL G - Apr01</t>
  </si>
  <si>
    <t>Mar-29-01 19:18 GMT</t>
  </si>
  <si>
    <t>Mar-29-01 18:19 GMT</t>
  </si>
  <si>
    <t>    Firm-LD Peak - Cin - Next Week</t>
  </si>
  <si>
    <t>Mar-29-01 16:51 GMT</t>
  </si>
  <si>
    <t>Mar-29-01 21:04 GMT</t>
  </si>
  <si>
    <t>Mar-29-01 13:13 GMT</t>
  </si>
  <si>
    <t>    Firm-LD Peak - Cin - Jul01-Aug01</t>
  </si>
  <si>
    <t>Mar-29-01 19:47 GMT</t>
  </si>
  <si>
    <t>Mar-29-01 14:52 GMT</t>
  </si>
  <si>
    <t>Mar-29-01 21:08 GMT</t>
  </si>
  <si>
    <t>Mar-29-01 21:34 GMT</t>
  </si>
  <si>
    <t>    Firm-LD Peak - Comed - Next Week</t>
  </si>
  <si>
    <t>Mar-29-01 19:14 GMT</t>
  </si>
  <si>
    <t>    Firm-LD Peak - Comed - Jun01</t>
  </si>
  <si>
    <t>Mar-29-01 13:47 GMT</t>
  </si>
  <si>
    <t>Mar-29-01 13:59 GMT</t>
  </si>
  <si>
    <t>Mar-29-01 13:23 GMT</t>
  </si>
  <si>
    <t>Mar-29-01 18:14 GMT</t>
  </si>
  <si>
    <t>Mar-29-01 13:22 GMT</t>
  </si>
  <si>
    <t>Mar-29-01 14:24 GMT</t>
  </si>
  <si>
    <t>    Firm-LD Peak - Ent - Jan02-Feb02</t>
  </si>
  <si>
    <t>    Firm-LD Peak - Mid C - Next Day</t>
  </si>
  <si>
    <t>Mar-29-01 14:14 GMT</t>
  </si>
  <si>
    <t>Mar-29-01 14:15 GMT</t>
  </si>
  <si>
    <t>Mar-29-01 14:50 GMT</t>
  </si>
  <si>
    <t>Mar-29-01 19:54 GMT</t>
  </si>
  <si>
    <t>    Firm-LD Peak - Nepool - Jan02-Feb02</t>
  </si>
  <si>
    <t>Mar-29-01 19:31 GMT</t>
  </si>
  <si>
    <t>Mar-29-01 20:48 GMT</t>
  </si>
  <si>
    <t>Mar-29-01 19:34 GMT</t>
  </si>
  <si>
    <t>Mar-29-01 19:53 GMT</t>
  </si>
  <si>
    <t>Mar-29-01 13:50 GMT</t>
  </si>
  <si>
    <t>    Firm-LD Peak - Palo - Next Day</t>
  </si>
  <si>
    <t>Mar-29-01 14:27 GMT</t>
  </si>
  <si>
    <t>    Firm-LD Peak - SP-15 - Next Day</t>
  </si>
  <si>
    <t>Mar-29-01 14:23 GMT</t>
  </si>
  <si>
    <t>Mar-29-01 13:26 GMT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</si>
  <si>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</si>
  <si>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Firm Phys, FP - ANR-SE-T - Custom</t>
  </si>
  <si>
    <t>Custom</t>
  </si>
  <si>
    <t>Mar-29-01 15:36 GMT</t>
  </si>
  <si>
    <t>    NG Firm Phys, FP - TCO - Bal Month Gas</t>
  </si>
  <si>
    <t>Bal Month Gas</t>
  </si>
  <si>
    <t>Mar-29-01 14:41 GMT</t>
  </si>
  <si>
    <t>    NG Firm Phys, FP - CG-ONSH - Bal Month Gas</t>
  </si>
  <si>
    <t>Mar-29-01 15:56 GMT</t>
  </si>
  <si>
    <t>Mar-29-01 15:18 GMT</t>
  </si>
  <si>
    <t>    NG Firm Phys, FP - EP-Keystone - Bal Month Gas</t>
  </si>
  <si>
    <t>Mar-29-01 15:34 GMT</t>
  </si>
  <si>
    <t>    NG Firm Phys, FP - EP-Keystone - Apr01</t>
  </si>
  <si>
    <t>Mar-29-01 15:15 GMT</t>
  </si>
  <si>
    <t>    NG Firm Phys, FP - EP-San Juan - Bal Month Gas</t>
  </si>
  <si>
    <t>Mar-29-01 15:12 GMT</t>
  </si>
  <si>
    <t>Mar-29-01 14:47 GMT</t>
  </si>
  <si>
    <t>    NG Firm Phys, FP - Henry - Bal Month Gas</t>
  </si>
  <si>
    <t>Mar-29-01 15:03 GMT</t>
  </si>
  <si>
    <t>    NG Firm Phys, FP - NGPL-LA - Custom</t>
  </si>
  <si>
    <t>Mar-29-01 15:53 GMT</t>
  </si>
  <si>
    <t>    NG Firm Phys, FP - PG&amp;E-Citygate - Bal Month Gas</t>
  </si>
  <si>
    <t>Mar-29-01 15:30 GMT</t>
  </si>
  <si>
    <t>    NG Firm Phys, FP - Socal-Ehrenberg - Bal Month Gas</t>
  </si>
  <si>
    <t>Mar-29-01 14:36 GMT</t>
  </si>
  <si>
    <t>    NG Firm Phys, FP - TET ELA - Custom</t>
  </si>
  <si>
    <t>Mar-29-01 15:09 GMT</t>
  </si>
  <si>
    <t>    NG Firm Phys, FP - TET WLA - Custom</t>
  </si>
  <si>
    <t>Mar-29-01 15:46 GMT</t>
  </si>
  <si>
    <t>    NG Firm Phys, FP - Trunk ELA - Custom</t>
  </si>
  <si>
    <t>Mar-29-01 15:33 GMT</t>
  </si>
  <si>
    <t>    NG Firm Phys, ID, GDD - ANR-SE-T - Apr01</t>
  </si>
  <si>
    <t>Mar-29-01 17:14 GMT</t>
  </si>
  <si>
    <t>Mar-29-01 13:40 GMT</t>
  </si>
  <si>
    <t>Mar-29-01 20:29 GMT</t>
  </si>
  <si>
    <t>    NG Firm Phys, ID, GDD - CG-ONSH - Bal Month Gas</t>
  </si>
  <si>
    <t>Mar-29-01 14:28 GMT</t>
  </si>
  <si>
    <t>    NG Firm Phys, ID, GDD - Opal - Apr01</t>
  </si>
  <si>
    <t>Mar-29-01 16:40 GMT</t>
  </si>
  <si>
    <t>    NG Firm Phys, ID, GDD - NGPL-LA - Apr01</t>
  </si>
  <si>
    <t>Mar-29-01 22:18 GMT</t>
  </si>
  <si>
    <t>Mar-29-01 13:28 GMT</t>
  </si>
  <si>
    <t>    NG Firm Phys, ID, GDD - Panhandle - Custom</t>
  </si>
  <si>
    <t>Mar-29-01 14:57 GMT</t>
  </si>
  <si>
    <t>Mar-29-01 13:44 GMT</t>
  </si>
  <si>
    <t>    NG Firm Phys, ID, GDD - TGT-SL - Bal Month Gas</t>
  </si>
  <si>
    <t>    NG Firm Phys, ID, GDD - TGT-SL - Apr01</t>
  </si>
  <si>
    <t>    NG Firm Phys, ID, GDD - Tran 65 - Bal Month Gas</t>
  </si>
  <si>
    <t>Mar-29-01 13:03 GMT</t>
  </si>
  <si>
    <t>Mar-29-01 13:49 GMT</t>
  </si>
  <si>
    <t>    NG Firm Phys, ID, IF - Tran 85 - Apr01</t>
  </si>
  <si>
    <t>Mar-29-01 14:58 GMT</t>
  </si>
  <si>
    <t>    NG Fin BS, LD1 for IF - NGPL-Mid - May01</t>
  </si>
  <si>
    <t>Mar-29-01 19:17 GMT</t>
  </si>
  <si>
    <t>    NG Fin BS, LD1 for IF - Perm - May01</t>
  </si>
  <si>
    <t>Mar-29-01 20:55 GMT</t>
  </si>
  <si>
    <t>    NG Fin BS, LD1 for IF - Perm - May01-Oct01</t>
  </si>
  <si>
    <t>Mar-29-01 19:55 GMT</t>
  </si>
  <si>
    <t>    NG Fin BS, LD1 for IF - Tenn-LA - May01</t>
  </si>
  <si>
    <t>Mar-29-01 19:07 GMT</t>
  </si>
  <si>
    <t>    NG Fin BS, LD1 for IF - TET ELA - May01</t>
  </si>
  <si>
    <t>Mar-29-01 19:21 GMT</t>
  </si>
  <si>
    <t>    NG Fin BS, LD1 for IF - Waha - May01</t>
  </si>
  <si>
    <t>    NG Fin BS, LD1 for IF - Waha - Q3 01</t>
  </si>
  <si>
    <t>Q3 01</t>
  </si>
  <si>
    <t>Mar-29-01 21:38 GMT</t>
  </si>
  <si>
    <t>    NG Fin BS, LD1 for NGI - Chicago - May01-Oct01</t>
  </si>
  <si>
    <t>    NG Fin BS, LD1 for NGI - Chicago - Nov01-Mar02</t>
  </si>
  <si>
    <t>Mar-29-01 18:39 GMT</t>
  </si>
  <si>
    <t>    NG Fin BS, LD1 for NGI - Socal - Nov01-Mar02</t>
  </si>
  <si>
    <t>Mar-29-01 20:14 GMT</t>
  </si>
  <si>
    <t>Mar-29-01 16:03 GMT</t>
  </si>
  <si>
    <t>    NG Fin Sw Swap, FP for GDD - PG&amp;E-Citygate - Apr01</t>
  </si>
  <si>
    <t>Mar-29-01 15:02 GMT</t>
  </si>
  <si>
    <t>    NG Fin Sw Swap, FP for GDD - Socal - Apr01</t>
  </si>
  <si>
    <t>Mar-29-01 17:20 GMT</t>
  </si>
  <si>
    <t>Mar-29-01 20:18 GMT</t>
  </si>
  <si>
    <t>    NG Fin, FP for LD1 - Henry - May01-Oct01</t>
  </si>
  <si>
    <t>Mar-29-01 19:29 GMT</t>
  </si>
  <si>
    <t>Mar-29-01 18:59 GMT</t>
  </si>
  <si>
    <t> Trade Dates:  Mar-29-01 thru Mar-29-01</t>
  </si>
  <si>
    <t>Oct-31-01</t>
  </si>
  <si>
    <t>Morgan Stanley Capital Group, Inc.</t>
  </si>
  <si>
    <t>Apr-02-01</t>
  </si>
  <si>
    <t>Apr-06-01</t>
  </si>
  <si>
    <t>TVA</t>
  </si>
  <si>
    <t>Mar-30-01</t>
  </si>
  <si>
    <t>Mid C</t>
  </si>
  <si>
    <t>Mar-31-01</t>
  </si>
  <si>
    <t>Crandall, S</t>
  </si>
  <si>
    <t>Oct-01-01</t>
  </si>
  <si>
    <t>Dec-31-01</t>
  </si>
  <si>
    <t>Herndon, R</t>
  </si>
  <si>
    <t>Comed</t>
  </si>
  <si>
    <t>Jul-01-01</t>
  </si>
  <si>
    <t>Aug-31-01</t>
  </si>
  <si>
    <t> Enron Canada Corp.</t>
  </si>
  <si>
    <t> Enron Power Marketing, Inc.</t>
  </si>
  <si>
    <t>DYNJDAV</t>
  </si>
  <si>
    <t>ng.Not Applicable</t>
  </si>
  <si>
    <t>ng.Basis Swap</t>
  </si>
  <si>
    <t>ng.Transco Z6 NY City Gate</t>
  </si>
  <si>
    <t>ng.NYMEX Last Day Settlement</t>
  </si>
  <si>
    <t>ng.Inside FERC Transco Z6</t>
  </si>
  <si>
    <t>ng.Prompt Month - Financial</t>
  </si>
  <si>
    <t>08:02 A.M.</t>
  </si>
  <si>
    <t>08:03 A.M.</t>
  </si>
  <si>
    <t>pwr.May01</t>
  </si>
  <si>
    <t>08:49 A.M.</t>
  </si>
  <si>
    <t>pwr.East Coast Next Week Power</t>
  </si>
  <si>
    <t>06:54 A.M.</t>
  </si>
  <si>
    <t>06:48 A.M.</t>
  </si>
  <si>
    <t>06:56 A.M.</t>
  </si>
  <si>
    <t>DYNSMCGI</t>
  </si>
  <si>
    <t>pwr.TVA</t>
  </si>
  <si>
    <t>08:38 A.M.</t>
  </si>
  <si>
    <t>NO ACTIVITY</t>
  </si>
  <si>
    <t>(blank)</t>
  </si>
  <si>
    <t>#N/A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</si>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</sst>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5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1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2" fillId="3" borderId="21" xfId="0" applyFont="1" applyFill="1" applyBorder="1" applyAlignment="1">
      <alignment horizontal="center" vertical="center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2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3" xfId="0" applyNumberFormat="1" applyFill="1" applyBorder="1"/>
    <xf numFmtId="0" fontId="0" fillId="0" borderId="24" xfId="0" applyFill="1" applyBorder="1"/>
    <xf numFmtId="3" fontId="0" fillId="0" borderId="24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5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6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7" xfId="0" applyFont="1" applyFill="1" applyBorder="1" applyAlignment="1">
      <alignment horizontal="left" vertical="center"/>
    </xf>
    <xf numFmtId="165" fontId="4" fillId="0" borderId="28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/>
    </xf>
    <xf numFmtId="165" fontId="4" fillId="0" borderId="30" xfId="1" applyNumberFormat="1" applyFont="1" applyFill="1" applyBorder="1" applyAlignment="1">
      <alignment vertical="center"/>
    </xf>
    <xf numFmtId="0" fontId="4" fillId="0" borderId="31" xfId="0" applyFont="1" applyFill="1" applyBorder="1" applyAlignment="1">
      <alignment horizontal="left" vertical="center" indent="2"/>
    </xf>
    <xf numFmtId="165" fontId="4" fillId="0" borderId="32" xfId="1" applyNumberFormat="1" applyFont="1" applyFill="1" applyBorder="1" applyAlignment="1">
      <alignment vertical="center"/>
    </xf>
    <xf numFmtId="0" fontId="4" fillId="0" borderId="29" xfId="0" applyFont="1" applyFill="1" applyBorder="1" applyAlignment="1">
      <alignment horizontal="left" vertical="center" indent="2"/>
    </xf>
    <xf numFmtId="0" fontId="4" fillId="0" borderId="33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4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5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6" xfId="1" applyNumberFormat="1" applyFont="1" applyFill="1" applyBorder="1"/>
    <xf numFmtId="0" fontId="4" fillId="0" borderId="37" xfId="0" applyFont="1" applyFill="1" applyBorder="1"/>
    <xf numFmtId="0" fontId="4" fillId="0" borderId="38" xfId="0" applyFont="1" applyFill="1" applyBorder="1" applyAlignment="1">
      <alignment horizontal="left"/>
    </xf>
    <xf numFmtId="165" fontId="4" fillId="0" borderId="38" xfId="1" applyNumberFormat="1" applyFont="1" applyFill="1" applyBorder="1"/>
    <xf numFmtId="165" fontId="4" fillId="0" borderId="39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42" xfId="0" applyFont="1" applyFill="1" applyBorder="1" applyAlignment="1">
      <alignment horizontal="left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6980.423879398149" createdVersion="1" recordCount="1">
  <cacheSource type="worksheet">
    <worksheetSource ref="A9:Y10" sheet="DD-EGL"/>
  </cacheSource>
  <cacheFields count="25">
    <cacheField name="Enron Trader" numFmtId="0">
      <sharedItems count="3">
        <e v="#N/A"/>
        <s v="Adam Gross" u="1"/>
        <s v="Wade Hicks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0" maxValue="0" count="1">
        <n v="0"/>
      </sharedItems>
    </cacheField>
    <cacheField name="Activity Type " numFmtId="0">
      <sharedItems containsString="0" containsBlank="1" count="1">
        <m/>
      </sharedItems>
    </cacheField>
    <cacheField name="Customer " numFmtId="0">
      <sharedItems containsString="0" containsBlank="1" count="1">
        <m/>
      </sharedItems>
    </cacheField>
    <cacheField name="Major Commodity " numFmtId="0">
      <sharedItems containsBlank="1" count="2">
        <m/>
        <s v="Natural Gas Liquids" u="1"/>
      </sharedItems>
    </cacheField>
    <cacheField name="User Name " numFmtId="0">
      <sharedItems containsString="0" containsBlank="1" count="1">
        <m/>
      </sharedItems>
    </cacheField>
    <cacheField name="Dynegy User Name " numFmtId="0">
      <sharedItems containsString="0" containsBlank="1" count="1">
        <m/>
      </sharedItems>
    </cacheField>
    <cacheField name="Minor Commodity " numFmtId="0">
      <sharedItems containsString="0" containsBlank="1" count="1">
        <m/>
      </sharedItems>
    </cacheField>
    <cacheField name="Priority Of Service " numFmtId="0">
      <sharedItems containsString="0" containsBlank="1" count="1">
        <m/>
      </sharedItems>
    </cacheField>
    <cacheField name="Deal Type " numFmtId="0">
      <sharedItems containsString="0" containsBlank="1" count="1">
        <m/>
      </sharedItems>
    </cacheField>
    <cacheField name="Location " numFmtId="0">
      <sharedItems containsString="0" containsBlank="1" count="1">
        <m/>
      </sharedItems>
    </cacheField>
    <cacheField name="Pricing Mechanism " numFmtId="0">
      <sharedItems containsString="0" containsBlank="1" count="1"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String="0" containsBlank="1" count="1">
        <m/>
      </sharedItems>
    </cacheField>
    <cacheField name="Term Start Date " numFmtId="0">
      <sharedItems containsString="0" containsBlank="1" count="1">
        <m/>
      </sharedItems>
    </cacheField>
    <cacheField name="Term End Date " numFmtId="0">
      <sharedItems containsString="0" containsBlank="1" count="1">
        <m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tring="0" containsBlank="1" count="1">
        <m/>
      </sharedItems>
    </cacheField>
    <cacheField name="Transaction Time " numFmtId="0">
      <sharedItems containsString="0" containsBlank="1" count="1">
        <m/>
      </sharedItems>
    </cacheField>
    <cacheField name="Buy/Sell " numFmtId="0">
      <sharedItems containsString="0" containsBlank="1" count="1">
        <m/>
      </sharedItems>
    </cacheField>
    <cacheField name="Volume " numFmtId="0">
      <sharedItems containsString="0" containsBlank="1" count="1">
        <m/>
      </sharedItems>
    </cacheField>
    <cacheField name="Price " numFmtId="0">
      <sharedItems containsString="0" containsBlank="1" count="1">
        <m/>
      </sharedItems>
    </cacheField>
    <cacheField name="Deal Number " numFmtId="0">
      <sharedItems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6980.426598958336" createdVersion="1" recordCount="13">
  <cacheSource type="worksheet">
    <worksheetSource ref="B15:T28" sheet="ICE-EPM"/>
  </cacheSource>
  <cacheFields count="19">
    <cacheField name="Deal ID" numFmtId="0">
      <sharedItems containsSemiMixedTypes="0" containsString="0" containsNumber="1" containsInteger="1" minValue="136526731" maxValue="973516098" count="13">
        <n v="935778039"/>
        <n v="365743419"/>
        <n v="780586950"/>
        <n v="136526731"/>
        <n v="973516098"/>
        <n v="869332638"/>
        <n v="828892760"/>
        <n v="840242180"/>
        <n v="151904699"/>
        <n v="178344020"/>
        <n v="452868997"/>
        <n v="186724633"/>
        <n v="15252684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5">
        <s v="TVA"/>
        <s v="Ent"/>
        <s v="Mid C"/>
        <s v="Cin"/>
        <s v="Comed"/>
      </sharedItems>
    </cacheField>
    <cacheField name="Strip" numFmtId="0">
      <sharedItems containsDate="1" containsMixedTypes="1" minDate="2001-04-01T00:00:00" maxDate="2001-05-02T00:00:00" count="6">
        <s v="Next Day"/>
        <d v="2001-04-01T00:00:00"/>
        <s v="Next Week"/>
        <s v="Q4 01"/>
        <d v="2001-05-01T00:00:00"/>
        <s v="Jul01-Aug01"/>
      </sharedItems>
    </cacheField>
    <cacheField name="START" numFmtId="0">
      <sharedItems count="6">
        <s v="Mar-30-01"/>
        <s v="Apr-01-01"/>
        <s v="Apr-02-01"/>
        <s v="Oct-01-01"/>
        <s v="May-01-01"/>
        <s v="Jul-01-01"/>
      </sharedItems>
    </cacheField>
    <cacheField name="END" numFmtId="0">
      <sharedItems count="7">
        <s v="Mar-30-01"/>
        <s v="Apr-30-01"/>
        <s v="Mar-31-01"/>
        <s v="Apr-06-01"/>
        <s v="Dec-31-01"/>
        <s v="May-31-01"/>
        <s v="Aug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4">
        <s v="American Electric Power Service Corp."/>
        <s v="Morgan Stanley Capital Group, Inc."/>
        <s v="Aquila Energy Marketing Corp"/>
        <s v="El Paso Merchant Energy L.P."/>
      </sharedItems>
    </cacheField>
    <cacheField name="Price" numFmtId="0">
      <sharedItems containsSemiMixedTypes="0" containsString="0" containsNumber="1" minValue="34" maxValue="180" count="11">
        <n v="34"/>
        <n v="47"/>
        <n v="180"/>
        <n v="39"/>
        <n v="34.75"/>
        <n v="36"/>
        <n v="40.75"/>
        <n v="38"/>
        <n v="41.75"/>
        <n v="55"/>
        <n v="117.7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256000" count="7">
        <n v="800"/>
        <n v="16800"/>
        <n v="4000"/>
        <n v="256000"/>
        <n v="17600"/>
        <n v="35200"/>
        <n v="512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Carson , M"/>
        <s v="Crandall, S"/>
        <s v="Dorland , C"/>
        <s v="Herndon, R"/>
        <s v="Fischer, M" u="1"/>
        <s v="Motley, M" u="1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6980.426555208331" createdVersion="1" recordCount="1">
  <cacheSource type="worksheet">
    <worksheetSource ref="A15:T16" sheet="ICE-ENA"/>
  </cacheSource>
  <cacheFields count="20">
    <cacheField name="Trade Date" numFmtId="0">
      <sharedItems count="1">
        <s v="Mar-29-01"/>
      </sharedItems>
    </cacheField>
    <cacheField name="Deal ID" numFmtId="0">
      <sharedItems containsSemiMixedTypes="0" containsString="0" containsNumber="1" containsInteger="1" minValue="549725400" maxValue="549725400" count="1">
        <n v="549725400"/>
      </sharedItems>
    </cacheField>
    <cacheField name="Leg ID" numFmtId="0">
      <sharedItems containsString="0" containsBlank="1" count="1">
        <m/>
      </sharedItems>
    </cacheField>
    <cacheField name="B/S" numFmtId="0">
      <sharedItems count="1">
        <s v="Sold"/>
      </sharedItems>
    </cacheField>
    <cacheField name="Product" numFmtId="0">
      <sharedItems count="1">
        <s v="NG Fin, FP for LD1"/>
      </sharedItems>
    </cacheField>
    <cacheField name="Hub" numFmtId="0">
      <sharedItems count="1">
        <s v="Henry"/>
      </sharedItems>
    </cacheField>
    <cacheField name="Strip" numFmtId="0">
      <sharedItems count="1">
        <s v="May01-Oct01"/>
      </sharedItems>
    </cacheField>
    <cacheField name="START" numFmtId="0">
      <sharedItems count="1">
        <s v="May-01-01"/>
      </sharedItems>
    </cacheField>
    <cacheField name="END" numFmtId="0">
      <sharedItems count="1"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Morgan Stanley Capital Group, Inc."/>
      </sharedItems>
    </cacheField>
    <cacheField name="Price" numFmtId="0">
      <sharedItems containsSemiMixedTypes="0" containsString="0" containsNumber="1" minValue="5.45" maxValue="5.45" count="1">
        <n v="5.45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5000" count="1"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920000" maxValue="920000" count="1">
        <n v="920000"/>
      </sharedItems>
    </cacheField>
    <cacheField name="Qty Units" numFmtId="0">
      <sharedItems count="1">
        <s v="MMBtus"/>
      </sharedItems>
    </cacheField>
    <cacheField name="Trader" numFmtId="0">
      <sharedItems count="1">
        <s v="Arnold, J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6980.422819444444" createdVersion="1" recordCount="2">
  <cacheSource type="worksheet">
    <worksheetSource ref="A9:Y11" sheet="DD-ENA"/>
  </cacheSource>
  <cacheFields count="25">
    <cacheField name="Enron Trader" numFmtId="0">
      <sharedItems count="12">
        <s v="John Arnold"/>
        <s v="Chris Germany" u="1"/>
        <s v="Dan Junek" u="1"/>
        <s v="Kelli Stevens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</sharedItems>
    </cacheField>
    <cacheField name="Period" numFmtId="0">
      <sharedItems containsSemiMixedTypes="0" containsString="0" containsNumber="1" containsInteger="1" minValue="31" maxValue="31" count="1">
        <n v="31"/>
      </sharedItems>
    </cacheField>
    <cacheField name="Total Volume" numFmtId="0">
      <sharedItems containsSemiMixedTypes="0" containsString="0" containsNumber="1" containsInteger="1" minValue="155000" maxValue="155000" count="1">
        <n v="15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US Natural Gas"/>
        <s v="Coal" u="1"/>
        <s v="Power" u="1"/>
      </sharedItems>
    </cacheField>
    <cacheField name="User Name " numFmtId="0">
      <sharedItems count="1">
        <s v="ENEJARNO"/>
      </sharedItems>
    </cacheField>
    <cacheField name="Dynegy User Name " numFmtId="0">
      <sharedItems count="1">
        <s v="DYNJDAV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.Not Applicable"/>
      </sharedItems>
    </cacheField>
    <cacheField name="Deal Type " numFmtId="0">
      <sharedItems count="1">
        <s v="ng.Basis Swap"/>
      </sharedItems>
    </cacheField>
    <cacheField name="Location " numFmtId="0">
      <sharedItems count="1">
        <s v="ng.Transco Z6 NY City Gate"/>
      </sharedItems>
    </cacheField>
    <cacheField name="Pricing Mechanism " numFmtId="0">
      <sharedItems count="1">
        <s v="ng.NYMEX Last Day Settlement"/>
      </sharedItems>
    </cacheField>
    <cacheField name="Settlement Type " numFmtId="0">
      <sharedItems count="1">
        <s v="ng.Inside FERC Transco Z6"/>
      </sharedItems>
    </cacheField>
    <cacheField name="Term " numFmtId="0">
      <sharedItems count="1">
        <s v="ng.Prompt Month - Financial"/>
      </sharedItems>
    </cacheField>
    <cacheField name="Term Start Date " numFmtId="0">
      <sharedItems containsSemiMixedTypes="0" containsNonDate="0" containsDate="1" containsString="0" minDate="2001-05-01T00:00:00" maxDate="2001-05-02T00:00:00" count="1">
        <d v="2001-05-01T00:00:00"/>
      </sharedItems>
    </cacheField>
    <cacheField name="Term End Date " numFmtId="0">
      <sharedItems containsSemiMixedTypes="0" containsNonDate="0" containsDate="1" containsString="0" minDate="2001-05-31T00:00:00" maxDate="2001-06-01T00:00:00" count="1">
        <d v="2001-05-31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2">
        <s v="08:02 A.M."/>
        <s v="08:03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0.4375" maxValue="0.44" count="2">
        <n v="0.44"/>
        <n v="0.4375"/>
      </sharedItems>
    </cacheField>
    <cacheField name="Deal Number " numFmtId="0">
      <sharedItems containsSemiMixedTypes="0" containsString="0" containsNumber="1" containsInteger="1" minValue="20920" maxValue="20922" count="2">
        <n v="20920"/>
        <n v="2092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6980.423042476854" createdVersion="1" recordCount="5">
  <cacheSource type="worksheet">
    <worksheetSource ref="A9:AB14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31"/>
        <n v="5"/>
        <n v="1"/>
      </sharedItems>
    </cacheField>
    <cacheField name="Total Volume" numFmtId="0">
      <sharedItems containsSemiMixedTypes="0" containsString="0" containsNumber="1" containsInteger="1" minValue="800" maxValue="24800" count="3">
        <n v="24800"/>
        <n v="4000"/>
        <n v="800"/>
      </sharedItems>
    </cacheField>
    <cacheField name="Notional Value" numFmtId="0">
      <sharedItems containsSemiMixedTypes="0" containsString="0" containsNumber="1" containsInteger="1" minValue="26000" maxValue="1490480" count="5">
        <n v="1490480"/>
        <n v="155000"/>
        <n v="26400"/>
        <n v="26000"/>
        <n v="159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May01"/>
        <s v="pwr.East Coast Next Week Power"/>
        <s v="pwr.East Coast Spot Power"/>
      </sharedItems>
    </cacheField>
    <cacheField name="Term Start Date " numFmtId="0">
      <sharedItems containsSemiMixedTypes="0" containsNonDate="0" containsDate="1" containsString="0" minDate="2001-03-30T00:00:00" maxDate="2001-05-02T00:00:00" count="3">
        <d v="2001-05-01T00:00:00"/>
        <d v="2001-04-02T00:00:00"/>
        <d v="2001-03-30T00:00:00"/>
      </sharedItems>
    </cacheField>
    <cacheField name="Term End Date " numFmtId="0">
      <sharedItems containsSemiMixedTypes="0" containsNonDate="0" containsDate="1" containsString="0" minDate="2001-03-30T00:00:00" maxDate="2001-06-01T00:00:00" count="3">
        <d v="2001-05-31T00:00:00"/>
        <d v="2001-04-06T00:00:00"/>
        <d v="2001-03-30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3-29T00:00:00" maxDate="2001-03-30T00:00:00" count="1">
        <d v="2001-03-29T00:00:00"/>
      </sharedItems>
    </cacheField>
    <cacheField name="Transaction Time " numFmtId="0">
      <sharedItems count="5">
        <s v="08:49 A.M."/>
        <s v="06:54 A.M."/>
        <s v="06:48 A.M."/>
        <s v="06:56 A.M."/>
        <s v="08:38 A.M."/>
      </sharedItems>
    </cacheField>
    <cacheField name="Buy/Sell " numFmtId="0">
      <sharedItems count="1"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32.5" maxValue="60.1" count="5">
        <n v="60.1"/>
        <n v="38.75"/>
        <n v="33"/>
        <n v="32.5"/>
        <n v="39.75"/>
      </sharedItems>
    </cacheField>
    <cacheField name="Deal Number " numFmtId="0">
      <sharedItems containsSemiMixedTypes="0" containsString="0" containsNumber="1" containsInteger="1" minValue="20900" maxValue="20949" count="5">
        <n v="20949"/>
        <n v="20901"/>
        <n v="20900"/>
        <n v="20903"/>
        <n v="2093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0"/>
    <x v="1"/>
    <x v="1"/>
    <x v="1"/>
    <x v="1"/>
    <x v="0"/>
    <x v="0"/>
    <x v="0"/>
    <x v="0"/>
    <x v="1"/>
    <x v="0"/>
    <x v="0"/>
    <x v="0"/>
    <x v="1"/>
    <x v="0"/>
    <x v="0"/>
  </r>
  <r>
    <x v="2"/>
    <x v="0"/>
    <x v="1"/>
    <x v="0"/>
    <x v="2"/>
    <x v="0"/>
    <x v="0"/>
    <x v="2"/>
    <x v="0"/>
    <x v="0"/>
    <x v="0"/>
    <x v="1"/>
    <x v="2"/>
    <x v="0"/>
    <x v="1"/>
    <x v="0"/>
    <x v="0"/>
    <x v="0"/>
    <x v="1"/>
  </r>
  <r>
    <x v="3"/>
    <x v="0"/>
    <x v="0"/>
    <x v="0"/>
    <x v="2"/>
    <x v="0"/>
    <x v="0"/>
    <x v="2"/>
    <x v="0"/>
    <x v="0"/>
    <x v="0"/>
    <x v="2"/>
    <x v="2"/>
    <x v="0"/>
    <x v="1"/>
    <x v="0"/>
    <x v="0"/>
    <x v="0"/>
    <x v="1"/>
  </r>
  <r>
    <x v="4"/>
    <x v="0"/>
    <x v="0"/>
    <x v="0"/>
    <x v="3"/>
    <x v="2"/>
    <x v="2"/>
    <x v="3"/>
    <x v="0"/>
    <x v="0"/>
    <x v="0"/>
    <x v="0"/>
    <x v="3"/>
    <x v="0"/>
    <x v="0"/>
    <x v="0"/>
    <x v="2"/>
    <x v="0"/>
    <x v="2"/>
  </r>
  <r>
    <x v="5"/>
    <x v="0"/>
    <x v="1"/>
    <x v="0"/>
    <x v="3"/>
    <x v="0"/>
    <x v="0"/>
    <x v="0"/>
    <x v="0"/>
    <x v="0"/>
    <x v="0"/>
    <x v="0"/>
    <x v="4"/>
    <x v="0"/>
    <x v="0"/>
    <x v="0"/>
    <x v="0"/>
    <x v="0"/>
    <x v="2"/>
  </r>
  <r>
    <x v="6"/>
    <x v="0"/>
    <x v="1"/>
    <x v="0"/>
    <x v="3"/>
    <x v="0"/>
    <x v="0"/>
    <x v="0"/>
    <x v="0"/>
    <x v="0"/>
    <x v="0"/>
    <x v="1"/>
    <x v="5"/>
    <x v="0"/>
    <x v="0"/>
    <x v="0"/>
    <x v="0"/>
    <x v="0"/>
    <x v="2"/>
  </r>
  <r>
    <x v="7"/>
    <x v="0"/>
    <x v="1"/>
    <x v="0"/>
    <x v="3"/>
    <x v="1"/>
    <x v="1"/>
    <x v="1"/>
    <x v="0"/>
    <x v="0"/>
    <x v="0"/>
    <x v="0"/>
    <x v="6"/>
    <x v="0"/>
    <x v="0"/>
    <x v="0"/>
    <x v="1"/>
    <x v="0"/>
    <x v="2"/>
  </r>
  <r>
    <x v="8"/>
    <x v="0"/>
    <x v="1"/>
    <x v="0"/>
    <x v="4"/>
    <x v="2"/>
    <x v="2"/>
    <x v="3"/>
    <x v="0"/>
    <x v="0"/>
    <x v="0"/>
    <x v="0"/>
    <x v="7"/>
    <x v="0"/>
    <x v="0"/>
    <x v="0"/>
    <x v="2"/>
    <x v="0"/>
    <x v="2"/>
  </r>
  <r>
    <x v="9"/>
    <x v="0"/>
    <x v="0"/>
    <x v="0"/>
    <x v="3"/>
    <x v="3"/>
    <x v="3"/>
    <x v="4"/>
    <x v="0"/>
    <x v="0"/>
    <x v="0"/>
    <x v="0"/>
    <x v="8"/>
    <x v="0"/>
    <x v="2"/>
    <x v="0"/>
    <x v="3"/>
    <x v="0"/>
    <x v="3"/>
  </r>
  <r>
    <x v="10"/>
    <x v="0"/>
    <x v="1"/>
    <x v="0"/>
    <x v="1"/>
    <x v="4"/>
    <x v="4"/>
    <x v="5"/>
    <x v="0"/>
    <x v="0"/>
    <x v="0"/>
    <x v="2"/>
    <x v="9"/>
    <x v="0"/>
    <x v="0"/>
    <x v="0"/>
    <x v="4"/>
    <x v="0"/>
    <x v="3"/>
  </r>
  <r>
    <x v="11"/>
    <x v="0"/>
    <x v="1"/>
    <x v="0"/>
    <x v="3"/>
    <x v="5"/>
    <x v="5"/>
    <x v="6"/>
    <x v="0"/>
    <x v="0"/>
    <x v="0"/>
    <x v="3"/>
    <x v="10"/>
    <x v="0"/>
    <x v="0"/>
    <x v="0"/>
    <x v="5"/>
    <x v="0"/>
    <x v="3"/>
  </r>
  <r>
    <x v="12"/>
    <x v="0"/>
    <x v="0"/>
    <x v="0"/>
    <x v="3"/>
    <x v="3"/>
    <x v="3"/>
    <x v="4"/>
    <x v="0"/>
    <x v="0"/>
    <x v="0"/>
    <x v="0"/>
    <x v="8"/>
    <x v="0"/>
    <x v="0"/>
    <x v="0"/>
    <x v="6"/>
    <x v="0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0"/>
    <x v="2"/>
    <x v="2"/>
    <x v="2"/>
    <x v="0"/>
    <x v="0"/>
    <x v="0"/>
    <x v="1"/>
    <x v="1"/>
    <x v="0"/>
    <x v="0"/>
    <x v="0"/>
    <x v="1"/>
    <x v="0"/>
    <x v="0"/>
    <x v="2"/>
    <x v="2"/>
    <x v="2"/>
    <x v="0"/>
    <x v="0"/>
    <x v="0"/>
    <x v="2"/>
    <x v="0"/>
    <x v="0"/>
    <x v="2"/>
    <x v="2"/>
  </r>
  <r>
    <x v="1"/>
    <x v="0"/>
    <x v="0"/>
    <x v="2"/>
    <x v="2"/>
    <x v="3"/>
    <x v="0"/>
    <x v="0"/>
    <x v="0"/>
    <x v="1"/>
    <x v="1"/>
    <x v="0"/>
    <x v="0"/>
    <x v="0"/>
    <x v="1"/>
    <x v="0"/>
    <x v="0"/>
    <x v="2"/>
    <x v="2"/>
    <x v="2"/>
    <x v="0"/>
    <x v="0"/>
    <x v="0"/>
    <x v="3"/>
    <x v="0"/>
    <x v="0"/>
    <x v="3"/>
    <x v="3"/>
  </r>
  <r>
    <x v="2"/>
    <x v="0"/>
    <x v="0"/>
    <x v="1"/>
    <x v="1"/>
    <x v="4"/>
    <x v="0"/>
    <x v="0"/>
    <x v="0"/>
    <x v="2"/>
    <x v="2"/>
    <x v="0"/>
    <x v="0"/>
    <x v="0"/>
    <x v="2"/>
    <x v="0"/>
    <x v="0"/>
    <x v="1"/>
    <x v="1"/>
    <x v="1"/>
    <x v="0"/>
    <x v="0"/>
    <x v="0"/>
    <x v="4"/>
    <x v="0"/>
    <x v="0"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axis="axisRow" compact="0" outline="0" subtotalTop="0" showAll="0" includeNewItemsInFilter="1" defaultSubtotal="0">
      <items count="1">
        <item x="0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G8:K14" firstHeaderRow="1" firstDataRow="2" firstDataCol="3"/>
  <pivotFields count="19"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x="0"/>
        <item x="2"/>
        <item m="1" x="4"/>
        <item x="3"/>
        <item m="1" x="5"/>
        <item m="1" x="6"/>
        <item x="1"/>
      </items>
    </pivotField>
  </pivotFields>
  <rowFields count="3">
    <field x="18"/>
    <field x="3"/>
    <field x="17"/>
  </rowFields>
  <rowItems count="5">
    <i>
      <x/>
      <x/>
      <x/>
    </i>
    <i>
      <x v="1"/>
      <x/>
      <x/>
    </i>
    <i>
      <x v="3"/>
      <x/>
      <x/>
    </i>
    <i>
      <x v="6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Volume" fld="16" baseField="0" baseItem="0" numFmtId="3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9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8" count="1">
            <x v="0"/>
          </reference>
        </references>
      </pivotArea>
    </format>
    <format dxfId="4">
      <pivotArea field="8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3" firstHeaderRow="1" firstDataRow="2" firstDataCol="2"/>
  <pivotFields count="25">
    <pivotField axis="axisRow" dataField="1" compact="0" outline="0" subtotalTop="0" showAll="0" includeNewItemsInFilter="1" defaultSubtotal="0">
      <items count="12">
        <item m="1" x="1"/>
        <item m="1" x="2"/>
        <item x="0"/>
        <item m="1" x="3"/>
        <item m="1" x="4"/>
        <item m="1" x="5"/>
        <item m="1" x="6"/>
        <item m="1" x="7"/>
        <item m="1" x="8"/>
        <item m="1" x="9"/>
        <item m="1" x="10"/>
        <item m="1" x="11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m="1" x="1"/>
        <item m="1" x="2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2"/>
      <x v="2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3">
      <pivotArea dataOnly="0" outline="0" fieldPosition="0">
        <references count="1">
          <reference field="4294967294" count="0"/>
        </references>
      </pivotArea>
    </format>
    <format dxfId="22">
      <pivotArea field="0" type="button" dataOnly="0" labelOnly="1" outline="0" axis="axisRow" fieldPosition="1"/>
    </format>
    <format dxfId="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9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7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6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5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4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m="1" x="2"/>
        <item x="0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m="1" x="1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 v="1"/>
      <x v="2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38">
      <pivotArea outline="0" fieldPosition="0"/>
    </format>
    <format dxfId="37">
      <pivotArea grandRow="1" outline="0" fieldPosition="0"/>
    </format>
    <format dxfId="36">
      <pivotArea dataOnly="0" labelOnly="1" grandRow="1" outline="0" fieldPosition="0"/>
    </format>
    <format dxfId="35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4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3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2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1">
      <pivotArea grandRow="1" outline="0" fieldPosition="0"/>
    </format>
    <format dxfId="30">
      <pivotArea dataOnly="0" labelOnly="1" grandRow="1" outline="0" fieldPosition="0"/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  <format dxfId="28">
      <pivotArea field="5" type="button" dataOnly="0" labelOnly="1" outline="0" axis="axisRow" fieldPosition="0"/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tcx.com/ReportServlet/any.class?operation=confirm&amp;dealID=549725400&amp;dt=Mar-29-01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tcx.com/ReportServlet/any.class?operation=confirm&amp;dealID=840242180&amp;dt=Mar-29-01" TargetMode="External"/><Relationship Id="rId13" Type="http://schemas.openxmlformats.org/officeDocument/2006/relationships/hyperlink" Target="https://www.intcx.com/ReportServlet/any.class?operation=confirm&amp;dealID=152526846&amp;dt=Mar-29-01" TargetMode="External"/><Relationship Id="rId3" Type="http://schemas.openxmlformats.org/officeDocument/2006/relationships/hyperlink" Target="https://www.intcx.com/ReportServlet/any.class?operation=confirm&amp;dealID=780586950&amp;dt=Mar-29-01" TargetMode="External"/><Relationship Id="rId7" Type="http://schemas.openxmlformats.org/officeDocument/2006/relationships/hyperlink" Target="https://www.intcx.com/ReportServlet/any.class?operation=confirm&amp;dealID=828892760&amp;dt=Mar-29-01" TargetMode="External"/><Relationship Id="rId12" Type="http://schemas.openxmlformats.org/officeDocument/2006/relationships/hyperlink" Target="https://www.intcx.com/ReportServlet/any.class?operation=confirm&amp;dealID=186724633&amp;dt=Mar-29-01" TargetMode="External"/><Relationship Id="rId2" Type="http://schemas.openxmlformats.org/officeDocument/2006/relationships/hyperlink" Target="https://www.intcx.com/ReportServlet/any.class?operation=confirm&amp;dealID=365743419&amp;dt=Mar-29-01" TargetMode="External"/><Relationship Id="rId1" Type="http://schemas.openxmlformats.org/officeDocument/2006/relationships/hyperlink" Target="https://www.intcx.com/ReportServlet/any.class?operation=confirm&amp;dealID=935778039&amp;dt=Mar-29-01" TargetMode="External"/><Relationship Id="rId6" Type="http://schemas.openxmlformats.org/officeDocument/2006/relationships/hyperlink" Target="https://www.intcx.com/ReportServlet/any.class?operation=confirm&amp;dealID=869332638&amp;dt=Mar-29-01" TargetMode="External"/><Relationship Id="rId11" Type="http://schemas.openxmlformats.org/officeDocument/2006/relationships/hyperlink" Target="https://www.intcx.com/ReportServlet/any.class?operation=confirm&amp;dealID=452868997&amp;dt=Mar-29-01" TargetMode="External"/><Relationship Id="rId5" Type="http://schemas.openxmlformats.org/officeDocument/2006/relationships/hyperlink" Target="https://www.intcx.com/ReportServlet/any.class?operation=confirm&amp;dealID=973516098&amp;dt=Mar-29-01" TargetMode="External"/><Relationship Id="rId10" Type="http://schemas.openxmlformats.org/officeDocument/2006/relationships/hyperlink" Target="https://www.intcx.com/ReportServlet/any.class?operation=confirm&amp;dealID=178344020&amp;dt=Mar-29-01" TargetMode="External"/><Relationship Id="rId4" Type="http://schemas.openxmlformats.org/officeDocument/2006/relationships/hyperlink" Target="https://www.intcx.com/ReportServlet/any.class?operation=confirm&amp;dealID=136526731&amp;dt=Mar-29-01" TargetMode="External"/><Relationship Id="rId9" Type="http://schemas.openxmlformats.org/officeDocument/2006/relationships/hyperlink" Target="https://www.intcx.com/ReportServlet/any.class?operation=confirm&amp;dealID=151904699&amp;dt=Mar-29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tabSelected="1" workbookViewId="0"/>
  </sheetViews>
  <sheetFormatPr defaultRowHeight="13.2" x14ac:dyDescent="0.25"/>
  <cols>
    <col min="2" max="2" width="25.33203125" bestFit="1" customWidth="1"/>
    <col min="3" max="3" width="17.6640625" customWidth="1"/>
    <col min="4" max="4" width="3.5546875" customWidth="1"/>
    <col min="5" max="5" width="13" customWidth="1"/>
    <col min="6" max="6" width="16.33203125" bestFit="1" customWidth="1"/>
    <col min="7" max="7" width="5.33203125" bestFit="1" customWidth="1"/>
    <col min="8" max="8" width="7.6640625" bestFit="1" customWidth="1"/>
  </cols>
  <sheetData>
    <row r="1" spans="2:8" ht="13.8" thickBot="1" x14ac:dyDescent="0.3">
      <c r="B1" s="154">
        <v>36979</v>
      </c>
      <c r="C1" s="155"/>
      <c r="D1" s="156"/>
      <c r="E1" s="156"/>
      <c r="F1" s="156"/>
      <c r="G1" s="156"/>
      <c r="H1" s="157"/>
    </row>
    <row r="2" spans="2:8" ht="13.8" thickBot="1" x14ac:dyDescent="0.3"/>
    <row r="3" spans="2:8" ht="13.8" thickBot="1" x14ac:dyDescent="0.3">
      <c r="B3" s="159" t="s">
        <v>368</v>
      </c>
      <c r="C3" s="160"/>
      <c r="E3" s="161" t="s">
        <v>362</v>
      </c>
      <c r="F3" s="162"/>
      <c r="G3" s="162"/>
      <c r="H3" s="163"/>
    </row>
    <row r="4" spans="2:8" ht="13.8" thickBot="1" x14ac:dyDescent="0.3">
      <c r="B4" s="150" t="s">
        <v>363</v>
      </c>
      <c r="C4" s="158" t="s">
        <v>8</v>
      </c>
      <c r="E4" s="150" t="s">
        <v>365</v>
      </c>
      <c r="F4" s="151" t="s">
        <v>363</v>
      </c>
      <c r="G4" s="152" t="s">
        <v>95</v>
      </c>
      <c r="H4" s="153" t="s">
        <v>8</v>
      </c>
    </row>
    <row r="5" spans="2:8" ht="13.8" thickBot="1" x14ac:dyDescent="0.3">
      <c r="B5" s="127" t="s">
        <v>329</v>
      </c>
      <c r="C5" s="128">
        <f>'ICE-Power'!H1</f>
        <v>1976000</v>
      </c>
      <c r="D5" s="122"/>
      <c r="E5" s="134" t="s">
        <v>137</v>
      </c>
      <c r="F5" s="135" t="s">
        <v>101</v>
      </c>
      <c r="G5" s="136">
        <f>'ICE-EPM'!B6</f>
        <v>13</v>
      </c>
      <c r="H5" s="137">
        <f>'ICE-EPM'!C6</f>
        <v>405600</v>
      </c>
    </row>
    <row r="6" spans="2:8" ht="13.8" thickBot="1" x14ac:dyDescent="0.3">
      <c r="B6" s="129" t="s">
        <v>330</v>
      </c>
      <c r="C6" s="130">
        <f>SUM(C7:C8)</f>
        <v>32082500</v>
      </c>
      <c r="E6" s="138" t="s">
        <v>136</v>
      </c>
      <c r="F6" s="139" t="s">
        <v>361</v>
      </c>
      <c r="G6" s="140">
        <f>'ICE-ENA'!B6</f>
        <v>1</v>
      </c>
      <c r="H6" s="141">
        <f>'ICE-ENA'!C6</f>
        <v>920000</v>
      </c>
    </row>
    <row r="7" spans="2:8" ht="13.8" thickBot="1" x14ac:dyDescent="0.3">
      <c r="B7" s="131" t="s">
        <v>327</v>
      </c>
      <c r="C7" s="132">
        <f>'ICE-Physical Gas'!H1</f>
        <v>3697500</v>
      </c>
      <c r="E7" s="142" t="s">
        <v>364</v>
      </c>
      <c r="F7" s="143"/>
      <c r="G7" s="144">
        <f>'ICE-ECC'!B6</f>
        <v>0</v>
      </c>
      <c r="H7" s="145">
        <f>'ICE-ECC'!C6</f>
        <v>0</v>
      </c>
    </row>
    <row r="8" spans="2:8" ht="16.5" customHeight="1" thickBot="1" x14ac:dyDescent="0.3">
      <c r="B8" s="133" t="s">
        <v>328</v>
      </c>
      <c r="C8" s="130">
        <f>'ICE-Financial Gas'!H1</f>
        <v>28385000</v>
      </c>
      <c r="E8" s="52"/>
      <c r="F8" s="52"/>
      <c r="G8" s="52"/>
      <c r="H8" s="52"/>
    </row>
    <row r="9" spans="2:8" ht="13.8" thickBot="1" x14ac:dyDescent="0.3">
      <c r="B9" s="126"/>
      <c r="C9" s="2"/>
      <c r="E9" s="161" t="s">
        <v>366</v>
      </c>
      <c r="F9" s="162"/>
      <c r="G9" s="162"/>
      <c r="H9" s="163"/>
    </row>
    <row r="10" spans="2:8" ht="13.8" thickBot="1" x14ac:dyDescent="0.3">
      <c r="E10" s="150" t="s">
        <v>365</v>
      </c>
      <c r="F10" s="151" t="s">
        <v>363</v>
      </c>
      <c r="G10" s="152" t="s">
        <v>95</v>
      </c>
      <c r="H10" s="153" t="s">
        <v>8</v>
      </c>
    </row>
    <row r="11" spans="2:8" ht="13.8" thickBot="1" x14ac:dyDescent="0.3">
      <c r="E11" s="134" t="s">
        <v>137</v>
      </c>
      <c r="F11" s="135" t="s">
        <v>101</v>
      </c>
      <c r="G11" s="136">
        <f>'DD-EPM'!B6</f>
        <v>5</v>
      </c>
      <c r="H11" s="137">
        <f>'DD-EPM'!C6</f>
        <v>34400</v>
      </c>
    </row>
    <row r="12" spans="2:8" ht="13.8" thickBot="1" x14ac:dyDescent="0.3">
      <c r="E12" s="146" t="s">
        <v>136</v>
      </c>
      <c r="F12" s="147" t="s">
        <v>106</v>
      </c>
      <c r="G12" s="148">
        <f>'DD-ENA'!B7</f>
        <v>2</v>
      </c>
      <c r="H12" s="149">
        <f>'DD-ENA'!C7</f>
        <v>310000</v>
      </c>
    </row>
    <row r="13" spans="2:8" ht="13.8" thickBot="1" x14ac:dyDescent="0.3">
      <c r="E13" s="138" t="s">
        <v>136</v>
      </c>
      <c r="F13" s="139" t="s">
        <v>367</v>
      </c>
      <c r="G13" s="140">
        <f>'DD-ENA'!B6</f>
        <v>0</v>
      </c>
      <c r="H13" s="141">
        <f>'DD-ENA'!C6</f>
        <v>0</v>
      </c>
    </row>
    <row r="14" spans="2:8" ht="13.8" thickBot="1" x14ac:dyDescent="0.3">
      <c r="E14" s="142" t="s">
        <v>138</v>
      </c>
      <c r="F14" s="143" t="str">
        <f>'DD-EGL'!$A$6</f>
        <v>Natural Gas Liquids</v>
      </c>
      <c r="G14" s="144">
        <f>'DD-EGL'!B6</f>
        <v>0</v>
      </c>
      <c r="H14" s="145">
        <f>'DD-EGL'!C6</f>
        <v>0</v>
      </c>
    </row>
    <row r="15" spans="2:8" ht="16.5" customHeight="1" x14ac:dyDescent="0.25"/>
    <row r="17" spans="2:6" x14ac:dyDescent="0.25">
      <c r="F17" s="8"/>
    </row>
    <row r="18" spans="2:6" x14ac:dyDescent="0.25">
      <c r="F18" s="8"/>
    </row>
    <row r="22" spans="2:6" x14ac:dyDescent="0.25">
      <c r="B22" s="123"/>
      <c r="C22" s="125"/>
      <c r="D22" s="124"/>
      <c r="E22" s="124"/>
    </row>
    <row r="23" spans="2:6" x14ac:dyDescent="0.25">
      <c r="B23" s="123"/>
      <c r="C23" s="125"/>
      <c r="D23" s="124"/>
      <c r="E23" s="124"/>
    </row>
  </sheetData>
  <mergeCells count="3">
    <mergeCell ref="B3:C3"/>
    <mergeCell ref="E9:H9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3.2" x14ac:dyDescent="0.25"/>
  <cols>
    <col min="1" max="1" width="19.6640625" customWidth="1"/>
    <col min="2" max="2" width="12.33203125" customWidth="1"/>
    <col min="3" max="3" width="13.44140625" customWidth="1"/>
    <col min="4" max="4" width="12.88671875" bestFit="1" customWidth="1"/>
    <col min="5" max="5" width="29.88671875" bestFit="1" customWidth="1"/>
    <col min="6" max="6" width="17.5546875" bestFit="1" customWidth="1"/>
    <col min="7" max="7" width="15.5546875" bestFit="1" customWidth="1"/>
    <col min="8" max="8" width="18.44140625" bestFit="1" customWidth="1"/>
    <col min="9" max="10" width="17.88671875" bestFit="1" customWidth="1"/>
    <col min="11" max="11" width="18.109375" bestFit="1" customWidth="1"/>
    <col min="12" max="12" width="33.109375" bestFit="1" customWidth="1"/>
    <col min="13" max="13" width="27.5546875" bestFit="1" customWidth="1"/>
    <col min="14" max="14" width="32" bestFit="1" customWidth="1"/>
    <col min="15" max="15" width="34.44140625" bestFit="1" customWidth="1"/>
    <col min="16" max="17" width="19.88671875" bestFit="1" customWidth="1"/>
    <col min="18" max="18" width="10.6640625" customWidth="1"/>
    <col min="19" max="19" width="15" bestFit="1" customWidth="1"/>
    <col min="20" max="21" width="12.109375" bestFit="1" customWidth="1"/>
    <col min="22" max="22" width="8.5546875" customWidth="1"/>
    <col min="23" max="23" width="8.44140625" bestFit="1" customWidth="1"/>
    <col min="24" max="24" width="7.44140625" bestFit="1" customWidth="1"/>
    <col min="25" max="25" width="8.5546875" bestFit="1" customWidth="1"/>
  </cols>
  <sheetData>
    <row r="1" spans="1:25" x14ac:dyDescent="0.25">
      <c r="A1" s="17" t="s">
        <v>285</v>
      </c>
    </row>
    <row r="2" spans="1:25" x14ac:dyDescent="0.25">
      <c r="A2" s="106" t="s">
        <v>84</v>
      </c>
    </row>
    <row r="3" spans="1:25" x14ac:dyDescent="0.25">
      <c r="A3" s="105">
        <f>'E-Mail'!$B$1</f>
        <v>36979</v>
      </c>
    </row>
    <row r="4" spans="1:25" x14ac:dyDescent="0.25">
      <c r="A4" s="106"/>
    </row>
    <row r="5" spans="1:25" ht="13.8" thickBot="1" x14ac:dyDescent="0.3">
      <c r="A5" s="20" t="s">
        <v>96</v>
      </c>
      <c r="B5" s="20" t="s">
        <v>95</v>
      </c>
      <c r="C5" s="20" t="s">
        <v>8</v>
      </c>
    </row>
    <row r="6" spans="1:25" x14ac:dyDescent="0.25">
      <c r="A6" s="17" t="s">
        <v>326</v>
      </c>
      <c r="B6" s="21">
        <f>COUNTIF($F$9:$F$5001,A6)</f>
        <v>0</v>
      </c>
      <c r="C6" s="21">
        <f>SUMIF($F$9:$F$5002,A6,$C$9:$C$5002)</f>
        <v>0</v>
      </c>
    </row>
    <row r="7" spans="1:25" x14ac:dyDescent="0.25">
      <c r="A7" s="17" t="s">
        <v>106</v>
      </c>
      <c r="B7" s="21">
        <f>COUNTIF($F$9:$F$5001,A7)</f>
        <v>2</v>
      </c>
      <c r="C7" s="21">
        <f>SUMIF($F$9:$F$5002,A7,$C$9:$C$5002)</f>
        <v>310000</v>
      </c>
    </row>
    <row r="8" spans="1:25" ht="13.8" thickBot="1" x14ac:dyDescent="0.3"/>
    <row r="9" spans="1:25" ht="27" thickBot="1" x14ac:dyDescent="0.3">
      <c r="A9" s="25" t="s">
        <v>284</v>
      </c>
      <c r="B9" s="24" t="s">
        <v>287</v>
      </c>
      <c r="C9" s="25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x14ac:dyDescent="0.25">
      <c r="A10" s="31" t="str">
        <f t="shared" ref="A10:A41" si="0">VLOOKUP(G10,DDENA_USERS,2,FALSE)</f>
        <v>John Arnold</v>
      </c>
      <c r="B10" s="30">
        <f>IF(ISNUMBER(FIND("Pow",F10))=TRUE,((VALUE(MID(R10,FIND("-",R10)+1,2)))-(VALUE(MID(R10,FIND("-",R10)-1,1)))+1)*(Q10-P10+1),(Q10-P10+1))</f>
        <v>31</v>
      </c>
      <c r="C10" s="31">
        <f>B10*W10</f>
        <v>155000</v>
      </c>
      <c r="D10" s="80" t="s">
        <v>99</v>
      </c>
      <c r="E10" s="80" t="s">
        <v>100</v>
      </c>
      <c r="F10" s="80" t="s">
        <v>106</v>
      </c>
      <c r="G10" s="80" t="s">
        <v>113</v>
      </c>
      <c r="H10" s="80" t="s">
        <v>507</v>
      </c>
      <c r="I10" s="80" t="s">
        <v>108</v>
      </c>
      <c r="J10" s="80" t="s">
        <v>508</v>
      </c>
      <c r="K10" s="80" t="s">
        <v>509</v>
      </c>
      <c r="L10" s="80" t="s">
        <v>510</v>
      </c>
      <c r="M10" s="80" t="s">
        <v>511</v>
      </c>
      <c r="N10" s="80" t="s">
        <v>512</v>
      </c>
      <c r="O10" s="80" t="s">
        <v>513</v>
      </c>
      <c r="P10" s="84">
        <v>37012</v>
      </c>
      <c r="Q10" s="84">
        <v>37042</v>
      </c>
      <c r="R10" s="80"/>
      <c r="S10" s="80"/>
      <c r="T10" s="81">
        <v>36979</v>
      </c>
      <c r="U10" s="80" t="s">
        <v>514</v>
      </c>
      <c r="V10" s="80" t="s">
        <v>105</v>
      </c>
      <c r="W10" s="80">
        <v>5000</v>
      </c>
      <c r="X10" s="80">
        <v>0.44</v>
      </c>
      <c r="Y10" s="80">
        <v>20920</v>
      </c>
    </row>
    <row r="11" spans="1:25" x14ac:dyDescent="0.25">
      <c r="A11" s="31" t="str">
        <f t="shared" si="0"/>
        <v>John Arnold</v>
      </c>
      <c r="B11" s="30">
        <f>IF(ISNUMBER(FIND("Pow",F11))=TRUE,((VALUE(MID(R11,FIND("-",R11)+1,2)))-(VALUE(MID(R11,FIND("-",R11)-1,1)))+1)*(Q11-P11+1),(Q11-P11+1))</f>
        <v>31</v>
      </c>
      <c r="C11" s="31">
        <f>B11*W11</f>
        <v>155000</v>
      </c>
      <c r="D11" s="82" t="s">
        <v>99</v>
      </c>
      <c r="E11" s="82" t="s">
        <v>100</v>
      </c>
      <c r="F11" s="82" t="s">
        <v>106</v>
      </c>
      <c r="G11" s="82" t="s">
        <v>113</v>
      </c>
      <c r="H11" s="82" t="s">
        <v>507</v>
      </c>
      <c r="I11" s="82" t="s">
        <v>108</v>
      </c>
      <c r="J11" s="82" t="s">
        <v>508</v>
      </c>
      <c r="K11" s="82" t="s">
        <v>509</v>
      </c>
      <c r="L11" s="82" t="s">
        <v>510</v>
      </c>
      <c r="M11" s="82" t="s">
        <v>511</v>
      </c>
      <c r="N11" s="82" t="s">
        <v>512</v>
      </c>
      <c r="O11" s="82" t="s">
        <v>513</v>
      </c>
      <c r="P11" s="85">
        <v>37012</v>
      </c>
      <c r="Q11" s="85">
        <v>37042</v>
      </c>
      <c r="R11" s="82"/>
      <c r="S11" s="82"/>
      <c r="T11" s="83">
        <v>36979</v>
      </c>
      <c r="U11" s="82" t="s">
        <v>515</v>
      </c>
      <c r="V11" s="82" t="s">
        <v>105</v>
      </c>
      <c r="W11" s="82">
        <v>5000</v>
      </c>
      <c r="X11" s="82">
        <v>0.4375</v>
      </c>
      <c r="Y11" s="82">
        <v>20922</v>
      </c>
    </row>
    <row r="12" spans="1:25" x14ac:dyDescent="0.25">
      <c r="A12" s="31" t="e">
        <f t="shared" si="0"/>
        <v>#N/A</v>
      </c>
      <c r="B12" s="30">
        <f t="shared" ref="B12:B75" si="1">IF(ISNUMBER(FIND("Pow",F12))=TRUE,((VALUE(MID(R12,FIND("-",R12)+1,2)))-(VALUE(MID(R12,FIND("-",R12)-1,1)))+1)*(Q12-P12+1),(Q12-P12+1))</f>
        <v>1</v>
      </c>
      <c r="C12" s="31">
        <f t="shared" ref="C12:C75" si="2">B12*W12</f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5">
      <c r="A13" s="31" t="e">
        <f t="shared" si="0"/>
        <v>#N/A</v>
      </c>
      <c r="B13" s="30">
        <f t="shared" si="1"/>
        <v>1</v>
      </c>
      <c r="C13" s="31">
        <f t="shared" si="2"/>
        <v>0</v>
      </c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5"/>
      <c r="Q13" s="85"/>
      <c r="R13" s="82"/>
      <c r="S13" s="82"/>
      <c r="T13" s="83"/>
      <c r="U13" s="82"/>
      <c r="V13" s="82"/>
      <c r="W13" s="82"/>
      <c r="X13" s="82"/>
      <c r="Y13" s="82"/>
    </row>
    <row r="14" spans="1:25" x14ac:dyDescent="0.25">
      <c r="A14" s="31" t="e">
        <f t="shared" si="0"/>
        <v>#N/A</v>
      </c>
      <c r="B14" s="30">
        <f t="shared" si="1"/>
        <v>1</v>
      </c>
      <c r="C14" s="31">
        <f t="shared" si="2"/>
        <v>0</v>
      </c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4"/>
      <c r="Q14" s="84"/>
      <c r="R14" s="80"/>
      <c r="S14" s="80"/>
      <c r="T14" s="81"/>
      <c r="U14" s="80"/>
      <c r="V14" s="80"/>
      <c r="W14" s="80"/>
      <c r="X14" s="80"/>
      <c r="Y14" s="80"/>
    </row>
    <row r="15" spans="1:25" x14ac:dyDescent="0.25">
      <c r="A15" s="31" t="e">
        <f t="shared" si="0"/>
        <v>#N/A</v>
      </c>
      <c r="B15" s="30">
        <f t="shared" si="1"/>
        <v>1</v>
      </c>
      <c r="C15" s="31">
        <f t="shared" si="2"/>
        <v>0</v>
      </c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5"/>
      <c r="Q15" s="85"/>
      <c r="R15" s="82"/>
      <c r="S15" s="82"/>
      <c r="T15" s="83"/>
      <c r="U15" s="82"/>
      <c r="V15" s="82"/>
      <c r="W15" s="82"/>
      <c r="X15" s="82"/>
      <c r="Y15" s="82"/>
    </row>
    <row r="16" spans="1:25" x14ac:dyDescent="0.25">
      <c r="A16" s="31" t="e">
        <f t="shared" si="0"/>
        <v>#N/A</v>
      </c>
      <c r="B16" s="30">
        <f t="shared" si="1"/>
        <v>1</v>
      </c>
      <c r="C16" s="31">
        <f t="shared" si="2"/>
        <v>0</v>
      </c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4"/>
      <c r="Q16" s="84"/>
      <c r="R16" s="80"/>
      <c r="S16" s="80"/>
      <c r="T16" s="81"/>
      <c r="U16" s="80"/>
      <c r="V16" s="80"/>
      <c r="W16" s="80"/>
      <c r="X16" s="80"/>
      <c r="Y16" s="80"/>
    </row>
    <row r="17" spans="1:25" x14ac:dyDescent="0.25">
      <c r="A17" s="31" t="e">
        <f t="shared" si="0"/>
        <v>#N/A</v>
      </c>
      <c r="B17" s="30">
        <f t="shared" si="1"/>
        <v>1</v>
      </c>
      <c r="C17" s="31">
        <f t="shared" si="2"/>
        <v>0</v>
      </c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5"/>
      <c r="Q17" s="85"/>
      <c r="R17" s="82"/>
      <c r="S17" s="82"/>
      <c r="T17" s="83"/>
      <c r="U17" s="82"/>
      <c r="V17" s="82"/>
      <c r="W17" s="82"/>
      <c r="X17" s="82"/>
      <c r="Y17" s="82"/>
    </row>
    <row r="18" spans="1:25" x14ac:dyDescent="0.25">
      <c r="A18" s="31" t="e">
        <f t="shared" si="0"/>
        <v>#N/A</v>
      </c>
      <c r="B18" s="30">
        <f t="shared" si="1"/>
        <v>1</v>
      </c>
      <c r="C18" s="31">
        <f t="shared" si="2"/>
        <v>0</v>
      </c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4"/>
      <c r="Q18" s="84"/>
      <c r="R18" s="80"/>
      <c r="S18" s="80"/>
      <c r="T18" s="81"/>
      <c r="U18" s="80"/>
      <c r="V18" s="80"/>
      <c r="W18" s="80"/>
      <c r="X18" s="80"/>
      <c r="Y18" s="80"/>
    </row>
    <row r="19" spans="1:25" x14ac:dyDescent="0.25">
      <c r="A19" s="31" t="e">
        <f t="shared" si="0"/>
        <v>#N/A</v>
      </c>
      <c r="B19" s="30">
        <f t="shared" si="1"/>
        <v>1</v>
      </c>
      <c r="C19" s="31">
        <f t="shared" si="2"/>
        <v>0</v>
      </c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5"/>
      <c r="Q19" s="85"/>
      <c r="R19" s="82"/>
      <c r="S19" s="82"/>
      <c r="T19" s="83"/>
      <c r="U19" s="82"/>
      <c r="V19" s="82"/>
      <c r="W19" s="82"/>
      <c r="X19" s="82"/>
      <c r="Y19" s="82"/>
    </row>
    <row r="20" spans="1:25" x14ac:dyDescent="0.25">
      <c r="A20" s="31" t="e">
        <f t="shared" si="0"/>
        <v>#N/A</v>
      </c>
      <c r="B20" s="30">
        <f t="shared" si="1"/>
        <v>1</v>
      </c>
      <c r="C20" s="31">
        <f t="shared" si="2"/>
        <v>0</v>
      </c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4"/>
      <c r="Q20" s="84"/>
      <c r="R20" s="80"/>
      <c r="S20" s="80"/>
      <c r="T20" s="81"/>
      <c r="U20" s="80"/>
      <c r="V20" s="80"/>
      <c r="W20" s="80"/>
      <c r="X20" s="80"/>
      <c r="Y20" s="80"/>
    </row>
    <row r="21" spans="1:25" x14ac:dyDescent="0.25">
      <c r="A21" s="31" t="e">
        <f t="shared" si="0"/>
        <v>#N/A</v>
      </c>
      <c r="B21" s="30">
        <f t="shared" si="1"/>
        <v>1</v>
      </c>
      <c r="C21" s="31">
        <f t="shared" si="2"/>
        <v>0</v>
      </c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5"/>
      <c r="Q21" s="85"/>
      <c r="R21" s="82"/>
      <c r="S21" s="82"/>
      <c r="T21" s="83"/>
      <c r="U21" s="82"/>
      <c r="V21" s="82"/>
      <c r="W21" s="82"/>
      <c r="X21" s="82"/>
      <c r="Y21" s="82"/>
    </row>
    <row r="22" spans="1:25" x14ac:dyDescent="0.25">
      <c r="A22" s="31" t="e">
        <f t="shared" si="0"/>
        <v>#N/A</v>
      </c>
      <c r="B22" s="30">
        <f t="shared" si="1"/>
        <v>1</v>
      </c>
      <c r="C22" s="31">
        <f t="shared" si="2"/>
        <v>0</v>
      </c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4"/>
      <c r="Q22" s="84"/>
      <c r="R22" s="80"/>
      <c r="S22" s="80"/>
      <c r="T22" s="81"/>
      <c r="U22" s="80"/>
      <c r="V22" s="80"/>
      <c r="W22" s="80"/>
      <c r="X22" s="80"/>
      <c r="Y22" s="80"/>
    </row>
    <row r="23" spans="1:25" x14ac:dyDescent="0.25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5"/>
      <c r="Q23" s="85"/>
      <c r="R23" s="82"/>
      <c r="S23" s="82"/>
      <c r="T23" s="83"/>
      <c r="U23" s="82"/>
      <c r="V23" s="82"/>
      <c r="W23" s="82"/>
      <c r="X23" s="82"/>
      <c r="Y23" s="82"/>
    </row>
    <row r="24" spans="1:25" x14ac:dyDescent="0.25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26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8"/>
      <c r="Q24" s="28"/>
      <c r="R24" s="27"/>
      <c r="S24" s="27"/>
      <c r="T24" s="29"/>
      <c r="U24" s="27"/>
      <c r="V24" s="27"/>
      <c r="W24" s="27"/>
      <c r="X24" s="27"/>
      <c r="Y24" s="27"/>
    </row>
    <row r="25" spans="1:25" x14ac:dyDescent="0.25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32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28"/>
      <c r="Q25" s="28"/>
      <c r="R25" s="33"/>
      <c r="S25" s="33"/>
      <c r="T25" s="34"/>
      <c r="U25" s="33"/>
      <c r="V25" s="33"/>
      <c r="W25" s="33"/>
      <c r="X25" s="33"/>
      <c r="Y25" s="33"/>
    </row>
    <row r="26" spans="1:25" x14ac:dyDescent="0.25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26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8"/>
      <c r="Q26" s="28"/>
      <c r="R26" s="27"/>
      <c r="S26" s="27"/>
      <c r="T26" s="29"/>
      <c r="U26" s="27"/>
      <c r="V26" s="27"/>
      <c r="W26" s="27"/>
      <c r="X26" s="27"/>
      <c r="Y26" s="27"/>
    </row>
    <row r="27" spans="1:25" x14ac:dyDescent="0.25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32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28"/>
      <c r="Q27" s="28"/>
      <c r="R27" s="33"/>
      <c r="S27" s="33"/>
      <c r="T27" s="34"/>
      <c r="U27" s="33"/>
      <c r="V27" s="33"/>
      <c r="W27" s="33"/>
      <c r="X27" s="33"/>
      <c r="Y27" s="33"/>
    </row>
    <row r="28" spans="1:25" x14ac:dyDescent="0.25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26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8"/>
      <c r="Q28" s="28"/>
      <c r="R28" s="27"/>
      <c r="S28" s="27"/>
      <c r="T28" s="29"/>
      <c r="U28" s="27"/>
      <c r="V28" s="27"/>
      <c r="W28" s="27"/>
      <c r="X28" s="27"/>
      <c r="Y28" s="27"/>
    </row>
    <row r="29" spans="1:25" x14ac:dyDescent="0.25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32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28"/>
      <c r="Q29" s="28"/>
      <c r="R29" s="33"/>
      <c r="S29" s="33"/>
      <c r="T29" s="34"/>
      <c r="U29" s="33"/>
      <c r="V29" s="33"/>
      <c r="W29" s="33"/>
      <c r="X29" s="33"/>
      <c r="Y29" s="33"/>
    </row>
    <row r="30" spans="1:25" x14ac:dyDescent="0.25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26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8"/>
      <c r="Q30" s="28"/>
      <c r="R30" s="27"/>
      <c r="S30" s="27"/>
      <c r="T30" s="29"/>
      <c r="U30" s="27"/>
      <c r="V30" s="27"/>
      <c r="W30" s="27"/>
      <c r="X30" s="27"/>
      <c r="Y30" s="27"/>
    </row>
    <row r="31" spans="1:25" x14ac:dyDescent="0.25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32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28"/>
      <c r="Q31" s="28"/>
      <c r="R31" s="33"/>
      <c r="S31" s="33"/>
      <c r="T31" s="34"/>
      <c r="U31" s="33"/>
      <c r="V31" s="33"/>
      <c r="W31" s="33"/>
      <c r="X31" s="33"/>
      <c r="Y31" s="33"/>
    </row>
    <row r="32" spans="1:25" x14ac:dyDescent="0.25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26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8"/>
      <c r="Q32" s="28"/>
      <c r="R32" s="27"/>
      <c r="S32" s="27"/>
      <c r="T32" s="29"/>
      <c r="U32" s="27"/>
      <c r="V32" s="27"/>
      <c r="W32" s="27"/>
      <c r="X32" s="27"/>
      <c r="Y32" s="27"/>
    </row>
    <row r="33" spans="1:25" x14ac:dyDescent="0.25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32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28"/>
      <c r="Q33" s="28"/>
      <c r="R33" s="33"/>
      <c r="S33" s="33"/>
      <c r="T33" s="34"/>
      <c r="U33" s="33"/>
      <c r="V33" s="33"/>
      <c r="W33" s="33"/>
      <c r="X33" s="33"/>
      <c r="Y33" s="33"/>
    </row>
    <row r="34" spans="1:25" x14ac:dyDescent="0.25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26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8"/>
      <c r="Q34" s="28"/>
      <c r="R34" s="27"/>
      <c r="S34" s="27"/>
      <c r="T34" s="29"/>
      <c r="U34" s="27"/>
      <c r="V34" s="27"/>
      <c r="W34" s="27"/>
      <c r="X34" s="27"/>
      <c r="Y34" s="27"/>
    </row>
    <row r="35" spans="1:25" x14ac:dyDescent="0.25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32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28"/>
      <c r="Q35" s="28"/>
      <c r="R35" s="33"/>
      <c r="S35" s="33"/>
      <c r="T35" s="34"/>
      <c r="U35" s="33"/>
      <c r="V35" s="33"/>
      <c r="W35" s="33"/>
      <c r="X35" s="33"/>
      <c r="Y35" s="33"/>
    </row>
    <row r="36" spans="1:25" x14ac:dyDescent="0.25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26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8"/>
      <c r="Q36" s="28"/>
      <c r="R36" s="27"/>
      <c r="S36" s="27"/>
      <c r="T36" s="29"/>
      <c r="U36" s="27"/>
      <c r="V36" s="27"/>
      <c r="W36" s="27"/>
      <c r="X36" s="27"/>
      <c r="Y36" s="27"/>
    </row>
    <row r="37" spans="1:25" x14ac:dyDescent="0.25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32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28"/>
      <c r="Q37" s="28"/>
      <c r="R37" s="33"/>
      <c r="S37" s="33"/>
      <c r="T37" s="34"/>
      <c r="U37" s="33"/>
      <c r="V37" s="33"/>
      <c r="W37" s="33"/>
      <c r="X37" s="33"/>
      <c r="Y37" s="33"/>
    </row>
    <row r="38" spans="1:25" x14ac:dyDescent="0.25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26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8"/>
      <c r="Q38" s="28"/>
      <c r="R38" s="27"/>
      <c r="S38" s="27"/>
      <c r="T38" s="29"/>
      <c r="U38" s="27"/>
      <c r="V38" s="27"/>
      <c r="W38" s="27"/>
      <c r="X38" s="27"/>
      <c r="Y38" s="27"/>
    </row>
    <row r="39" spans="1:25" x14ac:dyDescent="0.25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32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28"/>
      <c r="Q39" s="28"/>
      <c r="R39" s="33"/>
      <c r="S39" s="33"/>
      <c r="T39" s="34"/>
      <c r="U39" s="33"/>
      <c r="V39" s="33"/>
      <c r="W39" s="33"/>
      <c r="X39" s="33"/>
      <c r="Y39" s="33"/>
    </row>
    <row r="40" spans="1:25" x14ac:dyDescent="0.25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26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8"/>
      <c r="Q40" s="28"/>
      <c r="R40" s="27"/>
      <c r="S40" s="27"/>
      <c r="T40" s="29"/>
      <c r="U40" s="27"/>
      <c r="V40" s="27"/>
      <c r="W40" s="27"/>
      <c r="X40" s="27"/>
      <c r="Y40" s="27"/>
    </row>
    <row r="41" spans="1:25" x14ac:dyDescent="0.25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32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28"/>
      <c r="Q41" s="28"/>
      <c r="R41" s="33"/>
      <c r="S41" s="33"/>
      <c r="T41" s="34"/>
      <c r="U41" s="33"/>
      <c r="V41" s="33"/>
      <c r="W41" s="33"/>
      <c r="X41" s="33"/>
      <c r="Y41" s="33"/>
    </row>
    <row r="42" spans="1:25" x14ac:dyDescent="0.25">
      <c r="A42" s="31" t="e">
        <f t="shared" ref="A42:A73" si="3">VLOOKUP(G42,DDENA_USERS,2,FALSE)</f>
        <v>#N/A</v>
      </c>
      <c r="B42" s="30">
        <f t="shared" si="1"/>
        <v>1</v>
      </c>
      <c r="C42" s="31">
        <f t="shared" si="2"/>
        <v>0</v>
      </c>
      <c r="D42" s="26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8"/>
      <c r="Q42" s="28"/>
      <c r="R42" s="27"/>
      <c r="S42" s="27"/>
      <c r="T42" s="29"/>
      <c r="U42" s="27"/>
      <c r="V42" s="27"/>
      <c r="W42" s="27"/>
      <c r="X42" s="27"/>
      <c r="Y42" s="27"/>
    </row>
    <row r="43" spans="1:25" x14ac:dyDescent="0.25">
      <c r="A43" s="31" t="e">
        <f t="shared" si="3"/>
        <v>#N/A</v>
      </c>
      <c r="B43" s="30">
        <f t="shared" si="1"/>
        <v>1</v>
      </c>
      <c r="C43" s="31">
        <f t="shared" si="2"/>
        <v>0</v>
      </c>
      <c r="D43" s="32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28"/>
      <c r="Q43" s="28"/>
      <c r="R43" s="33"/>
      <c r="S43" s="33"/>
      <c r="T43" s="34"/>
      <c r="U43" s="33"/>
      <c r="V43" s="33"/>
      <c r="W43" s="33"/>
      <c r="X43" s="33"/>
      <c r="Y43" s="33"/>
    </row>
    <row r="44" spans="1:25" x14ac:dyDescent="0.25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26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8"/>
      <c r="Q44" s="28"/>
      <c r="R44" s="27"/>
      <c r="S44" s="27"/>
      <c r="T44" s="29"/>
      <c r="U44" s="27"/>
      <c r="V44" s="27"/>
      <c r="W44" s="27"/>
      <c r="X44" s="27"/>
      <c r="Y44" s="27"/>
    </row>
    <row r="45" spans="1:25" x14ac:dyDescent="0.25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3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28"/>
      <c r="Q45" s="28"/>
      <c r="R45" s="33"/>
      <c r="S45" s="33"/>
      <c r="T45" s="34"/>
      <c r="U45" s="33"/>
      <c r="V45" s="33"/>
      <c r="W45" s="33"/>
      <c r="X45" s="33"/>
      <c r="Y45" s="33"/>
    </row>
    <row r="46" spans="1:25" x14ac:dyDescent="0.25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26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8"/>
      <c r="Q46" s="28"/>
      <c r="R46" s="27"/>
      <c r="S46" s="27"/>
      <c r="T46" s="29"/>
      <c r="U46" s="27"/>
      <c r="V46" s="27"/>
      <c r="W46" s="27"/>
      <c r="X46" s="27"/>
      <c r="Y46" s="27"/>
    </row>
    <row r="47" spans="1:25" x14ac:dyDescent="0.25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32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28"/>
      <c r="Q47" s="28"/>
      <c r="R47" s="33"/>
      <c r="S47" s="33"/>
      <c r="T47" s="34"/>
      <c r="U47" s="33"/>
      <c r="V47" s="33"/>
      <c r="W47" s="33"/>
      <c r="X47" s="33"/>
      <c r="Y47" s="33"/>
    </row>
    <row r="48" spans="1:25" x14ac:dyDescent="0.25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26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8"/>
      <c r="Q48" s="28"/>
      <c r="R48" s="27"/>
      <c r="S48" s="27"/>
      <c r="T48" s="29"/>
      <c r="U48" s="27"/>
      <c r="V48" s="27"/>
      <c r="W48" s="27"/>
      <c r="X48" s="27"/>
      <c r="Y48" s="27"/>
    </row>
    <row r="49" spans="1:25" x14ac:dyDescent="0.25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32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28"/>
      <c r="Q49" s="28"/>
      <c r="R49" s="33"/>
      <c r="S49" s="33"/>
      <c r="T49" s="34"/>
      <c r="U49" s="33"/>
      <c r="V49" s="33"/>
      <c r="W49" s="33"/>
      <c r="X49" s="33"/>
      <c r="Y49" s="33"/>
    </row>
    <row r="50" spans="1:25" x14ac:dyDescent="0.25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26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8"/>
      <c r="Q50" s="28"/>
      <c r="R50" s="27"/>
      <c r="S50" s="27"/>
      <c r="T50" s="29"/>
      <c r="U50" s="27"/>
      <c r="V50" s="27"/>
      <c r="W50" s="27"/>
      <c r="X50" s="27"/>
      <c r="Y50" s="27"/>
    </row>
    <row r="51" spans="1:25" x14ac:dyDescent="0.25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32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28"/>
      <c r="Q51" s="28"/>
      <c r="R51" s="33"/>
      <c r="S51" s="33"/>
      <c r="T51" s="34"/>
      <c r="U51" s="33"/>
      <c r="V51" s="33"/>
      <c r="W51" s="33"/>
      <c r="X51" s="33"/>
      <c r="Y51" s="33"/>
    </row>
    <row r="52" spans="1:25" x14ac:dyDescent="0.25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26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8"/>
      <c r="Q52" s="28"/>
      <c r="R52" s="27"/>
      <c r="S52" s="27"/>
      <c r="T52" s="29"/>
      <c r="U52" s="27"/>
      <c r="V52" s="27"/>
      <c r="W52" s="27"/>
      <c r="X52" s="27"/>
      <c r="Y52" s="27"/>
    </row>
    <row r="53" spans="1:25" x14ac:dyDescent="0.25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32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28"/>
      <c r="Q53" s="28"/>
      <c r="R53" s="33"/>
      <c r="S53" s="33"/>
      <c r="T53" s="34"/>
      <c r="U53" s="33"/>
      <c r="V53" s="33"/>
      <c r="W53" s="33"/>
      <c r="X53" s="33"/>
      <c r="Y53" s="33"/>
    </row>
    <row r="54" spans="1:25" x14ac:dyDescent="0.25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26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8"/>
      <c r="Q54" s="28"/>
      <c r="R54" s="27"/>
      <c r="S54" s="27"/>
      <c r="T54" s="29"/>
      <c r="U54" s="27"/>
      <c r="V54" s="27"/>
      <c r="W54" s="27"/>
      <c r="X54" s="27"/>
      <c r="Y54" s="27"/>
    </row>
    <row r="55" spans="1:25" x14ac:dyDescent="0.25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32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28"/>
      <c r="Q55" s="28"/>
      <c r="R55" s="33"/>
      <c r="S55" s="33"/>
      <c r="T55" s="34"/>
      <c r="U55" s="33"/>
      <c r="V55" s="33"/>
      <c r="W55" s="33"/>
      <c r="X55" s="33"/>
      <c r="Y55" s="33"/>
    </row>
    <row r="56" spans="1:25" x14ac:dyDescent="0.25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26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8"/>
      <c r="Q56" s="28"/>
      <c r="R56" s="27"/>
      <c r="S56" s="27"/>
      <c r="T56" s="29"/>
      <c r="U56" s="27"/>
      <c r="V56" s="27"/>
      <c r="W56" s="27"/>
      <c r="X56" s="27"/>
      <c r="Y56" s="27"/>
    </row>
    <row r="57" spans="1:25" x14ac:dyDescent="0.25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32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28"/>
      <c r="Q57" s="28"/>
      <c r="R57" s="33"/>
      <c r="S57" s="33"/>
      <c r="T57" s="34"/>
      <c r="U57" s="33"/>
      <c r="V57" s="33"/>
      <c r="W57" s="33"/>
      <c r="X57" s="33"/>
      <c r="Y57" s="33"/>
    </row>
    <row r="58" spans="1:25" x14ac:dyDescent="0.25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26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8"/>
      <c r="Q58" s="28"/>
      <c r="R58" s="27"/>
      <c r="S58" s="27"/>
      <c r="T58" s="29"/>
      <c r="U58" s="27"/>
      <c r="V58" s="27"/>
      <c r="W58" s="27"/>
      <c r="X58" s="27"/>
      <c r="Y58" s="27"/>
    </row>
    <row r="59" spans="1:25" x14ac:dyDescent="0.25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32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28"/>
      <c r="Q59" s="28"/>
      <c r="R59" s="33"/>
      <c r="S59" s="33"/>
      <c r="T59" s="34"/>
      <c r="U59" s="33"/>
      <c r="V59" s="33"/>
      <c r="W59" s="33"/>
      <c r="X59" s="33"/>
      <c r="Y59" s="33"/>
    </row>
    <row r="60" spans="1:25" x14ac:dyDescent="0.25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26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8"/>
      <c r="Q60" s="28"/>
      <c r="R60" s="27"/>
      <c r="S60" s="27"/>
      <c r="T60" s="29"/>
      <c r="U60" s="27"/>
      <c r="V60" s="27"/>
      <c r="W60" s="27"/>
      <c r="X60" s="27"/>
      <c r="Y60" s="27"/>
    </row>
    <row r="61" spans="1:25" x14ac:dyDescent="0.25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32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28"/>
      <c r="Q61" s="28"/>
      <c r="R61" s="33"/>
      <c r="S61" s="33"/>
      <c r="T61" s="34"/>
      <c r="U61" s="33"/>
      <c r="V61" s="33"/>
      <c r="W61" s="33"/>
      <c r="X61" s="33"/>
      <c r="Y61" s="33"/>
    </row>
    <row r="62" spans="1:25" x14ac:dyDescent="0.25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26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8"/>
      <c r="Q62" s="28"/>
      <c r="R62" s="27"/>
      <c r="S62" s="27"/>
      <c r="T62" s="29"/>
      <c r="U62" s="27"/>
      <c r="V62" s="27"/>
      <c r="W62" s="27"/>
      <c r="X62" s="27"/>
      <c r="Y62" s="27"/>
    </row>
    <row r="63" spans="1:25" x14ac:dyDescent="0.25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32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28"/>
      <c r="Q63" s="28"/>
      <c r="R63" s="33"/>
      <c r="S63" s="33"/>
      <c r="T63" s="34"/>
      <c r="U63" s="33"/>
      <c r="V63" s="33"/>
      <c r="W63" s="33"/>
      <c r="X63" s="33"/>
      <c r="Y63" s="33"/>
    </row>
    <row r="64" spans="1:25" x14ac:dyDescent="0.25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26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8"/>
      <c r="Q64" s="28"/>
      <c r="R64" s="27"/>
      <c r="S64" s="27"/>
      <c r="T64" s="29"/>
      <c r="U64" s="27"/>
      <c r="V64" s="27"/>
      <c r="W64" s="27"/>
      <c r="X64" s="27"/>
      <c r="Y64" s="27"/>
    </row>
    <row r="65" spans="1:25" x14ac:dyDescent="0.25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32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28"/>
      <c r="Q65" s="28"/>
      <c r="R65" s="33"/>
      <c r="S65" s="33"/>
      <c r="T65" s="34"/>
      <c r="U65" s="33"/>
      <c r="V65" s="33"/>
      <c r="W65" s="33"/>
      <c r="X65" s="33"/>
      <c r="Y65" s="33"/>
    </row>
    <row r="66" spans="1:25" x14ac:dyDescent="0.25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26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8"/>
      <c r="Q66" s="28"/>
      <c r="R66" s="27"/>
      <c r="S66" s="27"/>
      <c r="T66" s="29"/>
      <c r="U66" s="27"/>
      <c r="V66" s="27"/>
      <c r="W66" s="27"/>
      <c r="X66" s="27"/>
      <c r="Y66" s="27"/>
    </row>
    <row r="67" spans="1:25" x14ac:dyDescent="0.25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32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28"/>
      <c r="Q67" s="28"/>
      <c r="R67" s="33"/>
      <c r="S67" s="33"/>
      <c r="T67" s="34"/>
      <c r="U67" s="33"/>
      <c r="V67" s="33"/>
      <c r="W67" s="33"/>
      <c r="X67" s="33"/>
      <c r="Y67" s="33"/>
    </row>
    <row r="68" spans="1:25" x14ac:dyDescent="0.25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26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8"/>
      <c r="Q68" s="28"/>
      <c r="R68" s="27"/>
      <c r="S68" s="27"/>
      <c r="T68" s="29"/>
      <c r="U68" s="27"/>
      <c r="V68" s="27"/>
      <c r="W68" s="27"/>
      <c r="X68" s="27"/>
      <c r="Y68" s="27"/>
    </row>
    <row r="69" spans="1:25" x14ac:dyDescent="0.25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32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28"/>
      <c r="Q69" s="28"/>
      <c r="R69" s="33"/>
      <c r="S69" s="33"/>
      <c r="T69" s="34"/>
      <c r="U69" s="33"/>
      <c r="V69" s="33"/>
      <c r="W69" s="33"/>
      <c r="X69" s="33"/>
      <c r="Y69" s="33"/>
    </row>
    <row r="70" spans="1:25" x14ac:dyDescent="0.25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26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8"/>
      <c r="Q70" s="28"/>
      <c r="R70" s="27"/>
      <c r="S70" s="27"/>
      <c r="T70" s="29"/>
      <c r="U70" s="27"/>
      <c r="V70" s="27"/>
      <c r="W70" s="27"/>
      <c r="X70" s="27"/>
      <c r="Y70" s="27"/>
    </row>
    <row r="71" spans="1:25" x14ac:dyDescent="0.25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32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28"/>
      <c r="Q71" s="28"/>
      <c r="R71" s="33"/>
      <c r="S71" s="33"/>
      <c r="T71" s="34"/>
      <c r="U71" s="33"/>
      <c r="V71" s="33"/>
      <c r="W71" s="33"/>
      <c r="X71" s="33"/>
      <c r="Y71" s="33"/>
    </row>
    <row r="72" spans="1:25" x14ac:dyDescent="0.25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26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8"/>
      <c r="Q72" s="28"/>
      <c r="R72" s="27"/>
      <c r="S72" s="27"/>
      <c r="T72" s="29"/>
      <c r="U72" s="27"/>
      <c r="V72" s="27"/>
      <c r="W72" s="27"/>
      <c r="X72" s="27"/>
      <c r="Y72" s="27"/>
    </row>
    <row r="73" spans="1:25" x14ac:dyDescent="0.25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32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28"/>
      <c r="Q73" s="28"/>
      <c r="R73" s="33"/>
      <c r="S73" s="33"/>
      <c r="T73" s="34"/>
      <c r="U73" s="33"/>
      <c r="V73" s="33"/>
      <c r="W73" s="33"/>
      <c r="X73" s="33"/>
      <c r="Y73" s="33"/>
    </row>
    <row r="74" spans="1:25" x14ac:dyDescent="0.25">
      <c r="A74" s="31" t="e">
        <f t="shared" ref="A74:A105" si="4">VLOOKUP(G74,DDENA_USERS,2,FALSE)</f>
        <v>#N/A</v>
      </c>
      <c r="B74" s="30">
        <f t="shared" si="1"/>
        <v>1</v>
      </c>
      <c r="C74" s="31">
        <f t="shared" si="2"/>
        <v>0</v>
      </c>
      <c r="D74" s="26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8"/>
      <c r="Q74" s="28"/>
      <c r="R74" s="27"/>
      <c r="S74" s="27"/>
      <c r="T74" s="29"/>
      <c r="U74" s="27"/>
      <c r="V74" s="27"/>
      <c r="W74" s="27"/>
      <c r="X74" s="27"/>
      <c r="Y74" s="27"/>
    </row>
    <row r="75" spans="1:25" x14ac:dyDescent="0.25">
      <c r="A75" s="31" t="e">
        <f t="shared" si="4"/>
        <v>#N/A</v>
      </c>
      <c r="B75" s="30">
        <f t="shared" si="1"/>
        <v>1</v>
      </c>
      <c r="C75" s="31">
        <f t="shared" si="2"/>
        <v>0</v>
      </c>
      <c r="D75" s="32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28"/>
      <c r="Q75" s="28"/>
      <c r="R75" s="33"/>
      <c r="S75" s="33"/>
      <c r="T75" s="34"/>
      <c r="U75" s="33"/>
      <c r="V75" s="33"/>
      <c r="W75" s="33"/>
      <c r="X75" s="33"/>
      <c r="Y75" s="33"/>
    </row>
    <row r="76" spans="1:25" x14ac:dyDescent="0.25">
      <c r="A76" s="31" t="e">
        <f t="shared" si="4"/>
        <v>#N/A</v>
      </c>
      <c r="B76" s="30">
        <f t="shared" ref="B76:B139" si="5">IF(ISNUMBER(FIND("Pow",F76))=TRUE,((VALUE(MID(R76,FIND("-",R76)+1,2)))-(VALUE(MID(R76,FIND("-",R76)-1,1)))+1)*(Q76-P76+1),(Q76-P76+1))</f>
        <v>1</v>
      </c>
      <c r="C76" s="31">
        <f t="shared" ref="C76:C139" si="6">B76*W76</f>
        <v>0</v>
      </c>
      <c r="D76" s="26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8"/>
      <c r="Q76" s="28"/>
      <c r="R76" s="27"/>
      <c r="S76" s="27"/>
      <c r="T76" s="29"/>
      <c r="U76" s="27"/>
      <c r="V76" s="27"/>
      <c r="W76" s="27"/>
      <c r="X76" s="27"/>
      <c r="Y76" s="27"/>
    </row>
    <row r="77" spans="1:25" x14ac:dyDescent="0.25">
      <c r="A77" s="31" t="e">
        <f t="shared" si="4"/>
        <v>#N/A</v>
      </c>
      <c r="B77" s="30">
        <f t="shared" si="5"/>
        <v>1</v>
      </c>
      <c r="C77" s="31">
        <f t="shared" si="6"/>
        <v>0</v>
      </c>
      <c r="D77" s="32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28"/>
      <c r="Q77" s="28"/>
      <c r="R77" s="33"/>
      <c r="S77" s="33"/>
      <c r="T77" s="34"/>
      <c r="U77" s="33"/>
      <c r="V77" s="33"/>
      <c r="W77" s="33"/>
      <c r="X77" s="33"/>
      <c r="Y77" s="33"/>
    </row>
    <row r="78" spans="1:25" x14ac:dyDescent="0.25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26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8"/>
      <c r="Q78" s="28"/>
      <c r="R78" s="27"/>
      <c r="S78" s="27"/>
      <c r="T78" s="29"/>
      <c r="U78" s="27"/>
      <c r="V78" s="27"/>
      <c r="W78" s="27"/>
      <c r="X78" s="27"/>
      <c r="Y78" s="27"/>
    </row>
    <row r="79" spans="1:25" x14ac:dyDescent="0.25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32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28"/>
      <c r="Q79" s="28"/>
      <c r="R79" s="33"/>
      <c r="S79" s="33"/>
      <c r="T79" s="34"/>
      <c r="U79" s="33"/>
      <c r="V79" s="33"/>
      <c r="W79" s="33"/>
      <c r="X79" s="33"/>
      <c r="Y79" s="33"/>
    </row>
    <row r="80" spans="1:25" x14ac:dyDescent="0.25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26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8"/>
      <c r="Q80" s="28"/>
      <c r="R80" s="27"/>
      <c r="S80" s="27"/>
      <c r="T80" s="29"/>
      <c r="U80" s="27"/>
      <c r="V80" s="27"/>
      <c r="W80" s="27"/>
      <c r="X80" s="27"/>
      <c r="Y80" s="27"/>
    </row>
    <row r="81" spans="1:25" x14ac:dyDescent="0.25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32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28"/>
      <c r="Q81" s="28"/>
      <c r="R81" s="33"/>
      <c r="S81" s="33"/>
      <c r="T81" s="34"/>
      <c r="U81" s="33"/>
      <c r="V81" s="33"/>
      <c r="W81" s="33"/>
      <c r="X81" s="33"/>
      <c r="Y81" s="33"/>
    </row>
    <row r="82" spans="1:25" x14ac:dyDescent="0.25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26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8"/>
      <c r="Q82" s="28"/>
      <c r="R82" s="27"/>
      <c r="S82" s="27"/>
      <c r="T82" s="29"/>
      <c r="U82" s="27"/>
      <c r="V82" s="27"/>
      <c r="W82" s="27"/>
      <c r="X82" s="27"/>
      <c r="Y82" s="27"/>
    </row>
    <row r="83" spans="1:25" x14ac:dyDescent="0.25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32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28"/>
      <c r="Q83" s="28"/>
      <c r="R83" s="33"/>
      <c r="S83" s="33"/>
      <c r="T83" s="34"/>
      <c r="U83" s="33"/>
      <c r="V83" s="33"/>
      <c r="W83" s="33"/>
      <c r="X83" s="33"/>
      <c r="Y83" s="33"/>
    </row>
    <row r="84" spans="1:25" x14ac:dyDescent="0.25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26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8"/>
      <c r="Q84" s="28"/>
      <c r="R84" s="27"/>
      <c r="S84" s="27"/>
      <c r="T84" s="29"/>
      <c r="U84" s="27"/>
      <c r="V84" s="27"/>
      <c r="W84" s="27"/>
      <c r="X84" s="27"/>
      <c r="Y84" s="27"/>
    </row>
    <row r="85" spans="1:25" x14ac:dyDescent="0.25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32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28"/>
      <c r="Q85" s="28"/>
      <c r="R85" s="33"/>
      <c r="S85" s="33"/>
      <c r="T85" s="34"/>
      <c r="U85" s="33"/>
      <c r="V85" s="33"/>
      <c r="W85" s="33"/>
      <c r="X85" s="33"/>
      <c r="Y85" s="33"/>
    </row>
    <row r="86" spans="1:25" x14ac:dyDescent="0.25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26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8"/>
      <c r="Q86" s="28"/>
      <c r="R86" s="27"/>
      <c r="S86" s="27"/>
      <c r="T86" s="29"/>
      <c r="U86" s="27"/>
      <c r="V86" s="27"/>
      <c r="W86" s="27"/>
      <c r="X86" s="27"/>
      <c r="Y86" s="27"/>
    </row>
    <row r="87" spans="1:25" x14ac:dyDescent="0.25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32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28"/>
      <c r="Q87" s="28"/>
      <c r="R87" s="33"/>
      <c r="S87" s="33"/>
      <c r="T87" s="34"/>
      <c r="U87" s="33"/>
      <c r="V87" s="33"/>
      <c r="W87" s="33"/>
      <c r="X87" s="33"/>
      <c r="Y87" s="33"/>
    </row>
    <row r="88" spans="1:25" x14ac:dyDescent="0.25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26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8"/>
      <c r="Q88" s="28"/>
      <c r="R88" s="27"/>
      <c r="S88" s="27"/>
      <c r="T88" s="29"/>
      <c r="U88" s="27"/>
      <c r="V88" s="27"/>
      <c r="W88" s="27"/>
      <c r="X88" s="27"/>
      <c r="Y88" s="27"/>
    </row>
    <row r="89" spans="1:25" x14ac:dyDescent="0.25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32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28"/>
      <c r="Q89" s="28"/>
      <c r="R89" s="33"/>
      <c r="S89" s="33"/>
      <c r="T89" s="34"/>
      <c r="U89" s="33"/>
      <c r="V89" s="33"/>
      <c r="W89" s="33"/>
      <c r="X89" s="33"/>
      <c r="Y89" s="33"/>
    </row>
    <row r="90" spans="1:25" x14ac:dyDescent="0.25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26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8"/>
      <c r="Q90" s="28"/>
      <c r="R90" s="27"/>
      <c r="S90" s="27"/>
      <c r="T90" s="29"/>
      <c r="U90" s="27"/>
      <c r="V90" s="27"/>
      <c r="W90" s="27"/>
      <c r="X90" s="27"/>
      <c r="Y90" s="27"/>
    </row>
    <row r="91" spans="1:25" x14ac:dyDescent="0.25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32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28"/>
      <c r="Q91" s="28"/>
      <c r="R91" s="33"/>
      <c r="S91" s="33"/>
      <c r="T91" s="34"/>
      <c r="U91" s="33"/>
      <c r="V91" s="33"/>
      <c r="W91" s="33"/>
      <c r="X91" s="33"/>
      <c r="Y91" s="33"/>
    </row>
    <row r="92" spans="1:25" x14ac:dyDescent="0.25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26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8"/>
      <c r="Q92" s="28"/>
      <c r="R92" s="27"/>
      <c r="S92" s="27"/>
      <c r="T92" s="29"/>
      <c r="U92" s="27"/>
      <c r="V92" s="27"/>
      <c r="W92" s="27"/>
      <c r="X92" s="27"/>
      <c r="Y92" s="27"/>
    </row>
    <row r="93" spans="1:25" x14ac:dyDescent="0.25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32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28"/>
      <c r="Q93" s="28"/>
      <c r="R93" s="33"/>
      <c r="S93" s="33"/>
      <c r="T93" s="34"/>
      <c r="U93" s="33"/>
      <c r="V93" s="33"/>
      <c r="W93" s="33"/>
      <c r="X93" s="33"/>
      <c r="Y93" s="33"/>
    </row>
    <row r="94" spans="1:25" x14ac:dyDescent="0.25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26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8"/>
      <c r="Q94" s="28"/>
      <c r="R94" s="27"/>
      <c r="S94" s="27"/>
      <c r="T94" s="29"/>
      <c r="U94" s="27"/>
      <c r="V94" s="27"/>
      <c r="W94" s="27"/>
      <c r="X94" s="27"/>
      <c r="Y94" s="27"/>
    </row>
    <row r="95" spans="1:25" x14ac:dyDescent="0.25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32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28"/>
      <c r="Q95" s="28"/>
      <c r="R95" s="33"/>
      <c r="S95" s="33"/>
      <c r="T95" s="34"/>
      <c r="U95" s="33"/>
      <c r="V95" s="33"/>
      <c r="W95" s="33"/>
      <c r="X95" s="33"/>
      <c r="Y95" s="33"/>
    </row>
    <row r="96" spans="1:25" x14ac:dyDescent="0.25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26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8"/>
      <c r="Q96" s="28"/>
      <c r="R96" s="27"/>
      <c r="S96" s="27"/>
      <c r="T96" s="29"/>
      <c r="U96" s="27"/>
      <c r="V96" s="27"/>
      <c r="W96" s="27"/>
      <c r="X96" s="27"/>
      <c r="Y96" s="27"/>
    </row>
    <row r="97" spans="1:25" x14ac:dyDescent="0.25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32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28"/>
      <c r="Q97" s="28"/>
      <c r="R97" s="33"/>
      <c r="S97" s="33"/>
      <c r="T97" s="34"/>
      <c r="U97" s="33"/>
      <c r="V97" s="33"/>
      <c r="W97" s="33"/>
      <c r="X97" s="33"/>
      <c r="Y97" s="33"/>
    </row>
    <row r="98" spans="1:25" x14ac:dyDescent="0.25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26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8"/>
      <c r="Q98" s="28"/>
      <c r="R98" s="27"/>
      <c r="S98" s="27"/>
      <c r="T98" s="29"/>
      <c r="U98" s="27"/>
      <c r="V98" s="27"/>
      <c r="W98" s="27"/>
      <c r="X98" s="27"/>
      <c r="Y98" s="27"/>
    </row>
    <row r="99" spans="1:25" x14ac:dyDescent="0.25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32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28"/>
      <c r="Q99" s="28"/>
      <c r="R99" s="33"/>
      <c r="S99" s="33"/>
      <c r="T99" s="34"/>
      <c r="U99" s="33"/>
      <c r="V99" s="33"/>
      <c r="W99" s="33"/>
      <c r="X99" s="33"/>
      <c r="Y99" s="33"/>
    </row>
    <row r="100" spans="1:25" x14ac:dyDescent="0.25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26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8"/>
      <c r="Q100" s="28"/>
      <c r="R100" s="27"/>
      <c r="S100" s="27"/>
      <c r="T100" s="29"/>
      <c r="U100" s="27"/>
      <c r="V100" s="27"/>
      <c r="W100" s="27"/>
      <c r="X100" s="27"/>
      <c r="Y100" s="27"/>
    </row>
    <row r="101" spans="1:25" x14ac:dyDescent="0.25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32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28"/>
      <c r="Q101" s="28"/>
      <c r="R101" s="33"/>
      <c r="S101" s="33"/>
      <c r="T101" s="34"/>
      <c r="U101" s="33"/>
      <c r="V101" s="33"/>
      <c r="W101" s="33"/>
      <c r="X101" s="33"/>
      <c r="Y101" s="33"/>
    </row>
    <row r="102" spans="1:25" x14ac:dyDescent="0.25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26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8"/>
      <c r="Q102" s="28"/>
      <c r="R102" s="27"/>
      <c r="S102" s="27"/>
      <c r="T102" s="29"/>
      <c r="U102" s="27"/>
      <c r="V102" s="27"/>
      <c r="W102" s="27"/>
      <c r="X102" s="27"/>
      <c r="Y102" s="27"/>
    </row>
    <row r="103" spans="1:25" x14ac:dyDescent="0.25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32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28"/>
      <c r="Q103" s="28"/>
      <c r="R103" s="33"/>
      <c r="S103" s="33"/>
      <c r="T103" s="34"/>
      <c r="U103" s="33"/>
      <c r="V103" s="33"/>
      <c r="W103" s="33"/>
      <c r="X103" s="33"/>
      <c r="Y103" s="33"/>
    </row>
    <row r="104" spans="1:25" x14ac:dyDescent="0.25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26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8"/>
      <c r="Q104" s="28"/>
      <c r="R104" s="27"/>
      <c r="S104" s="27"/>
      <c r="T104" s="29"/>
      <c r="U104" s="27"/>
      <c r="V104" s="27"/>
      <c r="W104" s="27"/>
      <c r="X104" s="27"/>
      <c r="Y104" s="27"/>
    </row>
    <row r="105" spans="1:25" x14ac:dyDescent="0.25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32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28"/>
      <c r="Q105" s="28"/>
      <c r="R105" s="33"/>
      <c r="S105" s="33"/>
      <c r="T105" s="34"/>
      <c r="U105" s="33"/>
      <c r="V105" s="33"/>
      <c r="W105" s="33"/>
      <c r="X105" s="33"/>
      <c r="Y105" s="33"/>
    </row>
    <row r="106" spans="1:25" x14ac:dyDescent="0.25">
      <c r="A106" s="31" t="e">
        <f t="shared" ref="A106:A137" si="7">VLOOKUP(G106,DDENA_USERS,2,FALSE)</f>
        <v>#N/A</v>
      </c>
      <c r="B106" s="30">
        <f t="shared" si="5"/>
        <v>1</v>
      </c>
      <c r="C106" s="31">
        <f t="shared" si="6"/>
        <v>0</v>
      </c>
      <c r="D106" s="26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8"/>
      <c r="Q106" s="28"/>
      <c r="R106" s="27"/>
      <c r="S106" s="27"/>
      <c r="T106" s="29"/>
      <c r="U106" s="27"/>
      <c r="V106" s="27"/>
      <c r="W106" s="27"/>
      <c r="X106" s="27"/>
      <c r="Y106" s="27"/>
    </row>
    <row r="107" spans="1:25" x14ac:dyDescent="0.25">
      <c r="A107" s="31" t="e">
        <f t="shared" si="7"/>
        <v>#N/A</v>
      </c>
      <c r="B107" s="30">
        <f t="shared" si="5"/>
        <v>1</v>
      </c>
      <c r="C107" s="31">
        <f t="shared" si="6"/>
        <v>0</v>
      </c>
      <c r="D107" s="32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28"/>
      <c r="Q107" s="28"/>
      <c r="R107" s="33"/>
      <c r="S107" s="33"/>
      <c r="T107" s="34"/>
      <c r="U107" s="33"/>
      <c r="V107" s="33"/>
      <c r="W107" s="33"/>
      <c r="X107" s="33"/>
      <c r="Y107" s="33"/>
    </row>
    <row r="108" spans="1:25" x14ac:dyDescent="0.25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26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8"/>
      <c r="Q108" s="28"/>
      <c r="R108" s="27"/>
      <c r="S108" s="27"/>
      <c r="T108" s="29"/>
      <c r="U108" s="27"/>
      <c r="V108" s="27"/>
      <c r="W108" s="27"/>
      <c r="X108" s="27"/>
      <c r="Y108" s="27"/>
    </row>
    <row r="109" spans="1:25" x14ac:dyDescent="0.25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32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28"/>
      <c r="Q109" s="28"/>
      <c r="R109" s="33"/>
      <c r="S109" s="33"/>
      <c r="T109" s="34"/>
      <c r="U109" s="33"/>
      <c r="V109" s="33"/>
      <c r="W109" s="33"/>
      <c r="X109" s="33"/>
      <c r="Y109" s="33"/>
    </row>
    <row r="110" spans="1:25" x14ac:dyDescent="0.25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26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8"/>
      <c r="Q110" s="28"/>
      <c r="R110" s="27"/>
      <c r="S110" s="27"/>
      <c r="T110" s="29"/>
      <c r="U110" s="27"/>
      <c r="V110" s="27"/>
      <c r="W110" s="27"/>
      <c r="X110" s="27"/>
      <c r="Y110" s="27"/>
    </row>
    <row r="111" spans="1:25" x14ac:dyDescent="0.25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32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28"/>
      <c r="Q111" s="28"/>
      <c r="R111" s="33"/>
      <c r="S111" s="33"/>
      <c r="T111" s="34"/>
      <c r="U111" s="33"/>
      <c r="V111" s="33"/>
      <c r="W111" s="33"/>
      <c r="X111" s="33"/>
      <c r="Y111" s="33"/>
    </row>
    <row r="112" spans="1:25" x14ac:dyDescent="0.25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26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8"/>
      <c r="Q112" s="28"/>
      <c r="R112" s="27"/>
      <c r="S112" s="27"/>
      <c r="T112" s="29"/>
      <c r="U112" s="27"/>
      <c r="V112" s="27"/>
      <c r="W112" s="27"/>
      <c r="X112" s="27"/>
      <c r="Y112" s="27"/>
    </row>
    <row r="113" spans="1:25" x14ac:dyDescent="0.25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32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28"/>
      <c r="Q113" s="28"/>
      <c r="R113" s="33"/>
      <c r="S113" s="33"/>
      <c r="T113" s="34"/>
      <c r="U113" s="33"/>
      <c r="V113" s="33"/>
      <c r="W113" s="33"/>
      <c r="X113" s="33"/>
      <c r="Y113" s="33"/>
    </row>
    <row r="114" spans="1:25" x14ac:dyDescent="0.25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26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8"/>
      <c r="Q114" s="28"/>
      <c r="R114" s="27"/>
      <c r="S114" s="27"/>
      <c r="T114" s="29"/>
      <c r="U114" s="27"/>
      <c r="V114" s="27"/>
      <c r="W114" s="27"/>
      <c r="X114" s="27"/>
      <c r="Y114" s="27"/>
    </row>
    <row r="115" spans="1:25" x14ac:dyDescent="0.25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32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28"/>
      <c r="Q115" s="28"/>
      <c r="R115" s="33"/>
      <c r="S115" s="33"/>
      <c r="T115" s="34"/>
      <c r="U115" s="33"/>
      <c r="V115" s="33"/>
      <c r="W115" s="33"/>
      <c r="X115" s="33"/>
      <c r="Y115" s="33"/>
    </row>
    <row r="116" spans="1:25" x14ac:dyDescent="0.25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26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8"/>
      <c r="Q116" s="28"/>
      <c r="R116" s="27"/>
      <c r="S116" s="27"/>
      <c r="T116" s="29"/>
      <c r="U116" s="27"/>
      <c r="V116" s="27"/>
      <c r="W116" s="27"/>
      <c r="X116" s="27"/>
      <c r="Y116" s="27"/>
    </row>
    <row r="117" spans="1:25" x14ac:dyDescent="0.25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32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28"/>
      <c r="Q117" s="28"/>
      <c r="R117" s="33"/>
      <c r="S117" s="33"/>
      <c r="T117" s="34"/>
      <c r="U117" s="33"/>
      <c r="V117" s="33"/>
      <c r="W117" s="33"/>
      <c r="X117" s="33"/>
      <c r="Y117" s="33"/>
    </row>
    <row r="118" spans="1:25" x14ac:dyDescent="0.25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26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8"/>
      <c r="Q118" s="28"/>
      <c r="R118" s="27"/>
      <c r="S118" s="27"/>
      <c r="T118" s="29"/>
      <c r="U118" s="27"/>
      <c r="V118" s="27"/>
      <c r="W118" s="27"/>
      <c r="X118" s="27"/>
      <c r="Y118" s="27"/>
    </row>
    <row r="119" spans="1:25" x14ac:dyDescent="0.25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32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28"/>
      <c r="Q119" s="28"/>
      <c r="R119" s="33"/>
      <c r="S119" s="33"/>
      <c r="T119" s="34"/>
      <c r="U119" s="33"/>
      <c r="V119" s="33"/>
      <c r="W119" s="33"/>
      <c r="X119" s="33"/>
      <c r="Y119" s="33"/>
    </row>
    <row r="120" spans="1:25" x14ac:dyDescent="0.25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26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8"/>
      <c r="Q120" s="28"/>
      <c r="R120" s="27"/>
      <c r="S120" s="27"/>
      <c r="T120" s="29"/>
      <c r="U120" s="27"/>
      <c r="V120" s="27"/>
      <c r="W120" s="27"/>
      <c r="X120" s="27"/>
      <c r="Y120" s="27"/>
    </row>
    <row r="121" spans="1:25" x14ac:dyDescent="0.25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32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28"/>
      <c r="Q121" s="28"/>
      <c r="R121" s="33"/>
      <c r="S121" s="33"/>
      <c r="T121" s="34"/>
      <c r="U121" s="33"/>
      <c r="V121" s="33"/>
      <c r="W121" s="33"/>
      <c r="X121" s="33"/>
      <c r="Y121" s="33"/>
    </row>
    <row r="122" spans="1:25" x14ac:dyDescent="0.25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26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8"/>
      <c r="Q122" s="28"/>
      <c r="R122" s="27"/>
      <c r="S122" s="27"/>
      <c r="T122" s="29"/>
      <c r="U122" s="27"/>
      <c r="V122" s="27"/>
      <c r="W122" s="27"/>
      <c r="X122" s="27"/>
      <c r="Y122" s="27"/>
    </row>
    <row r="123" spans="1:25" x14ac:dyDescent="0.25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32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28"/>
      <c r="Q123" s="28"/>
      <c r="R123" s="33"/>
      <c r="S123" s="33"/>
      <c r="T123" s="34"/>
      <c r="U123" s="33"/>
      <c r="V123" s="33"/>
      <c r="W123" s="33"/>
      <c r="X123" s="33"/>
      <c r="Y123" s="33"/>
    </row>
    <row r="124" spans="1:25" x14ac:dyDescent="0.25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26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8"/>
      <c r="Q124" s="28"/>
      <c r="R124" s="27"/>
      <c r="S124" s="27"/>
      <c r="T124" s="29"/>
      <c r="U124" s="27"/>
      <c r="V124" s="27"/>
      <c r="W124" s="27"/>
      <c r="X124" s="27"/>
      <c r="Y124" s="27"/>
    </row>
    <row r="125" spans="1:25" x14ac:dyDescent="0.25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32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28"/>
      <c r="Q125" s="28"/>
      <c r="R125" s="33"/>
      <c r="S125" s="33"/>
      <c r="T125" s="34"/>
      <c r="U125" s="33"/>
      <c r="V125" s="33"/>
      <c r="W125" s="33"/>
      <c r="X125" s="33"/>
      <c r="Y125" s="33"/>
    </row>
    <row r="126" spans="1:25" x14ac:dyDescent="0.25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26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8"/>
      <c r="Q126" s="28"/>
      <c r="R126" s="27"/>
      <c r="S126" s="27"/>
      <c r="T126" s="29"/>
      <c r="U126" s="27"/>
      <c r="V126" s="27"/>
      <c r="W126" s="27"/>
      <c r="X126" s="27"/>
      <c r="Y126" s="27"/>
    </row>
    <row r="127" spans="1:25" x14ac:dyDescent="0.25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32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28"/>
      <c r="Q127" s="28"/>
      <c r="R127" s="33"/>
      <c r="S127" s="33"/>
      <c r="T127" s="34"/>
      <c r="U127" s="33"/>
      <c r="V127" s="33"/>
      <c r="W127" s="33"/>
      <c r="X127" s="33"/>
      <c r="Y127" s="33"/>
    </row>
    <row r="128" spans="1:25" x14ac:dyDescent="0.25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26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8"/>
      <c r="Q128" s="28"/>
      <c r="R128" s="27"/>
      <c r="S128" s="27"/>
      <c r="T128" s="29"/>
      <c r="U128" s="27"/>
      <c r="V128" s="27"/>
      <c r="W128" s="27"/>
      <c r="X128" s="27"/>
      <c r="Y128" s="27"/>
    </row>
    <row r="129" spans="1:25" x14ac:dyDescent="0.25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32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28"/>
      <c r="Q129" s="28"/>
      <c r="R129" s="33"/>
      <c r="S129" s="33"/>
      <c r="T129" s="34"/>
      <c r="U129" s="33"/>
      <c r="V129" s="33"/>
      <c r="W129" s="33"/>
      <c r="X129" s="33"/>
      <c r="Y129" s="33"/>
    </row>
    <row r="130" spans="1:25" x14ac:dyDescent="0.25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26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8"/>
      <c r="Q130" s="28"/>
      <c r="R130" s="27"/>
      <c r="S130" s="27"/>
      <c r="T130" s="29"/>
      <c r="U130" s="27"/>
      <c r="V130" s="27"/>
      <c r="W130" s="27"/>
      <c r="X130" s="27"/>
      <c r="Y130" s="27"/>
    </row>
    <row r="131" spans="1:25" x14ac:dyDescent="0.25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32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28"/>
      <c r="Q131" s="28"/>
      <c r="R131" s="33"/>
      <c r="S131" s="33"/>
      <c r="T131" s="34"/>
      <c r="U131" s="33"/>
      <c r="V131" s="33"/>
      <c r="W131" s="33"/>
      <c r="X131" s="33"/>
      <c r="Y131" s="33"/>
    </row>
    <row r="132" spans="1:25" x14ac:dyDescent="0.25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26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8"/>
      <c r="Q132" s="28"/>
      <c r="R132" s="27"/>
      <c r="S132" s="27"/>
      <c r="T132" s="29"/>
      <c r="U132" s="27"/>
      <c r="V132" s="27"/>
      <c r="W132" s="27"/>
      <c r="X132" s="27"/>
      <c r="Y132" s="27"/>
    </row>
    <row r="133" spans="1:25" x14ac:dyDescent="0.25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32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28"/>
      <c r="Q133" s="28"/>
      <c r="R133" s="33"/>
      <c r="S133" s="33"/>
      <c r="T133" s="34"/>
      <c r="U133" s="33"/>
      <c r="V133" s="33"/>
      <c r="W133" s="33"/>
      <c r="X133" s="33"/>
      <c r="Y133" s="33"/>
    </row>
    <row r="134" spans="1:25" x14ac:dyDescent="0.25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26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8"/>
      <c r="Q134" s="28"/>
      <c r="R134" s="27"/>
      <c r="S134" s="27"/>
      <c r="T134" s="29"/>
      <c r="U134" s="27"/>
      <c r="V134" s="27"/>
      <c r="W134" s="27"/>
      <c r="X134" s="27"/>
      <c r="Y134" s="27"/>
    </row>
    <row r="135" spans="1:25" x14ac:dyDescent="0.25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32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28"/>
      <c r="Q135" s="28"/>
      <c r="R135" s="33"/>
      <c r="S135" s="33"/>
      <c r="T135" s="34"/>
      <c r="U135" s="33"/>
      <c r="V135" s="33"/>
      <c r="W135" s="33"/>
      <c r="X135" s="33"/>
      <c r="Y135" s="33"/>
    </row>
    <row r="136" spans="1:25" x14ac:dyDescent="0.25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26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8"/>
      <c r="Q136" s="28"/>
      <c r="R136" s="27"/>
      <c r="S136" s="27"/>
      <c r="T136" s="29"/>
      <c r="U136" s="27"/>
      <c r="V136" s="27"/>
      <c r="W136" s="27"/>
      <c r="X136" s="27"/>
      <c r="Y136" s="27"/>
    </row>
    <row r="137" spans="1:25" x14ac:dyDescent="0.25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32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28"/>
      <c r="Q137" s="28"/>
      <c r="R137" s="33"/>
      <c r="S137" s="33"/>
      <c r="T137" s="34"/>
      <c r="U137" s="33"/>
      <c r="V137" s="33"/>
      <c r="W137" s="33"/>
      <c r="X137" s="33"/>
      <c r="Y137" s="33"/>
    </row>
    <row r="138" spans="1:25" x14ac:dyDescent="0.25">
      <c r="A138" s="31" t="e">
        <f t="shared" ref="A138:A148" si="8">VLOOKUP(G138,DDENA_USERS,2,FALSE)</f>
        <v>#N/A</v>
      </c>
      <c r="B138" s="30">
        <f t="shared" si="5"/>
        <v>1</v>
      </c>
      <c r="C138" s="31">
        <f t="shared" si="6"/>
        <v>0</v>
      </c>
      <c r="D138" s="26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8"/>
      <c r="Q138" s="28"/>
      <c r="R138" s="27"/>
      <c r="S138" s="27"/>
      <c r="T138" s="29"/>
      <c r="U138" s="27"/>
      <c r="V138" s="27"/>
      <c r="W138" s="27"/>
      <c r="X138" s="27"/>
      <c r="Y138" s="27"/>
    </row>
    <row r="139" spans="1:25" x14ac:dyDescent="0.25">
      <c r="A139" s="31" t="e">
        <f t="shared" si="8"/>
        <v>#N/A</v>
      </c>
      <c r="B139" s="30">
        <f t="shared" si="5"/>
        <v>1</v>
      </c>
      <c r="C139" s="31">
        <f t="shared" si="6"/>
        <v>0</v>
      </c>
      <c r="D139" s="32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28"/>
      <c r="Q139" s="28"/>
      <c r="R139" s="33"/>
      <c r="S139" s="33"/>
      <c r="T139" s="34"/>
      <c r="U139" s="33"/>
      <c r="V139" s="33"/>
      <c r="W139" s="33"/>
      <c r="X139" s="33"/>
      <c r="Y139" s="33"/>
    </row>
    <row r="140" spans="1:25" x14ac:dyDescent="0.25">
      <c r="A140" s="31" t="e">
        <f t="shared" si="8"/>
        <v>#N/A</v>
      </c>
      <c r="B140" s="30">
        <f t="shared" ref="B140:B203" si="9">IF(ISNUMBER(FIND("Pow",F140))=TRUE,((VALUE(MID(R140,FIND("-",R140)+1,2)))-(VALUE(MID(R140,FIND("-",R140)-1,1)))+1)*(Q140-P140+1),(Q140-P140+1))</f>
        <v>1</v>
      </c>
      <c r="C140" s="31">
        <f t="shared" ref="C140:C203" si="10">B140*W140</f>
        <v>0</v>
      </c>
      <c r="D140" s="26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8"/>
      <c r="Q140" s="28"/>
      <c r="R140" s="27"/>
      <c r="S140" s="27"/>
      <c r="T140" s="29"/>
      <c r="U140" s="27"/>
      <c r="V140" s="27"/>
      <c r="W140" s="27"/>
      <c r="X140" s="27"/>
      <c r="Y140" s="27"/>
    </row>
    <row r="141" spans="1:25" x14ac:dyDescent="0.25">
      <c r="A141" s="31" t="e">
        <f t="shared" si="8"/>
        <v>#N/A</v>
      </c>
      <c r="B141" s="30">
        <f t="shared" si="9"/>
        <v>1</v>
      </c>
      <c r="C141" s="31">
        <f t="shared" si="10"/>
        <v>0</v>
      </c>
      <c r="D141" s="32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28"/>
      <c r="Q141" s="28"/>
      <c r="R141" s="33"/>
      <c r="S141" s="33"/>
      <c r="T141" s="34"/>
      <c r="U141" s="33"/>
      <c r="V141" s="33"/>
      <c r="W141" s="33"/>
      <c r="X141" s="33"/>
      <c r="Y141" s="33"/>
    </row>
    <row r="142" spans="1:25" x14ac:dyDescent="0.25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26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8"/>
      <c r="Q142" s="28"/>
      <c r="R142" s="27"/>
      <c r="S142" s="27"/>
      <c r="T142" s="29"/>
      <c r="U142" s="27"/>
      <c r="V142" s="27"/>
      <c r="W142" s="27"/>
      <c r="X142" s="27"/>
      <c r="Y142" s="27"/>
    </row>
    <row r="143" spans="1:25" x14ac:dyDescent="0.25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32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28"/>
      <c r="Q143" s="28"/>
      <c r="R143" s="33"/>
      <c r="S143" s="33"/>
      <c r="T143" s="34"/>
      <c r="U143" s="33"/>
      <c r="V143" s="33"/>
      <c r="W143" s="33"/>
      <c r="X143" s="33"/>
      <c r="Y143" s="33"/>
    </row>
    <row r="144" spans="1:25" x14ac:dyDescent="0.25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26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8"/>
      <c r="Q144" s="28"/>
      <c r="R144" s="27"/>
      <c r="S144" s="27"/>
      <c r="T144" s="29"/>
      <c r="U144" s="27"/>
      <c r="V144" s="27"/>
      <c r="W144" s="27"/>
      <c r="X144" s="27"/>
      <c r="Y144" s="27"/>
    </row>
    <row r="145" spans="1:25" x14ac:dyDescent="0.25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32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28"/>
      <c r="Q145" s="28"/>
      <c r="R145" s="33"/>
      <c r="S145" s="33"/>
      <c r="T145" s="34"/>
      <c r="U145" s="33"/>
      <c r="V145" s="33"/>
      <c r="W145" s="33"/>
      <c r="X145" s="33"/>
      <c r="Y145" s="33"/>
    </row>
    <row r="146" spans="1:25" x14ac:dyDescent="0.25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26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8"/>
      <c r="Q146" s="28"/>
      <c r="R146" s="27"/>
      <c r="S146" s="27"/>
      <c r="T146" s="29"/>
      <c r="U146" s="27"/>
      <c r="V146" s="27"/>
      <c r="W146" s="27"/>
      <c r="X146" s="27"/>
      <c r="Y146" s="27"/>
    </row>
    <row r="147" spans="1:25" x14ac:dyDescent="0.25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32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28"/>
      <c r="Q147" s="28"/>
      <c r="R147" s="33"/>
      <c r="S147" s="33"/>
      <c r="T147" s="34"/>
      <c r="U147" s="33"/>
      <c r="V147" s="33"/>
      <c r="W147" s="33"/>
      <c r="X147" s="33"/>
      <c r="Y147" s="33"/>
    </row>
    <row r="148" spans="1:25" x14ac:dyDescent="0.25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26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8"/>
      <c r="Q148" s="28"/>
      <c r="R148" s="27"/>
      <c r="S148" s="27"/>
      <c r="T148" s="29"/>
      <c r="U148" s="27"/>
      <c r="V148" s="27"/>
      <c r="W148" s="27"/>
      <c r="X148" s="27"/>
      <c r="Y148" s="27"/>
    </row>
    <row r="149" spans="1:25" x14ac:dyDescent="0.25">
      <c r="A149" s="31" t="e">
        <f t="shared" ref="A149:A212" si="11">VLOOKUP(G149,DDENA_USERS,2,FALSE)</f>
        <v>#N/A</v>
      </c>
      <c r="B149" s="30">
        <f t="shared" si="9"/>
        <v>1</v>
      </c>
      <c r="C149" s="31">
        <f t="shared" si="10"/>
        <v>0</v>
      </c>
    </row>
    <row r="150" spans="1:25" x14ac:dyDescent="0.25">
      <c r="A150" s="31" t="e">
        <f t="shared" si="11"/>
        <v>#N/A</v>
      </c>
      <c r="B150" s="30">
        <f t="shared" si="9"/>
        <v>1</v>
      </c>
      <c r="C150" s="31">
        <f t="shared" si="10"/>
        <v>0</v>
      </c>
    </row>
    <row r="151" spans="1:25" x14ac:dyDescent="0.25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5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5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5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5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5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5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5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5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5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5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5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5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5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5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5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5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5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5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5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5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5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5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5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5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5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5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5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5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5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5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5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5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5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5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5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5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5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5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5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5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5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5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5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5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5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5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5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5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5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5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5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5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5">
      <c r="A204" s="31" t="e">
        <f t="shared" si="11"/>
        <v>#N/A</v>
      </c>
      <c r="B204" s="30">
        <f t="shared" ref="B204:B267" si="12">IF(ISNUMBER(FIND("Pow",F204))=TRUE,((VALUE(MID(R204,FIND("-",R204)+1,2)))-(VALUE(MID(R204,FIND("-",R204)-1,1)))+1)*(Q204-P204+1),(Q204-P204+1))</f>
        <v>1</v>
      </c>
      <c r="C204" s="31">
        <f t="shared" ref="C204:C267" si="13">B204*W204</f>
        <v>0</v>
      </c>
    </row>
    <row r="205" spans="1:3" x14ac:dyDescent="0.25">
      <c r="A205" s="31" t="e">
        <f t="shared" si="11"/>
        <v>#N/A</v>
      </c>
      <c r="B205" s="30">
        <f t="shared" si="12"/>
        <v>1</v>
      </c>
      <c r="C205" s="31">
        <f t="shared" si="13"/>
        <v>0</v>
      </c>
    </row>
    <row r="206" spans="1:3" x14ac:dyDescent="0.25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5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5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5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5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5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5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5">
      <c r="A213" s="31" t="e">
        <f t="shared" ref="A213:A276" si="14">VLOOKUP(G213,DDENA_USERS,2,FALSE)</f>
        <v>#N/A</v>
      </c>
      <c r="B213" s="30">
        <f t="shared" si="12"/>
        <v>1</v>
      </c>
      <c r="C213" s="31">
        <f t="shared" si="13"/>
        <v>0</v>
      </c>
    </row>
    <row r="214" spans="1:3" x14ac:dyDescent="0.25">
      <c r="A214" s="31" t="e">
        <f t="shared" si="14"/>
        <v>#N/A</v>
      </c>
      <c r="B214" s="30">
        <f t="shared" si="12"/>
        <v>1</v>
      </c>
      <c r="C214" s="31">
        <f t="shared" si="13"/>
        <v>0</v>
      </c>
    </row>
    <row r="215" spans="1:3" x14ac:dyDescent="0.25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5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5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5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5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5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5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5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5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5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5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5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5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5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5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5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5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5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5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5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5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5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5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5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5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5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5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5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5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5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5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5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5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5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5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5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5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5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5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5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5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5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5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5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5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5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5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5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5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5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5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5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5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5">
      <c r="A268" s="31" t="e">
        <f t="shared" si="14"/>
        <v>#N/A</v>
      </c>
      <c r="B268" s="30">
        <f t="shared" ref="B268:B331" si="15">IF(ISNUMBER(FIND("Pow",F268))=TRUE,((VALUE(MID(R268,FIND("-",R268)+1,2)))-(VALUE(MID(R268,FIND("-",R268)-1,1)))+1)*(Q268-P268+1),(Q268-P268+1))</f>
        <v>1</v>
      </c>
      <c r="C268" s="31">
        <f t="shared" ref="C268:C331" si="16">B268*W268</f>
        <v>0</v>
      </c>
    </row>
    <row r="269" spans="1:3" x14ac:dyDescent="0.25">
      <c r="A269" s="31" t="e">
        <f t="shared" si="14"/>
        <v>#N/A</v>
      </c>
      <c r="B269" s="30">
        <f t="shared" si="15"/>
        <v>1</v>
      </c>
      <c r="C269" s="31">
        <f t="shared" si="16"/>
        <v>0</v>
      </c>
    </row>
    <row r="270" spans="1:3" x14ac:dyDescent="0.25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5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5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5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5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5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5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5">
      <c r="A277" s="31" t="e">
        <f t="shared" ref="A277:A340" si="17">VLOOKUP(G277,DDENA_USERS,2,FALSE)</f>
        <v>#N/A</v>
      </c>
      <c r="B277" s="30">
        <f t="shared" si="15"/>
        <v>1</v>
      </c>
      <c r="C277" s="31">
        <f t="shared" si="16"/>
        <v>0</v>
      </c>
    </row>
    <row r="278" spans="1:3" x14ac:dyDescent="0.25">
      <c r="A278" s="31" t="e">
        <f t="shared" si="17"/>
        <v>#N/A</v>
      </c>
      <c r="B278" s="30">
        <f t="shared" si="15"/>
        <v>1</v>
      </c>
      <c r="C278" s="31">
        <f t="shared" si="16"/>
        <v>0</v>
      </c>
    </row>
    <row r="279" spans="1:3" x14ac:dyDescent="0.25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5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5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5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5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5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5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5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5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5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5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5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5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5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5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5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5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5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5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5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5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5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5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5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5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5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5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5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5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5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5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5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5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5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5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5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5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5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5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5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5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5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5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5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5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5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5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5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5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5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5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5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5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5">
      <c r="A332" s="31" t="e">
        <f t="shared" si="17"/>
        <v>#N/A</v>
      </c>
      <c r="B332" s="30">
        <f t="shared" ref="B332:B395" si="18">IF(ISNUMBER(FIND("Pow",F332))=TRUE,((VALUE(MID(R332,FIND("-",R332)+1,2)))-(VALUE(MID(R332,FIND("-",R332)-1,1)))+1)*(Q332-P332+1),(Q332-P332+1))</f>
        <v>1</v>
      </c>
      <c r="C332" s="31">
        <f t="shared" ref="C332:C395" si="19">B332*W332</f>
        <v>0</v>
      </c>
    </row>
    <row r="333" spans="1:3" x14ac:dyDescent="0.25">
      <c r="A333" s="31" t="e">
        <f t="shared" si="17"/>
        <v>#N/A</v>
      </c>
      <c r="B333" s="30">
        <f t="shared" si="18"/>
        <v>1</v>
      </c>
      <c r="C333" s="31">
        <f t="shared" si="19"/>
        <v>0</v>
      </c>
    </row>
    <row r="334" spans="1:3" x14ac:dyDescent="0.25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5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5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5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5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5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5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5">
      <c r="A341" s="31" t="e">
        <f t="shared" ref="A341:A404" si="20">VLOOKUP(G341,DDENA_USERS,2,FALSE)</f>
        <v>#N/A</v>
      </c>
      <c r="B341" s="30">
        <f t="shared" si="18"/>
        <v>1</v>
      </c>
      <c r="C341" s="31">
        <f t="shared" si="19"/>
        <v>0</v>
      </c>
    </row>
    <row r="342" spans="1:3" x14ac:dyDescent="0.25">
      <c r="A342" s="31" t="e">
        <f t="shared" si="20"/>
        <v>#N/A</v>
      </c>
      <c r="B342" s="30">
        <f t="shared" si="18"/>
        <v>1</v>
      </c>
      <c r="C342" s="31">
        <f t="shared" si="19"/>
        <v>0</v>
      </c>
    </row>
    <row r="343" spans="1:3" x14ac:dyDescent="0.25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5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5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5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5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5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5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5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5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5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5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5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5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5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5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5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5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5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5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5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5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5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5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5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5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5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5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5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5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5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5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5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5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5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5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5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5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5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5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5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5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5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5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5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5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5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5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5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5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5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5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5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5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5">
      <c r="A396" s="31" t="e">
        <f t="shared" si="20"/>
        <v>#N/A</v>
      </c>
      <c r="B396" s="30">
        <f t="shared" ref="B396:B459" si="21">IF(ISNUMBER(FIND("Pow",F396))=TRUE,((VALUE(MID(R396,FIND("-",R396)+1,2)))-(VALUE(MID(R396,FIND("-",R396)-1,1)))+1)*(Q396-P396+1),(Q396-P396+1))</f>
        <v>1</v>
      </c>
      <c r="C396" s="31">
        <f t="shared" ref="C396:C459" si="22">B396*W396</f>
        <v>0</v>
      </c>
    </row>
    <row r="397" spans="1:3" x14ac:dyDescent="0.25">
      <c r="A397" s="31" t="e">
        <f t="shared" si="20"/>
        <v>#N/A</v>
      </c>
      <c r="B397" s="30">
        <f t="shared" si="21"/>
        <v>1</v>
      </c>
      <c r="C397" s="31">
        <f t="shared" si="22"/>
        <v>0</v>
      </c>
    </row>
    <row r="398" spans="1:3" x14ac:dyDescent="0.25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5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5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5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5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5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5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5">
      <c r="A405" s="31" t="e">
        <f t="shared" ref="A405:A468" si="23">VLOOKUP(G405,DDENA_USERS,2,FALSE)</f>
        <v>#N/A</v>
      </c>
      <c r="B405" s="30">
        <f t="shared" si="21"/>
        <v>1</v>
      </c>
      <c r="C405" s="31">
        <f t="shared" si="22"/>
        <v>0</v>
      </c>
    </row>
    <row r="406" spans="1:3" x14ac:dyDescent="0.25">
      <c r="A406" s="31" t="e">
        <f t="shared" si="23"/>
        <v>#N/A</v>
      </c>
      <c r="B406" s="30">
        <f t="shared" si="21"/>
        <v>1</v>
      </c>
      <c r="C406" s="31">
        <f t="shared" si="22"/>
        <v>0</v>
      </c>
    </row>
    <row r="407" spans="1:3" x14ac:dyDescent="0.25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5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5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5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5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5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5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5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5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5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5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5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5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5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5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5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5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5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5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5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5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5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5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5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5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5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5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5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5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5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5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5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5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5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5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5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5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5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5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5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5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5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5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5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5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5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5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5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5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5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5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5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5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5">
      <c r="A460" s="31" t="e">
        <f t="shared" si="23"/>
        <v>#N/A</v>
      </c>
      <c r="B460" s="30">
        <f t="shared" ref="B460:B508" si="24">IF(ISNUMBER(FIND("Pow",F460))=TRUE,((VALUE(MID(R460,FIND("-",R460)+1,2)))-(VALUE(MID(R460,FIND("-",R460)-1,1)))+1)*(Q460-P460+1),(Q460-P460+1))</f>
        <v>1</v>
      </c>
      <c r="C460" s="31">
        <f t="shared" ref="C460:C508" si="25">B460*W460</f>
        <v>0</v>
      </c>
    </row>
    <row r="461" spans="1:3" x14ac:dyDescent="0.25">
      <c r="A461" s="31" t="e">
        <f t="shared" si="23"/>
        <v>#N/A</v>
      </c>
      <c r="B461" s="30">
        <f t="shared" si="24"/>
        <v>1</v>
      </c>
      <c r="C461" s="31">
        <f t="shared" si="25"/>
        <v>0</v>
      </c>
    </row>
    <row r="462" spans="1:3" x14ac:dyDescent="0.25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5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5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5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5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5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5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5">
      <c r="A469" s="31" t="e">
        <f t="shared" ref="A469:A508" si="26">VLOOKUP(G469,DDENA_USERS,2,FALSE)</f>
        <v>#N/A</v>
      </c>
      <c r="B469" s="30">
        <f t="shared" si="24"/>
        <v>1</v>
      </c>
      <c r="C469" s="31">
        <f t="shared" si="25"/>
        <v>0</v>
      </c>
    </row>
    <row r="470" spans="1:3" x14ac:dyDescent="0.25">
      <c r="A470" s="31" t="e">
        <f t="shared" si="26"/>
        <v>#N/A</v>
      </c>
      <c r="B470" s="30">
        <f t="shared" si="24"/>
        <v>1</v>
      </c>
      <c r="C470" s="31">
        <f t="shared" si="25"/>
        <v>0</v>
      </c>
    </row>
    <row r="471" spans="1:3" x14ac:dyDescent="0.25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5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5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5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5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5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5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5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5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5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5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5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5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5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5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5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5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5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5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5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5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5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5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5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5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5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5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5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5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5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5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5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5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5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5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5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5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5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zoomScale="85" workbookViewId="0"/>
  </sheetViews>
  <sheetFormatPr defaultRowHeight="13.2" x14ac:dyDescent="0.25"/>
  <cols>
    <col min="1" max="1" width="23.5546875" bestFit="1" customWidth="1"/>
    <col min="2" max="2" width="13.5546875" bestFit="1" customWidth="1"/>
    <col min="3" max="3" width="12.44140625" bestFit="1" customWidth="1"/>
    <col min="4" max="4" width="6.109375" customWidth="1"/>
    <col min="5" max="5" width="13.44140625" customWidth="1"/>
    <col min="6" max="6" width="14.44140625" customWidth="1"/>
    <col min="7" max="7" width="12.88671875" bestFit="1" customWidth="1"/>
    <col min="8" max="8" width="29.5546875" bestFit="1" customWidth="1"/>
    <col min="9" max="9" width="17.5546875" bestFit="1" customWidth="1"/>
    <col min="10" max="10" width="14.5546875" bestFit="1" customWidth="1"/>
    <col min="11" max="11" width="18.44140625" bestFit="1" customWidth="1"/>
    <col min="12" max="13" width="17.88671875" bestFit="1" customWidth="1"/>
    <col min="14" max="14" width="10.109375" bestFit="1" customWidth="1"/>
    <col min="15" max="15" width="11.33203125" bestFit="1" customWidth="1"/>
    <col min="16" max="16" width="18.88671875" bestFit="1" customWidth="1"/>
    <col min="17" max="17" width="16.44140625" bestFit="1" customWidth="1"/>
    <col min="18" max="18" width="34.44140625" bestFit="1" customWidth="1"/>
    <col min="19" max="19" width="15.5546875" bestFit="1" customWidth="1"/>
    <col min="20" max="20" width="14.5546875" bestFit="1" customWidth="1"/>
    <col min="21" max="21" width="13.6640625" bestFit="1" customWidth="1"/>
    <col min="22" max="22" width="26" bestFit="1" customWidth="1"/>
    <col min="23" max="23" width="16.5546875" bestFit="1" customWidth="1"/>
    <col min="24" max="24" width="17.33203125" bestFit="1" customWidth="1"/>
    <col min="25" max="25" width="8.5546875" bestFit="1" customWidth="1"/>
    <col min="26" max="26" width="8.44140625" bestFit="1" customWidth="1"/>
    <col min="27" max="27" width="5.88671875" bestFit="1" customWidth="1"/>
    <col min="28" max="28" width="12.88671875" bestFit="1" customWidth="1"/>
  </cols>
  <sheetData>
    <row r="1" spans="1:28" x14ac:dyDescent="0.25">
      <c r="A1" s="17" t="s">
        <v>285</v>
      </c>
    </row>
    <row r="2" spans="1:28" x14ac:dyDescent="0.25">
      <c r="A2" s="106" t="s">
        <v>92</v>
      </c>
    </row>
    <row r="3" spans="1:28" x14ac:dyDescent="0.25">
      <c r="A3" s="105">
        <f>'E-Mail'!$B$1</f>
        <v>36979</v>
      </c>
    </row>
    <row r="4" spans="1:28" x14ac:dyDescent="0.25">
      <c r="A4" s="106"/>
    </row>
    <row r="5" spans="1:28" ht="13.8" thickBot="1" x14ac:dyDescent="0.3">
      <c r="A5" s="20" t="s">
        <v>96</v>
      </c>
      <c r="B5" s="20" t="s">
        <v>95</v>
      </c>
      <c r="C5" s="20" t="s">
        <v>8</v>
      </c>
    </row>
    <row r="6" spans="1:28" x14ac:dyDescent="0.25">
      <c r="A6" s="17" t="s">
        <v>101</v>
      </c>
      <c r="B6" s="21">
        <f>COUNTIF($I$9:$I$5001,A6)</f>
        <v>5</v>
      </c>
      <c r="C6" s="21">
        <f>SUMIF($I$9:$I$5002,A6,$E$9:$E$5002)</f>
        <v>34400</v>
      </c>
    </row>
    <row r="7" spans="1:28" x14ac:dyDescent="0.25">
      <c r="A7" s="17"/>
      <c r="B7" s="21"/>
      <c r="C7" s="21"/>
    </row>
    <row r="8" spans="1:28" ht="13.8" thickBot="1" x14ac:dyDescent="0.3"/>
    <row r="9" spans="1:28" ht="13.8" thickBot="1" x14ac:dyDescent="0.3">
      <c r="A9" s="36" t="s">
        <v>284</v>
      </c>
      <c r="B9" s="7" t="s">
        <v>119</v>
      </c>
      <c r="C9" s="35" t="s">
        <v>120</v>
      </c>
      <c r="D9" s="35" t="s">
        <v>287</v>
      </c>
      <c r="E9" s="35" t="s">
        <v>98</v>
      </c>
      <c r="F9" s="36" t="s">
        <v>121</v>
      </c>
      <c r="G9" s="79" t="s">
        <v>304</v>
      </c>
      <c r="H9" s="79" t="s">
        <v>305</v>
      </c>
      <c r="I9" s="79" t="s">
        <v>306</v>
      </c>
      <c r="J9" s="79" t="s">
        <v>307</v>
      </c>
      <c r="K9" s="79" t="s">
        <v>308</v>
      </c>
      <c r="L9" s="79" t="s">
        <v>309</v>
      </c>
      <c r="M9" s="79" t="s">
        <v>310</v>
      </c>
      <c r="N9" s="79" t="s">
        <v>311</v>
      </c>
      <c r="O9" s="79" t="s">
        <v>312</v>
      </c>
      <c r="P9" s="79" t="s">
        <v>313</v>
      </c>
      <c r="Q9" s="79" t="s">
        <v>314</v>
      </c>
      <c r="R9" s="79" t="s">
        <v>315</v>
      </c>
      <c r="S9" s="79" t="s">
        <v>316</v>
      </c>
      <c r="T9" s="79" t="s">
        <v>317</v>
      </c>
      <c r="U9" s="79" t="s">
        <v>318</v>
      </c>
      <c r="V9" s="79" t="s">
        <v>319</v>
      </c>
      <c r="W9" s="79" t="s">
        <v>320</v>
      </c>
      <c r="X9" s="79" t="s">
        <v>321</v>
      </c>
      <c r="Y9" s="79" t="s">
        <v>322</v>
      </c>
      <c r="Z9" s="79" t="s">
        <v>323</v>
      </c>
      <c r="AA9" s="79" t="s">
        <v>324</v>
      </c>
      <c r="AB9" s="79" t="s">
        <v>325</v>
      </c>
    </row>
    <row r="10" spans="1:28" x14ac:dyDescent="0.25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31</v>
      </c>
      <c r="E10" s="40">
        <f t="shared" ref="E10:E41" si="2">Z10*(C10-B10+1)*D10</f>
        <v>24800</v>
      </c>
      <c r="F10" s="41">
        <f t="shared" ref="F10:F41" si="3">E10*AA10</f>
        <v>1490480</v>
      </c>
      <c r="G10" s="80" t="s">
        <v>99</v>
      </c>
      <c r="H10" s="80" t="s">
        <v>122</v>
      </c>
      <c r="I10" s="80" t="s">
        <v>101</v>
      </c>
      <c r="J10" s="80" t="s">
        <v>123</v>
      </c>
      <c r="K10" s="80" t="s">
        <v>355</v>
      </c>
      <c r="L10" s="80" t="s">
        <v>103</v>
      </c>
      <c r="M10" s="80" t="s">
        <v>109</v>
      </c>
      <c r="N10" s="80" t="s">
        <v>110</v>
      </c>
      <c r="O10" s="80" t="s">
        <v>356</v>
      </c>
      <c r="P10" s="80" t="s">
        <v>111</v>
      </c>
      <c r="Q10" s="80"/>
      <c r="R10" s="80" t="s">
        <v>516</v>
      </c>
      <c r="S10" s="84">
        <v>37012</v>
      </c>
      <c r="T10" s="84">
        <v>37042</v>
      </c>
      <c r="U10" s="80" t="s">
        <v>124</v>
      </c>
      <c r="V10" s="80"/>
      <c r="W10" s="81">
        <v>36979</v>
      </c>
      <c r="X10" s="80" t="s">
        <v>517</v>
      </c>
      <c r="Y10" s="80" t="s">
        <v>105</v>
      </c>
      <c r="Z10" s="80">
        <v>50</v>
      </c>
      <c r="AA10" s="80">
        <v>60.1</v>
      </c>
      <c r="AB10" s="80">
        <v>20949</v>
      </c>
    </row>
    <row r="11" spans="1:28" x14ac:dyDescent="0.25">
      <c r="A11" s="41" t="str">
        <f t="shared" si="0"/>
        <v>Jeff King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5</v>
      </c>
      <c r="E11" s="40">
        <f t="shared" si="2"/>
        <v>4000</v>
      </c>
      <c r="F11" s="41">
        <f t="shared" si="3"/>
        <v>155000</v>
      </c>
      <c r="G11" s="82" t="s">
        <v>99</v>
      </c>
      <c r="H11" s="82" t="s">
        <v>122</v>
      </c>
      <c r="I11" s="82" t="s">
        <v>101</v>
      </c>
      <c r="J11" s="82" t="s">
        <v>125</v>
      </c>
      <c r="K11" s="82" t="s">
        <v>126</v>
      </c>
      <c r="L11" s="82" t="s">
        <v>103</v>
      </c>
      <c r="M11" s="82" t="s">
        <v>109</v>
      </c>
      <c r="N11" s="82" t="s">
        <v>110</v>
      </c>
      <c r="O11" s="82" t="s">
        <v>127</v>
      </c>
      <c r="P11" s="82" t="s">
        <v>111</v>
      </c>
      <c r="Q11" s="82"/>
      <c r="R11" s="82" t="s">
        <v>518</v>
      </c>
      <c r="S11" s="85">
        <v>36983</v>
      </c>
      <c r="T11" s="85">
        <v>36987</v>
      </c>
      <c r="U11" s="82" t="s">
        <v>124</v>
      </c>
      <c r="V11" s="82"/>
      <c r="W11" s="83">
        <v>36979</v>
      </c>
      <c r="X11" s="82" t="s">
        <v>519</v>
      </c>
      <c r="Y11" s="82" t="s">
        <v>105</v>
      </c>
      <c r="Z11" s="82">
        <v>50</v>
      </c>
      <c r="AA11" s="82">
        <v>38.75</v>
      </c>
      <c r="AB11" s="82">
        <v>20901</v>
      </c>
    </row>
    <row r="12" spans="1:28" x14ac:dyDescent="0.25">
      <c r="A12" s="41" t="str">
        <f t="shared" si="0"/>
        <v>Jeff King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1</v>
      </c>
      <c r="E12" s="40">
        <f t="shared" si="2"/>
        <v>800</v>
      </c>
      <c r="F12" s="41">
        <f t="shared" si="3"/>
        <v>26400</v>
      </c>
      <c r="G12" s="80" t="s">
        <v>99</v>
      </c>
      <c r="H12" s="80" t="s">
        <v>122</v>
      </c>
      <c r="I12" s="80" t="s">
        <v>101</v>
      </c>
      <c r="J12" s="80" t="s">
        <v>125</v>
      </c>
      <c r="K12" s="80" t="s">
        <v>126</v>
      </c>
      <c r="L12" s="80" t="s">
        <v>103</v>
      </c>
      <c r="M12" s="80" t="s">
        <v>109</v>
      </c>
      <c r="N12" s="80" t="s">
        <v>110</v>
      </c>
      <c r="O12" s="80" t="s">
        <v>127</v>
      </c>
      <c r="P12" s="80" t="s">
        <v>111</v>
      </c>
      <c r="Q12" s="80"/>
      <c r="R12" s="80" t="s">
        <v>104</v>
      </c>
      <c r="S12" s="84">
        <v>36980</v>
      </c>
      <c r="T12" s="84">
        <v>36980</v>
      </c>
      <c r="U12" s="80" t="s">
        <v>124</v>
      </c>
      <c r="V12" s="80"/>
      <c r="W12" s="81">
        <v>36979</v>
      </c>
      <c r="X12" s="80" t="s">
        <v>520</v>
      </c>
      <c r="Y12" s="80" t="s">
        <v>105</v>
      </c>
      <c r="Z12" s="80">
        <v>50</v>
      </c>
      <c r="AA12" s="80">
        <v>33</v>
      </c>
      <c r="AB12" s="80">
        <v>20900</v>
      </c>
    </row>
    <row r="13" spans="1:28" x14ac:dyDescent="0.25">
      <c r="A13" s="41" t="str">
        <f t="shared" si="0"/>
        <v>Jeff King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1</v>
      </c>
      <c r="E13" s="40">
        <f t="shared" si="2"/>
        <v>800</v>
      </c>
      <c r="F13" s="41">
        <f t="shared" si="3"/>
        <v>26000</v>
      </c>
      <c r="G13" s="82" t="s">
        <v>99</v>
      </c>
      <c r="H13" s="82" t="s">
        <v>122</v>
      </c>
      <c r="I13" s="82" t="s">
        <v>101</v>
      </c>
      <c r="J13" s="82" t="s">
        <v>125</v>
      </c>
      <c r="K13" s="82" t="s">
        <v>126</v>
      </c>
      <c r="L13" s="82" t="s">
        <v>103</v>
      </c>
      <c r="M13" s="82" t="s">
        <v>109</v>
      </c>
      <c r="N13" s="82" t="s">
        <v>110</v>
      </c>
      <c r="O13" s="82" t="s">
        <v>127</v>
      </c>
      <c r="P13" s="82" t="s">
        <v>111</v>
      </c>
      <c r="Q13" s="82"/>
      <c r="R13" s="82" t="s">
        <v>104</v>
      </c>
      <c r="S13" s="85">
        <v>36980</v>
      </c>
      <c r="T13" s="85">
        <v>36980</v>
      </c>
      <c r="U13" s="82" t="s">
        <v>124</v>
      </c>
      <c r="V13" s="82"/>
      <c r="W13" s="83">
        <v>36979</v>
      </c>
      <c r="X13" s="82" t="s">
        <v>521</v>
      </c>
      <c r="Y13" s="82" t="s">
        <v>105</v>
      </c>
      <c r="Z13" s="82">
        <v>50</v>
      </c>
      <c r="AA13" s="82">
        <v>32.5</v>
      </c>
      <c r="AB13" s="82">
        <v>20903</v>
      </c>
    </row>
    <row r="14" spans="1:28" x14ac:dyDescent="0.25">
      <c r="A14" s="41" t="str">
        <f t="shared" si="0"/>
        <v>Mike Carson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5</v>
      </c>
      <c r="E14" s="40">
        <f t="shared" si="2"/>
        <v>4000</v>
      </c>
      <c r="F14" s="41">
        <f t="shared" si="3"/>
        <v>159000</v>
      </c>
      <c r="G14" s="80" t="s">
        <v>99</v>
      </c>
      <c r="H14" s="80" t="s">
        <v>122</v>
      </c>
      <c r="I14" s="80" t="s">
        <v>101</v>
      </c>
      <c r="J14" s="80" t="s">
        <v>128</v>
      </c>
      <c r="K14" s="80" t="s">
        <v>522</v>
      </c>
      <c r="L14" s="80" t="s">
        <v>103</v>
      </c>
      <c r="M14" s="80" t="s">
        <v>109</v>
      </c>
      <c r="N14" s="80" t="s">
        <v>110</v>
      </c>
      <c r="O14" s="80" t="s">
        <v>523</v>
      </c>
      <c r="P14" s="80" t="s">
        <v>111</v>
      </c>
      <c r="Q14" s="80"/>
      <c r="R14" s="80" t="s">
        <v>518</v>
      </c>
      <c r="S14" s="84">
        <v>36983</v>
      </c>
      <c r="T14" s="84">
        <v>36987</v>
      </c>
      <c r="U14" s="80" t="s">
        <v>124</v>
      </c>
      <c r="V14" s="80"/>
      <c r="W14" s="81">
        <v>36979</v>
      </c>
      <c r="X14" s="80" t="s">
        <v>524</v>
      </c>
      <c r="Y14" s="80" t="s">
        <v>105</v>
      </c>
      <c r="Z14" s="80">
        <v>50</v>
      </c>
      <c r="AA14" s="80">
        <v>39.75</v>
      </c>
      <c r="AB14" s="80">
        <v>20936</v>
      </c>
    </row>
    <row r="15" spans="1:28" x14ac:dyDescent="0.25">
      <c r="A15" s="41" t="e">
        <f t="shared" si="0"/>
        <v>#N/A</v>
      </c>
      <c r="B15" s="38">
        <f t="shared" si="4"/>
        <v>16</v>
      </c>
      <c r="C15" s="38">
        <f t="shared" si="5"/>
        <v>24</v>
      </c>
      <c r="D15" s="39">
        <f t="shared" si="1"/>
        <v>1</v>
      </c>
      <c r="E15" s="40">
        <f t="shared" si="2"/>
        <v>0</v>
      </c>
      <c r="F15" s="41">
        <f t="shared" si="3"/>
        <v>0</v>
      </c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5"/>
      <c r="T15" s="85"/>
      <c r="U15" s="82"/>
      <c r="V15" s="82"/>
      <c r="W15" s="83"/>
      <c r="X15" s="82"/>
      <c r="Y15" s="82"/>
      <c r="Z15" s="82"/>
      <c r="AA15" s="82"/>
      <c r="AB15" s="82"/>
    </row>
    <row r="16" spans="1:28" x14ac:dyDescent="0.25">
      <c r="A16" s="41" t="e">
        <f t="shared" si="0"/>
        <v>#N/A</v>
      </c>
      <c r="B16" s="38">
        <f t="shared" si="4"/>
        <v>16</v>
      </c>
      <c r="C16" s="38">
        <f t="shared" si="5"/>
        <v>24</v>
      </c>
      <c r="D16" s="39">
        <f t="shared" si="1"/>
        <v>1</v>
      </c>
      <c r="E16" s="40">
        <f t="shared" si="2"/>
        <v>0</v>
      </c>
      <c r="F16" s="41">
        <f t="shared" si="3"/>
        <v>0</v>
      </c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4"/>
      <c r="T16" s="84"/>
      <c r="U16" s="80"/>
      <c r="V16" s="80"/>
      <c r="W16" s="81"/>
      <c r="X16" s="80"/>
      <c r="Y16" s="80"/>
      <c r="Z16" s="80"/>
      <c r="AA16" s="80"/>
      <c r="AB16" s="80"/>
    </row>
    <row r="17" spans="1:28" x14ac:dyDescent="0.25">
      <c r="A17" s="41" t="e">
        <f t="shared" si="0"/>
        <v>#N/A</v>
      </c>
      <c r="B17" s="38">
        <f t="shared" si="4"/>
        <v>16</v>
      </c>
      <c r="C17" s="38">
        <f t="shared" si="5"/>
        <v>24</v>
      </c>
      <c r="D17" s="39">
        <f t="shared" si="1"/>
        <v>1</v>
      </c>
      <c r="E17" s="40">
        <f t="shared" si="2"/>
        <v>0</v>
      </c>
      <c r="F17" s="41">
        <f t="shared" si="3"/>
        <v>0</v>
      </c>
      <c r="G17" s="32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42"/>
      <c r="T17" s="42"/>
      <c r="U17" s="33"/>
      <c r="V17" s="33"/>
      <c r="W17" s="34"/>
      <c r="X17" s="33"/>
      <c r="Y17" s="33"/>
      <c r="Z17" s="33"/>
      <c r="AA17" s="33"/>
      <c r="AB17" s="33"/>
    </row>
    <row r="18" spans="1:28" x14ac:dyDescent="0.25">
      <c r="A18" s="41" t="e">
        <f t="shared" si="0"/>
        <v>#N/A</v>
      </c>
      <c r="B18" s="38">
        <f t="shared" si="4"/>
        <v>16</v>
      </c>
      <c r="C18" s="38">
        <f t="shared" si="5"/>
        <v>24</v>
      </c>
      <c r="D18" s="39">
        <f t="shared" si="1"/>
        <v>1</v>
      </c>
      <c r="E18" s="40">
        <f t="shared" si="2"/>
        <v>0</v>
      </c>
      <c r="F18" s="41">
        <f t="shared" si="3"/>
        <v>0</v>
      </c>
      <c r="G18" s="26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37"/>
      <c r="T18" s="37"/>
      <c r="U18" s="27"/>
      <c r="V18" s="27"/>
      <c r="W18" s="29"/>
      <c r="X18" s="27"/>
      <c r="Y18" s="27"/>
      <c r="Z18" s="27"/>
      <c r="AA18" s="27"/>
      <c r="AB18" s="27"/>
    </row>
    <row r="19" spans="1:28" x14ac:dyDescent="0.25">
      <c r="A19" s="41" t="e">
        <f t="shared" si="0"/>
        <v>#N/A</v>
      </c>
      <c r="B19" s="38">
        <f t="shared" si="4"/>
        <v>16</v>
      </c>
      <c r="C19" s="38">
        <f t="shared" si="5"/>
        <v>24</v>
      </c>
      <c r="D19" s="39">
        <f t="shared" si="1"/>
        <v>1</v>
      </c>
      <c r="E19" s="40">
        <f t="shared" si="2"/>
        <v>0</v>
      </c>
      <c r="F19" s="41">
        <f t="shared" si="3"/>
        <v>0</v>
      </c>
      <c r="G19" s="32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42"/>
      <c r="T19" s="42"/>
      <c r="U19" s="33"/>
      <c r="V19" s="33"/>
      <c r="W19" s="34"/>
      <c r="X19" s="33"/>
      <c r="Y19" s="33"/>
      <c r="Z19" s="33"/>
      <c r="AA19" s="33"/>
      <c r="AB19" s="33"/>
    </row>
    <row r="20" spans="1:28" x14ac:dyDescent="0.25">
      <c r="A20" s="41" t="e">
        <f t="shared" si="0"/>
        <v>#N/A</v>
      </c>
      <c r="B20" s="38">
        <f t="shared" ref="B20:B83" si="6">IF(ISNUMBER(FIND("-",U20))=TRUE,VALUE(MID(U20,FIND("-",U20)-1,1)),16)</f>
        <v>16</v>
      </c>
      <c r="C20" s="38">
        <f t="shared" ref="C20:C83" si="7">IF(ISNUMBER(FIND("-",U20))=TRUE,VALUE(MID(U20,FIND("-",U20)+1,2)),24)</f>
        <v>24</v>
      </c>
      <c r="D20" s="39">
        <f t="shared" si="1"/>
        <v>1</v>
      </c>
      <c r="E20" s="40">
        <f t="shared" si="2"/>
        <v>0</v>
      </c>
      <c r="F20" s="41">
        <f t="shared" si="3"/>
        <v>0</v>
      </c>
      <c r="G20" s="26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37"/>
      <c r="T20" s="37"/>
      <c r="U20" s="27"/>
      <c r="V20" s="27"/>
      <c r="W20" s="29"/>
      <c r="X20" s="27"/>
      <c r="Y20" s="27"/>
      <c r="Z20" s="27"/>
      <c r="AA20" s="27"/>
      <c r="AB20" s="27"/>
    </row>
    <row r="21" spans="1:28" x14ac:dyDescent="0.25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5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5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5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5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5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5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5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5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5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5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5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5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5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5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5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5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5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5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5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5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5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5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5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5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5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5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5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5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5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5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5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5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5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5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5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5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5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5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5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5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5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5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5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5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5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5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5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5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5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5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5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5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5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5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5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5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5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5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5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5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5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5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5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5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5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5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5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5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5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5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5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5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5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5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5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5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5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5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5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5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5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5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5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5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5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5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5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5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5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5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5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5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5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5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5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5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5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5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5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5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5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5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5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5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5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5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5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5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5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5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5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5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5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5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5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5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5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5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5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5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5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5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5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5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5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5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5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5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5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5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5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5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5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5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5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5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5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5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5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5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5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5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5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5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5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5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5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5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5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5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5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5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5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5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5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5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5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5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5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5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5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5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5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5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5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5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5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5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5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5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5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5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5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5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5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5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5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5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5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5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5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5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5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5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5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5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5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5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5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5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5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5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5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5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5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5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5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5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5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5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5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5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5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5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5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5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5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5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5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5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5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5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5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5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5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5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5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5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5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5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5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5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5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5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5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5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5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5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5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5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5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5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5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5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5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5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5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5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5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5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5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5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5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5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5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5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5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5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5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5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5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5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5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5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5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5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5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5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5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5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5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5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5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5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5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5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5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5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5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5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5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5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5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5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5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5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5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5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5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5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5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5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5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5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5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5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5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5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5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5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5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5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5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5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5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5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5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5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5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5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5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5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5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5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5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5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5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5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5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5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5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5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5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5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5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5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5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5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5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5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5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5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5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5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5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5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5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5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5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5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5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5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5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5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5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5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5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5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5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5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5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5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5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5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5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5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5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5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5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5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5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5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5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5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5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5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5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5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5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5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5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5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5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5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5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5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5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5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5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5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5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5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5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5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5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5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5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5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5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5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5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5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5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5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5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5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5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5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5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5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5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5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5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5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5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5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5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5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5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5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5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5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5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5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5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5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5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5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5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5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5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5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5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5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5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5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5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5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5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5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5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5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5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5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5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5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5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5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5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5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5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5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5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5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5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5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5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5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5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5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5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5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5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5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5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5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5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5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5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5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5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5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5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5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5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5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5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5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5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5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5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5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5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5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5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5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5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5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5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5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5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5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5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5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5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5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5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5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5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5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5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5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5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5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5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5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5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zoomScale="85" workbookViewId="0"/>
  </sheetViews>
  <sheetFormatPr defaultRowHeight="13.2" x14ac:dyDescent="0.25"/>
  <cols>
    <col min="1" max="1" width="20.44140625" customWidth="1"/>
    <col min="2" max="2" width="10.88671875" style="46" customWidth="1"/>
    <col min="3" max="3" width="13.44140625" style="46" customWidth="1"/>
    <col min="4" max="4" width="12.88671875" bestFit="1" customWidth="1"/>
    <col min="5" max="5" width="23.44140625" bestFit="1" customWidth="1"/>
    <col min="6" max="6" width="17.5546875" bestFit="1" customWidth="1"/>
    <col min="7" max="7" width="14.5546875" bestFit="1" customWidth="1"/>
    <col min="8" max="8" width="18.44140625" bestFit="1" customWidth="1"/>
    <col min="9" max="10" width="17.88671875" bestFit="1" customWidth="1"/>
    <col min="11" max="11" width="11.109375" bestFit="1" customWidth="1"/>
    <col min="12" max="12" width="27.88671875" bestFit="1" customWidth="1"/>
    <col min="13" max="13" width="18.88671875" bestFit="1" customWidth="1"/>
    <col min="14" max="14" width="16.44140625" bestFit="1" customWidth="1"/>
    <col min="15" max="15" width="13.6640625" bestFit="1" customWidth="1"/>
    <col min="16" max="16" width="15.5546875" bestFit="1" customWidth="1"/>
    <col min="17" max="17" width="14.5546875" bestFit="1" customWidth="1"/>
    <col min="18" max="18" width="13.6640625" bestFit="1" customWidth="1"/>
    <col min="19" max="19" width="26" bestFit="1" customWidth="1"/>
    <col min="20" max="20" width="16.5546875" bestFit="1" customWidth="1"/>
    <col min="21" max="21" width="17.33203125" bestFit="1" customWidth="1"/>
    <col min="22" max="22" width="8.5546875" bestFit="1" customWidth="1"/>
    <col min="23" max="23" width="8.44140625" bestFit="1" customWidth="1"/>
    <col min="24" max="24" width="7.6640625" bestFit="1" customWidth="1"/>
    <col min="25" max="25" width="12.88671875" bestFit="1" customWidth="1"/>
  </cols>
  <sheetData>
    <row r="1" spans="1:25" x14ac:dyDescent="0.25">
      <c r="A1" s="17" t="s">
        <v>285</v>
      </c>
      <c r="B1" s="52"/>
      <c r="C1" s="52"/>
    </row>
    <row r="2" spans="1:25" x14ac:dyDescent="0.25">
      <c r="A2" s="106" t="s">
        <v>286</v>
      </c>
      <c r="B2" s="52"/>
      <c r="C2" s="52"/>
    </row>
    <row r="3" spans="1:25" x14ac:dyDescent="0.25">
      <c r="A3" s="105">
        <f>'E-Mail'!$B$1</f>
        <v>36979</v>
      </c>
      <c r="B3" s="52"/>
      <c r="C3" s="52"/>
    </row>
    <row r="4" spans="1:25" x14ac:dyDescent="0.25">
      <c r="A4" s="106"/>
      <c r="B4" s="52"/>
      <c r="C4" s="52"/>
    </row>
    <row r="5" spans="1:25" ht="13.8" thickBot="1" x14ac:dyDescent="0.3">
      <c r="A5" s="20" t="s">
        <v>96</v>
      </c>
      <c r="B5" s="20" t="s">
        <v>95</v>
      </c>
      <c r="C5" s="20" t="s">
        <v>8</v>
      </c>
    </row>
    <row r="6" spans="1:25" x14ac:dyDescent="0.25">
      <c r="A6" s="17" t="s">
        <v>129</v>
      </c>
      <c r="B6" s="21">
        <f>COUNTIF($F$9:$F$5001,A6)</f>
        <v>0</v>
      </c>
      <c r="C6" s="21">
        <f>SUMIF($F$9:$F$5002,A6,$C$9:$C$5002)</f>
        <v>0</v>
      </c>
    </row>
    <row r="7" spans="1:25" x14ac:dyDescent="0.25">
      <c r="A7" s="17"/>
      <c r="B7" s="21"/>
      <c r="C7" s="21"/>
    </row>
    <row r="8" spans="1:25" ht="13.8" thickBot="1" x14ac:dyDescent="0.3">
      <c r="B8" s="52"/>
      <c r="C8" s="52"/>
      <c r="D8" s="19" t="s">
        <v>525</v>
      </c>
    </row>
    <row r="9" spans="1:25" ht="13.8" thickBot="1" x14ac:dyDescent="0.3">
      <c r="A9" s="44" t="s">
        <v>284</v>
      </c>
      <c r="B9" s="43" t="s">
        <v>288</v>
      </c>
      <c r="C9" s="44" t="s">
        <v>98</v>
      </c>
      <c r="D9" s="79" t="s">
        <v>304</v>
      </c>
      <c r="E9" s="79" t="s">
        <v>305</v>
      </c>
      <c r="F9" s="79" t="s">
        <v>306</v>
      </c>
      <c r="G9" s="79" t="s">
        <v>307</v>
      </c>
      <c r="H9" s="79" t="s">
        <v>308</v>
      </c>
      <c r="I9" s="79" t="s">
        <v>309</v>
      </c>
      <c r="J9" s="79" t="s">
        <v>310</v>
      </c>
      <c r="K9" s="79" t="s">
        <v>311</v>
      </c>
      <c r="L9" s="79" t="s">
        <v>312</v>
      </c>
      <c r="M9" s="79" t="s">
        <v>313</v>
      </c>
      <c r="N9" s="79" t="s">
        <v>314</v>
      </c>
      <c r="O9" s="79" t="s">
        <v>315</v>
      </c>
      <c r="P9" s="79" t="s">
        <v>316</v>
      </c>
      <c r="Q9" s="79" t="s">
        <v>317</v>
      </c>
      <c r="R9" s="79" t="s">
        <v>318</v>
      </c>
      <c r="S9" s="79" t="s">
        <v>319</v>
      </c>
      <c r="T9" s="79" t="s">
        <v>320</v>
      </c>
      <c r="U9" s="79" t="s">
        <v>321</v>
      </c>
      <c r="V9" s="79" t="s">
        <v>322</v>
      </c>
      <c r="W9" s="79" t="s">
        <v>323</v>
      </c>
      <c r="X9" s="79" t="s">
        <v>324</v>
      </c>
      <c r="Y9" s="79" t="s">
        <v>325</v>
      </c>
    </row>
    <row r="10" spans="1:25" x14ac:dyDescent="0.25">
      <c r="A10" s="45" t="e">
        <f t="shared" ref="A10:A73" si="0">VLOOKUP(G10,DDEGL_USERS,2,FALSE)</f>
        <v>#N/A</v>
      </c>
      <c r="B10" s="45">
        <f t="shared" ref="B10:B19" si="1">(YEAR(Q10)-YEAR(P10))*12+MONTH(Q10)-MONTH(P10)+1</f>
        <v>1</v>
      </c>
      <c r="C10" s="45">
        <f t="shared" ref="C10:C73" si="2">B10*W10</f>
        <v>0</v>
      </c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4"/>
      <c r="Q10" s="84"/>
      <c r="R10" s="80"/>
      <c r="S10" s="80"/>
      <c r="T10" s="81"/>
      <c r="U10" s="80"/>
      <c r="V10" s="80"/>
      <c r="W10" s="80"/>
      <c r="X10" s="80"/>
      <c r="Y10" s="80"/>
    </row>
    <row r="11" spans="1:25" x14ac:dyDescent="0.25">
      <c r="A11" s="45" t="e">
        <f t="shared" si="0"/>
        <v>#N/A</v>
      </c>
      <c r="B11" s="45">
        <f t="shared" si="1"/>
        <v>1</v>
      </c>
      <c r="C11" s="45">
        <f t="shared" si="2"/>
        <v>0</v>
      </c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5"/>
      <c r="Q11" s="85"/>
      <c r="R11" s="82"/>
      <c r="S11" s="82"/>
      <c r="T11" s="83"/>
      <c r="U11" s="82"/>
      <c r="V11" s="82"/>
      <c r="W11" s="82"/>
      <c r="X11" s="82"/>
      <c r="Y11" s="82"/>
    </row>
    <row r="12" spans="1:25" x14ac:dyDescent="0.25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4"/>
      <c r="Q12" s="84"/>
      <c r="R12" s="80"/>
      <c r="S12" s="80"/>
      <c r="T12" s="81"/>
      <c r="U12" s="80"/>
      <c r="V12" s="80"/>
      <c r="W12" s="80"/>
      <c r="X12" s="80"/>
      <c r="Y12" s="80"/>
    </row>
    <row r="13" spans="1:25" x14ac:dyDescent="0.25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5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5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5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5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5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5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5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5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5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5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5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5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5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5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5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5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5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5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5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5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5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5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5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5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5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5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5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5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5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5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5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5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5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5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5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5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5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5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5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5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5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5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5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5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5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5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5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5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5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5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5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5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5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5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5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5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5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5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5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5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5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5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5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5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5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5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5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5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5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5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5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5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5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5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5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5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5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5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5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5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5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5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5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5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5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5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5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5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5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5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5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5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5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5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5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5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5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5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5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5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5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5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5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5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5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5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5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5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5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5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5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5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5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5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5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5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5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5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5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5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5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5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5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5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5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5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5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5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5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5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5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5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5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5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5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5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5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5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5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5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5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5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5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5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5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5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5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5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5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5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5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5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5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5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5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5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5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5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5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5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5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5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5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5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5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5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5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5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5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5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5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5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5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5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5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5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5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5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5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5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5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5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5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5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5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5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5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5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5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5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5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5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5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5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5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5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5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5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5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5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5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5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5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5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5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5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5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5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5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5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5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5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5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5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5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5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5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5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5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5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5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5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5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5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5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5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5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5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5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5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5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5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5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5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5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5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5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5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5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5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5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5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5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5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5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5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5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5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5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5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5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5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5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5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5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5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5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5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5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5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5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5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5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5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5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5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5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5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5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5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5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5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5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5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5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5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5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5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5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5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5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5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5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5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5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5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5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5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5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5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5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5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5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5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5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5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5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5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5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5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5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5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5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5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5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5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5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5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5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5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5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5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5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5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5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5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5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5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5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5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5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5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5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5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5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5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5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5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5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5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5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5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5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5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5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5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5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5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5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5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5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5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5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5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5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5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5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5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5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5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5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5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5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5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5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5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5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5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5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5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5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5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5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5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5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5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5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5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5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5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5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5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5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5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5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5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5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5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5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5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5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5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5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5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5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5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5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5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5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5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5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5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5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5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5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5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5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5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5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5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5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5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5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5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5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5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5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5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5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5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5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5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5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5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5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5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5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5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5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5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5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5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5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5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5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5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5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5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5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5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5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5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5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5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5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5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5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5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5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5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5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5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5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5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5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5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5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5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5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5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5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5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5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5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5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5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5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5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5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5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5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5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5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5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5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5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5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5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5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5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5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5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5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5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5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5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5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5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5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5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5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5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5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5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5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5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5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5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5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5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5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5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5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5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5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3.2" x14ac:dyDescent="0.25"/>
  <cols>
    <col min="1" max="1" width="23" bestFit="1" customWidth="1"/>
    <col min="2" max="2" width="27.5546875" customWidth="1"/>
    <col min="3" max="3" width="1.6640625" style="49" customWidth="1"/>
    <col min="4" max="4" width="17.6640625" customWidth="1"/>
    <col min="5" max="5" width="38" customWidth="1"/>
    <col min="6" max="6" width="1.6640625" style="49" customWidth="1"/>
    <col min="7" max="7" width="17.6640625" bestFit="1" customWidth="1"/>
    <col min="8" max="8" width="23.109375" customWidth="1"/>
  </cols>
  <sheetData>
    <row r="1" spans="1:8" ht="17.399999999999999" x14ac:dyDescent="0.3">
      <c r="A1" s="51" t="s">
        <v>282</v>
      </c>
    </row>
    <row r="2" spans="1:8" ht="15.6" x14ac:dyDescent="0.3">
      <c r="A2" s="50" t="s">
        <v>283</v>
      </c>
    </row>
    <row r="4" spans="1:8" ht="15.6" x14ac:dyDescent="0.3">
      <c r="A4" s="18" t="s">
        <v>136</v>
      </c>
      <c r="D4" s="18" t="s">
        <v>137</v>
      </c>
      <c r="G4" s="18" t="s">
        <v>138</v>
      </c>
    </row>
    <row r="5" spans="1:8" x14ac:dyDescent="0.25">
      <c r="A5" s="23" t="s">
        <v>97</v>
      </c>
      <c r="B5" s="22" t="s">
        <v>139</v>
      </c>
      <c r="D5" s="23" t="s">
        <v>97</v>
      </c>
      <c r="E5" s="22" t="s">
        <v>139</v>
      </c>
      <c r="G5" s="23" t="s">
        <v>97</v>
      </c>
      <c r="H5" s="22" t="s">
        <v>139</v>
      </c>
    </row>
    <row r="6" spans="1:8" x14ac:dyDescent="0.25">
      <c r="A6" s="27" t="s">
        <v>140</v>
      </c>
      <c r="B6" s="26" t="s">
        <v>141</v>
      </c>
      <c r="D6" s="27" t="s">
        <v>123</v>
      </c>
      <c r="E6" s="26" t="s">
        <v>153</v>
      </c>
      <c r="G6" s="27" t="s">
        <v>130</v>
      </c>
      <c r="H6" s="26" t="s">
        <v>145</v>
      </c>
    </row>
    <row r="7" spans="1:8" x14ac:dyDescent="0.25">
      <c r="A7" s="33" t="s">
        <v>142</v>
      </c>
      <c r="B7" s="32" t="s">
        <v>143</v>
      </c>
      <c r="D7" s="33" t="s">
        <v>263</v>
      </c>
      <c r="E7" s="32" t="s">
        <v>157</v>
      </c>
      <c r="G7" s="33" t="s">
        <v>281</v>
      </c>
      <c r="H7" s="32" t="s">
        <v>193</v>
      </c>
    </row>
    <row r="8" spans="1:8" x14ac:dyDescent="0.25">
      <c r="A8" s="27" t="s">
        <v>144</v>
      </c>
      <c r="B8" s="26" t="s">
        <v>145</v>
      </c>
      <c r="D8" s="27" t="s">
        <v>264</v>
      </c>
      <c r="E8" s="26" t="s">
        <v>164</v>
      </c>
      <c r="G8" s="27" t="s">
        <v>131</v>
      </c>
      <c r="H8" s="26" t="s">
        <v>226</v>
      </c>
    </row>
    <row r="9" spans="1:8" x14ac:dyDescent="0.25">
      <c r="A9" s="33" t="s">
        <v>146</v>
      </c>
      <c r="B9" s="32" t="s">
        <v>147</v>
      </c>
      <c r="D9" s="33" t="s">
        <v>265</v>
      </c>
      <c r="E9" s="32" t="s">
        <v>266</v>
      </c>
      <c r="G9" s="33" t="s">
        <v>132</v>
      </c>
      <c r="H9" s="32" t="s">
        <v>262</v>
      </c>
    </row>
    <row r="10" spans="1:8" x14ac:dyDescent="0.25">
      <c r="A10" s="27" t="s">
        <v>148</v>
      </c>
      <c r="B10" s="26" t="s">
        <v>149</v>
      </c>
      <c r="D10" s="27" t="s">
        <v>267</v>
      </c>
      <c r="E10" s="26" t="s">
        <v>268</v>
      </c>
      <c r="G10" s="11"/>
      <c r="H10" s="48"/>
    </row>
    <row r="11" spans="1:8" x14ac:dyDescent="0.25">
      <c r="A11" s="33" t="s">
        <v>150</v>
      </c>
      <c r="B11" s="32" t="s">
        <v>151</v>
      </c>
      <c r="D11" s="33" t="s">
        <v>269</v>
      </c>
      <c r="E11" s="32" t="s">
        <v>187</v>
      </c>
    </row>
    <row r="12" spans="1:8" x14ac:dyDescent="0.25">
      <c r="A12" s="27" t="s">
        <v>152</v>
      </c>
      <c r="B12" s="26" t="s">
        <v>153</v>
      </c>
      <c r="D12" s="27" t="s">
        <v>270</v>
      </c>
      <c r="E12" s="26" t="s">
        <v>179</v>
      </c>
    </row>
    <row r="13" spans="1:8" x14ac:dyDescent="0.25">
      <c r="A13" s="33" t="s">
        <v>154</v>
      </c>
      <c r="B13" s="32" t="s">
        <v>155</v>
      </c>
      <c r="D13" s="33" t="s">
        <v>271</v>
      </c>
      <c r="E13" s="32" t="s">
        <v>193</v>
      </c>
    </row>
    <row r="14" spans="1:8" x14ac:dyDescent="0.25">
      <c r="A14" s="27" t="s">
        <v>156</v>
      </c>
      <c r="B14" s="26" t="s">
        <v>157</v>
      </c>
      <c r="D14" s="27" t="s">
        <v>272</v>
      </c>
      <c r="E14" s="26" t="s">
        <v>198</v>
      </c>
    </row>
    <row r="15" spans="1:8" x14ac:dyDescent="0.25">
      <c r="A15" s="33" t="s">
        <v>158</v>
      </c>
      <c r="B15" s="32" t="s">
        <v>157</v>
      </c>
      <c r="D15" s="33" t="s">
        <v>273</v>
      </c>
      <c r="E15" s="32" t="s">
        <v>200</v>
      </c>
    </row>
    <row r="16" spans="1:8" x14ac:dyDescent="0.25">
      <c r="A16" s="27" t="s">
        <v>159</v>
      </c>
      <c r="B16" s="26" t="s">
        <v>160</v>
      </c>
      <c r="D16" s="27" t="s">
        <v>125</v>
      </c>
      <c r="E16" s="26" t="s">
        <v>209</v>
      </c>
    </row>
    <row r="17" spans="1:5" x14ac:dyDescent="0.25">
      <c r="A17" s="33" t="s">
        <v>161</v>
      </c>
      <c r="B17" s="32" t="s">
        <v>162</v>
      </c>
      <c r="D17" s="33" t="s">
        <v>274</v>
      </c>
      <c r="E17" s="32" t="s">
        <v>216</v>
      </c>
    </row>
    <row r="18" spans="1:5" x14ac:dyDescent="0.25">
      <c r="A18" s="27" t="s">
        <v>163</v>
      </c>
      <c r="B18" s="26" t="s">
        <v>164</v>
      </c>
      <c r="D18" s="27" t="s">
        <v>275</v>
      </c>
      <c r="E18" s="26" t="s">
        <v>222</v>
      </c>
    </row>
    <row r="19" spans="1:5" x14ac:dyDescent="0.25">
      <c r="A19" s="33" t="s">
        <v>107</v>
      </c>
      <c r="B19" s="32" t="s">
        <v>165</v>
      </c>
      <c r="D19" s="33" t="s">
        <v>128</v>
      </c>
      <c r="E19" s="32" t="s">
        <v>232</v>
      </c>
    </row>
    <row r="20" spans="1:5" x14ac:dyDescent="0.25">
      <c r="A20" s="27" t="s">
        <v>166</v>
      </c>
      <c r="B20" s="26" t="s">
        <v>167</v>
      </c>
      <c r="D20" s="27" t="s">
        <v>276</v>
      </c>
      <c r="E20" s="26" t="s">
        <v>235</v>
      </c>
    </row>
    <row r="21" spans="1:5" x14ac:dyDescent="0.25">
      <c r="A21" s="33" t="s">
        <v>168</v>
      </c>
      <c r="B21" s="32" t="s">
        <v>169</v>
      </c>
      <c r="D21" s="33" t="s">
        <v>277</v>
      </c>
      <c r="E21" s="32" t="s">
        <v>237</v>
      </c>
    </row>
    <row r="22" spans="1:5" x14ac:dyDescent="0.25">
      <c r="A22" s="27" t="s">
        <v>170</v>
      </c>
      <c r="B22" s="26" t="s">
        <v>171</v>
      </c>
      <c r="D22" s="27" t="s">
        <v>278</v>
      </c>
      <c r="E22" s="26" t="s">
        <v>244</v>
      </c>
    </row>
    <row r="23" spans="1:5" x14ac:dyDescent="0.25">
      <c r="A23" s="33" t="s">
        <v>112</v>
      </c>
      <c r="B23" s="32" t="s">
        <v>172</v>
      </c>
      <c r="D23" s="33" t="s">
        <v>279</v>
      </c>
      <c r="E23" s="32" t="s">
        <v>248</v>
      </c>
    </row>
    <row r="24" spans="1:5" x14ac:dyDescent="0.25">
      <c r="A24" s="27" t="s">
        <v>113</v>
      </c>
      <c r="B24" s="26" t="s">
        <v>173</v>
      </c>
      <c r="D24" s="27" t="s">
        <v>280</v>
      </c>
      <c r="E24" s="26" t="s">
        <v>258</v>
      </c>
    </row>
    <row r="25" spans="1:5" x14ac:dyDescent="0.25">
      <c r="A25" s="33" t="s">
        <v>174</v>
      </c>
      <c r="B25" s="32" t="s">
        <v>175</v>
      </c>
    </row>
    <row r="26" spans="1:5" x14ac:dyDescent="0.25">
      <c r="A26" s="27" t="s">
        <v>176</v>
      </c>
      <c r="B26" s="26" t="s">
        <v>177</v>
      </c>
    </row>
    <row r="27" spans="1:5" x14ac:dyDescent="0.25">
      <c r="A27" s="33" t="s">
        <v>178</v>
      </c>
      <c r="B27" s="32" t="s">
        <v>179</v>
      </c>
    </row>
    <row r="28" spans="1:5" x14ac:dyDescent="0.25">
      <c r="A28" s="27" t="s">
        <v>180</v>
      </c>
      <c r="B28" s="26" t="s">
        <v>181</v>
      </c>
    </row>
    <row r="29" spans="1:5" x14ac:dyDescent="0.25">
      <c r="A29" s="33" t="s">
        <v>114</v>
      </c>
      <c r="B29" s="32" t="s">
        <v>182</v>
      </c>
    </row>
    <row r="30" spans="1:5" x14ac:dyDescent="0.25">
      <c r="A30" s="27" t="s">
        <v>183</v>
      </c>
      <c r="B30" s="26" t="s">
        <v>184</v>
      </c>
    </row>
    <row r="31" spans="1:5" x14ac:dyDescent="0.25">
      <c r="A31" s="33" t="s">
        <v>115</v>
      </c>
      <c r="B31" s="32" t="s">
        <v>185</v>
      </c>
    </row>
    <row r="32" spans="1:5" x14ac:dyDescent="0.25">
      <c r="A32" s="27" t="s">
        <v>186</v>
      </c>
      <c r="B32" s="26" t="s">
        <v>187</v>
      </c>
    </row>
    <row r="33" spans="1:2" x14ac:dyDescent="0.25">
      <c r="A33" s="33" t="s">
        <v>188</v>
      </c>
      <c r="B33" s="32" t="s">
        <v>189</v>
      </c>
    </row>
    <row r="34" spans="1:2" x14ac:dyDescent="0.25">
      <c r="A34" s="27" t="s">
        <v>190</v>
      </c>
      <c r="B34" s="26" t="s">
        <v>191</v>
      </c>
    </row>
    <row r="35" spans="1:2" x14ac:dyDescent="0.25">
      <c r="A35" s="33" t="s">
        <v>192</v>
      </c>
      <c r="B35" s="32" t="s">
        <v>193</v>
      </c>
    </row>
    <row r="36" spans="1:2" x14ac:dyDescent="0.25">
      <c r="A36" s="27" t="s">
        <v>116</v>
      </c>
      <c r="B36" s="26" t="s">
        <v>194</v>
      </c>
    </row>
    <row r="37" spans="1:2" x14ac:dyDescent="0.25">
      <c r="A37" s="33" t="s">
        <v>117</v>
      </c>
      <c r="B37" s="32" t="s">
        <v>195</v>
      </c>
    </row>
    <row r="38" spans="1:2" x14ac:dyDescent="0.25">
      <c r="A38" s="27" t="s">
        <v>118</v>
      </c>
      <c r="B38" s="26" t="s">
        <v>196</v>
      </c>
    </row>
    <row r="39" spans="1:2" x14ac:dyDescent="0.25">
      <c r="A39" s="33" t="s">
        <v>197</v>
      </c>
      <c r="B39" s="32" t="s">
        <v>198</v>
      </c>
    </row>
    <row r="40" spans="1:2" x14ac:dyDescent="0.25">
      <c r="A40" s="27" t="s">
        <v>199</v>
      </c>
      <c r="B40" s="26" t="s">
        <v>200</v>
      </c>
    </row>
    <row r="41" spans="1:2" x14ac:dyDescent="0.25">
      <c r="A41" s="33" t="s">
        <v>201</v>
      </c>
      <c r="B41" s="32" t="s">
        <v>202</v>
      </c>
    </row>
    <row r="42" spans="1:2" x14ac:dyDescent="0.25">
      <c r="A42" s="27" t="s">
        <v>203</v>
      </c>
      <c r="B42" s="26" t="s">
        <v>173</v>
      </c>
    </row>
    <row r="43" spans="1:2" x14ac:dyDescent="0.25">
      <c r="A43" s="33" t="s">
        <v>204</v>
      </c>
      <c r="B43" s="32" t="s">
        <v>205</v>
      </c>
    </row>
    <row r="44" spans="1:2" x14ac:dyDescent="0.25">
      <c r="A44" s="27" t="s">
        <v>206</v>
      </c>
      <c r="B44" s="26" t="s">
        <v>207</v>
      </c>
    </row>
    <row r="45" spans="1:2" x14ac:dyDescent="0.25">
      <c r="A45" s="33" t="s">
        <v>208</v>
      </c>
      <c r="B45" s="32" t="s">
        <v>209</v>
      </c>
    </row>
    <row r="46" spans="1:2" x14ac:dyDescent="0.25">
      <c r="A46" s="27" t="s">
        <v>210</v>
      </c>
      <c r="B46" s="26" t="s">
        <v>177</v>
      </c>
    </row>
    <row r="47" spans="1:2" x14ac:dyDescent="0.25">
      <c r="A47" s="33" t="s">
        <v>211</v>
      </c>
      <c r="B47" s="32" t="s">
        <v>212</v>
      </c>
    </row>
    <row r="48" spans="1:2" x14ac:dyDescent="0.25">
      <c r="A48" s="27" t="s">
        <v>213</v>
      </c>
      <c r="B48" s="26" t="s">
        <v>212</v>
      </c>
    </row>
    <row r="49" spans="1:2" x14ac:dyDescent="0.25">
      <c r="A49" s="33" t="s">
        <v>214</v>
      </c>
      <c r="B49" s="32" t="s">
        <v>179</v>
      </c>
    </row>
    <row r="50" spans="1:2" x14ac:dyDescent="0.25">
      <c r="A50" s="27" t="s">
        <v>215</v>
      </c>
      <c r="B50" s="26" t="s">
        <v>216</v>
      </c>
    </row>
    <row r="51" spans="1:2" x14ac:dyDescent="0.25">
      <c r="A51" s="33" t="s">
        <v>217</v>
      </c>
      <c r="B51" s="32" t="s">
        <v>218</v>
      </c>
    </row>
    <row r="52" spans="1:2" x14ac:dyDescent="0.25">
      <c r="A52" s="27" t="s">
        <v>219</v>
      </c>
      <c r="B52" s="26" t="s">
        <v>220</v>
      </c>
    </row>
    <row r="53" spans="1:2" x14ac:dyDescent="0.25">
      <c r="A53" s="33" t="s">
        <v>221</v>
      </c>
      <c r="B53" s="32" t="s">
        <v>222</v>
      </c>
    </row>
    <row r="54" spans="1:2" x14ac:dyDescent="0.25">
      <c r="A54" s="27" t="s">
        <v>223</v>
      </c>
      <c r="B54" s="26" t="s">
        <v>224</v>
      </c>
    </row>
    <row r="55" spans="1:2" x14ac:dyDescent="0.25">
      <c r="A55" s="33" t="s">
        <v>225</v>
      </c>
      <c r="B55" s="32" t="s">
        <v>226</v>
      </c>
    </row>
    <row r="56" spans="1:2" x14ac:dyDescent="0.25">
      <c r="A56" s="27" t="s">
        <v>227</v>
      </c>
      <c r="B56" s="26" t="s">
        <v>228</v>
      </c>
    </row>
    <row r="57" spans="1:2" x14ac:dyDescent="0.25">
      <c r="A57" s="33" t="s">
        <v>229</v>
      </c>
      <c r="B57" s="32" t="s">
        <v>230</v>
      </c>
    </row>
    <row r="58" spans="1:2" x14ac:dyDescent="0.25">
      <c r="A58" s="27" t="s">
        <v>231</v>
      </c>
      <c r="B58" s="26" t="s">
        <v>232</v>
      </c>
    </row>
    <row r="59" spans="1:2" x14ac:dyDescent="0.25">
      <c r="A59" s="33" t="s">
        <v>233</v>
      </c>
      <c r="B59" s="32" t="s">
        <v>234</v>
      </c>
    </row>
    <row r="60" spans="1:2" x14ac:dyDescent="0.25">
      <c r="A60" s="27" t="s">
        <v>102</v>
      </c>
      <c r="B60" s="26" t="s">
        <v>235</v>
      </c>
    </row>
    <row r="61" spans="1:2" x14ac:dyDescent="0.25">
      <c r="A61" s="33" t="s">
        <v>236</v>
      </c>
      <c r="B61" s="32" t="s">
        <v>237</v>
      </c>
    </row>
    <row r="62" spans="1:2" x14ac:dyDescent="0.25">
      <c r="A62" s="27" t="s">
        <v>238</v>
      </c>
      <c r="B62" s="26" t="s">
        <v>239</v>
      </c>
    </row>
    <row r="63" spans="1:2" x14ac:dyDescent="0.25">
      <c r="A63" s="33" t="s">
        <v>240</v>
      </c>
      <c r="B63" s="32" t="s">
        <v>187</v>
      </c>
    </row>
    <row r="64" spans="1:2" x14ac:dyDescent="0.25">
      <c r="A64" s="27" t="s">
        <v>241</v>
      </c>
      <c r="B64" s="26" t="s">
        <v>242</v>
      </c>
    </row>
    <row r="65" spans="1:2" x14ac:dyDescent="0.25">
      <c r="A65" s="33" t="s">
        <v>243</v>
      </c>
      <c r="B65" s="32" t="s">
        <v>244</v>
      </c>
    </row>
    <row r="66" spans="1:2" x14ac:dyDescent="0.25">
      <c r="A66" s="27" t="s">
        <v>245</v>
      </c>
      <c r="B66" s="26" t="s">
        <v>246</v>
      </c>
    </row>
    <row r="67" spans="1:2" x14ac:dyDescent="0.25">
      <c r="A67" s="33" t="s">
        <v>247</v>
      </c>
      <c r="B67" s="32" t="s">
        <v>248</v>
      </c>
    </row>
    <row r="68" spans="1:2" x14ac:dyDescent="0.25">
      <c r="A68" s="27" t="s">
        <v>249</v>
      </c>
      <c r="B68" s="26" t="s">
        <v>250</v>
      </c>
    </row>
    <row r="69" spans="1:2" x14ac:dyDescent="0.25">
      <c r="A69" s="33" t="s">
        <v>251</v>
      </c>
      <c r="B69" s="32" t="s">
        <v>252</v>
      </c>
    </row>
    <row r="70" spans="1:2" x14ac:dyDescent="0.25">
      <c r="A70" s="27" t="s">
        <v>253</v>
      </c>
      <c r="B70" s="26" t="s">
        <v>254</v>
      </c>
    </row>
    <row r="71" spans="1:2" x14ac:dyDescent="0.25">
      <c r="A71" s="33" t="s">
        <v>255</v>
      </c>
      <c r="B71" s="32" t="s">
        <v>256</v>
      </c>
    </row>
    <row r="72" spans="1:2" x14ac:dyDescent="0.25">
      <c r="A72" s="27" t="s">
        <v>257</v>
      </c>
      <c r="B72" s="26" t="s">
        <v>258</v>
      </c>
    </row>
    <row r="73" spans="1:2" x14ac:dyDescent="0.25">
      <c r="A73" s="33" t="s">
        <v>259</v>
      </c>
      <c r="B73" s="32" t="s">
        <v>260</v>
      </c>
    </row>
    <row r="74" spans="1:2" x14ac:dyDescent="0.25">
      <c r="A74" s="27" t="s">
        <v>261</v>
      </c>
      <c r="B74" s="26" t="s">
        <v>262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/>
  </sheetViews>
  <sheetFormatPr defaultRowHeight="13.2" x14ac:dyDescent="0.25"/>
  <cols>
    <col min="1" max="1" width="20" customWidth="1"/>
    <col min="2" max="2" width="17.33203125" customWidth="1"/>
    <col min="3" max="3" width="10.88671875" customWidth="1"/>
    <col min="4" max="4" width="14.5546875" customWidth="1"/>
    <col min="5" max="5" width="19.33203125" customWidth="1"/>
    <col min="6" max="6" width="3.6640625" customWidth="1"/>
    <col min="7" max="7" width="21.88671875" customWidth="1"/>
    <col min="8" max="8" width="11.88671875" customWidth="1"/>
    <col min="9" max="9" width="10.88671875" customWidth="1"/>
    <col min="10" max="10" width="11.6640625" customWidth="1"/>
    <col min="11" max="11" width="7.5546875" customWidth="1"/>
    <col min="12" max="12" width="3.109375" customWidth="1"/>
    <col min="13" max="13" width="21.109375" customWidth="1"/>
    <col min="14" max="14" width="10.88671875" customWidth="1"/>
  </cols>
  <sheetData>
    <row r="1" spans="1:19" ht="17.399999999999999" x14ac:dyDescent="0.3">
      <c r="A1" s="51" t="s">
        <v>294</v>
      </c>
    </row>
    <row r="2" spans="1:19" x14ac:dyDescent="0.25">
      <c r="A2" s="17" t="s">
        <v>332</v>
      </c>
    </row>
    <row r="3" spans="1:19" x14ac:dyDescent="0.25">
      <c r="A3" s="17" t="s">
        <v>333</v>
      </c>
    </row>
    <row r="4" spans="1:19" x14ac:dyDescent="0.25">
      <c r="A4" s="105">
        <f>'E-Mail'!B1</f>
        <v>36979</v>
      </c>
    </row>
    <row r="5" spans="1:19" ht="13.8" thickBot="1" x14ac:dyDescent="0.3">
      <c r="A5" s="17"/>
    </row>
    <row r="6" spans="1:19" ht="16.2" thickBot="1" x14ac:dyDescent="0.35">
      <c r="A6" s="101" t="s">
        <v>133</v>
      </c>
      <c r="B6" s="102"/>
      <c r="C6" s="102"/>
      <c r="D6" s="102"/>
      <c r="E6" s="103"/>
      <c r="G6" s="101" t="s">
        <v>134</v>
      </c>
      <c r="H6" s="102"/>
      <c r="I6" s="102"/>
      <c r="J6" s="102"/>
      <c r="K6" s="103"/>
      <c r="M6" s="101" t="s">
        <v>135</v>
      </c>
      <c r="N6" s="102"/>
      <c r="O6" s="102"/>
      <c r="P6" s="102"/>
      <c r="Q6" s="103"/>
      <c r="S6" s="18"/>
    </row>
    <row r="7" spans="1:19" ht="13.8" thickBot="1" x14ac:dyDescent="0.3">
      <c r="A7" s="108" t="s">
        <v>334</v>
      </c>
      <c r="B7" s="109">
        <f>'E-Mail'!C6</f>
        <v>32082500</v>
      </c>
      <c r="C7" s="35"/>
      <c r="D7" s="6" t="s">
        <v>335</v>
      </c>
      <c r="E7" s="110">
        <f>VLOOKUP("Grand Total",$A$9:$E$23,5,FALSE)/B7</f>
        <v>2.8676069508298915E-2</v>
      </c>
      <c r="G7" s="108" t="s">
        <v>336</v>
      </c>
      <c r="H7" s="109">
        <f>'E-Mail'!C5</f>
        <v>1976000</v>
      </c>
      <c r="I7" s="35"/>
      <c r="J7" s="6" t="s">
        <v>335</v>
      </c>
      <c r="K7" s="110">
        <f>VLOOKUP("Grand Total",$G$9:$K$23,5,FALSE)/H7</f>
        <v>0.20526315789473684</v>
      </c>
      <c r="M7" s="108"/>
      <c r="N7" s="109"/>
      <c r="O7" s="35"/>
      <c r="P7" s="6"/>
      <c r="Q7" s="110"/>
    </row>
    <row r="8" spans="1:19" x14ac:dyDescent="0.25">
      <c r="A8" s="10"/>
      <c r="B8" s="115"/>
      <c r="C8" s="115"/>
      <c r="D8" s="86" t="s">
        <v>82</v>
      </c>
      <c r="E8" s="111"/>
      <c r="G8" s="10"/>
      <c r="H8" s="115"/>
      <c r="I8" s="115"/>
      <c r="J8" s="86" t="s">
        <v>82</v>
      </c>
      <c r="K8" s="111"/>
      <c r="M8" s="19" t="s">
        <v>94</v>
      </c>
    </row>
    <row r="9" spans="1:19" x14ac:dyDescent="0.25">
      <c r="A9" s="86" t="s">
        <v>75</v>
      </c>
      <c r="B9" s="86" t="s">
        <v>63</v>
      </c>
      <c r="C9" s="86" t="s">
        <v>74</v>
      </c>
      <c r="D9" s="13" t="s">
        <v>360</v>
      </c>
      <c r="E9" s="15" t="s">
        <v>359</v>
      </c>
      <c r="G9" s="86" t="s">
        <v>75</v>
      </c>
      <c r="H9" s="86" t="s">
        <v>63</v>
      </c>
      <c r="I9" s="86" t="s">
        <v>74</v>
      </c>
      <c r="J9" s="13" t="s">
        <v>83</v>
      </c>
      <c r="K9" s="15" t="s">
        <v>8</v>
      </c>
    </row>
    <row r="10" spans="1:19" x14ac:dyDescent="0.25">
      <c r="A10" s="10" t="s">
        <v>351</v>
      </c>
      <c r="B10" s="10" t="s">
        <v>29</v>
      </c>
      <c r="C10" s="10" t="s">
        <v>20</v>
      </c>
      <c r="D10" s="13">
        <v>1</v>
      </c>
      <c r="E10" s="15">
        <v>920000</v>
      </c>
      <c r="G10" s="10" t="s">
        <v>88</v>
      </c>
      <c r="H10" s="10" t="s">
        <v>10</v>
      </c>
      <c r="I10" s="10" t="s">
        <v>13</v>
      </c>
      <c r="J10" s="13">
        <v>2</v>
      </c>
      <c r="K10" s="15">
        <v>17600</v>
      </c>
    </row>
    <row r="11" spans="1:19" x14ac:dyDescent="0.25">
      <c r="A11" s="11" t="s">
        <v>81</v>
      </c>
      <c r="B11" s="12"/>
      <c r="C11" s="12"/>
      <c r="D11" s="14">
        <v>1</v>
      </c>
      <c r="E11" s="16">
        <v>920000</v>
      </c>
      <c r="G11" s="10" t="s">
        <v>90</v>
      </c>
      <c r="H11" s="10" t="s">
        <v>10</v>
      </c>
      <c r="I11" s="10" t="s">
        <v>13</v>
      </c>
      <c r="J11" s="13">
        <v>5</v>
      </c>
      <c r="K11" s="15">
        <v>26400</v>
      </c>
    </row>
    <row r="12" spans="1:19" x14ac:dyDescent="0.25">
      <c r="G12" s="10" t="s">
        <v>501</v>
      </c>
      <c r="H12" s="10" t="s">
        <v>10</v>
      </c>
      <c r="I12" s="10" t="s">
        <v>13</v>
      </c>
      <c r="J12" s="13">
        <v>4</v>
      </c>
      <c r="K12" s="15">
        <v>360000</v>
      </c>
    </row>
    <row r="13" spans="1:19" x14ac:dyDescent="0.25">
      <c r="G13" s="10" t="s">
        <v>498</v>
      </c>
      <c r="H13" s="10" t="s">
        <v>10</v>
      </c>
      <c r="I13" s="10" t="s">
        <v>13</v>
      </c>
      <c r="J13" s="13">
        <v>2</v>
      </c>
      <c r="K13" s="15">
        <v>1600</v>
      </c>
    </row>
    <row r="14" spans="1:19" x14ac:dyDescent="0.25">
      <c r="G14" s="11" t="s">
        <v>81</v>
      </c>
      <c r="H14" s="12"/>
      <c r="I14" s="12"/>
      <c r="J14" s="14">
        <v>13</v>
      </c>
      <c r="K14" s="16">
        <v>405600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zoomScale="85" workbookViewId="0"/>
  </sheetViews>
  <sheetFormatPr defaultRowHeight="13.2" x14ac:dyDescent="0.25"/>
  <cols>
    <col min="1" max="2" width="15.5546875" customWidth="1"/>
    <col min="3" max="3" width="13.44140625" customWidth="1"/>
    <col min="4" max="4" width="16.44140625" customWidth="1"/>
    <col min="5" max="5" width="2.33203125" customWidth="1"/>
    <col min="6" max="6" width="21.5546875" customWidth="1"/>
    <col min="7" max="7" width="15.5546875" customWidth="1"/>
    <col min="8" max="8" width="13.44140625" customWidth="1"/>
    <col min="9" max="9" width="16.44140625" customWidth="1"/>
    <col min="10" max="10" width="2.33203125" style="96" customWidth="1"/>
    <col min="11" max="11" width="19.6640625" customWidth="1"/>
    <col min="12" max="12" width="15.5546875" bestFit="1" customWidth="1"/>
    <col min="13" max="13" width="13.44140625" bestFit="1" customWidth="1"/>
    <col min="14" max="14" width="16.44140625" bestFit="1" customWidth="1"/>
  </cols>
  <sheetData>
    <row r="1" spans="1:14" ht="17.399999999999999" x14ac:dyDescent="0.3">
      <c r="A1" s="51" t="s">
        <v>295</v>
      </c>
    </row>
    <row r="2" spans="1:14" x14ac:dyDescent="0.25">
      <c r="A2" s="17" t="s">
        <v>332</v>
      </c>
    </row>
    <row r="3" spans="1:14" x14ac:dyDescent="0.25">
      <c r="A3" s="17" t="s">
        <v>333</v>
      </c>
    </row>
    <row r="4" spans="1:14" x14ac:dyDescent="0.25">
      <c r="A4" s="105">
        <f>'E-Mail'!B1</f>
        <v>36979</v>
      </c>
    </row>
    <row r="5" spans="1:14" x14ac:dyDescent="0.25">
      <c r="A5" s="17"/>
    </row>
    <row r="6" spans="1:14" ht="13.8" x14ac:dyDescent="0.25">
      <c r="A6" s="107" t="s">
        <v>337</v>
      </c>
    </row>
    <row r="7" spans="1:14" ht="13.8" thickBot="1" x14ac:dyDescent="0.3">
      <c r="A7" s="17"/>
    </row>
    <row r="8" spans="1:14" ht="16.2" thickBot="1" x14ac:dyDescent="0.35">
      <c r="A8" s="104" t="s">
        <v>292</v>
      </c>
      <c r="B8" s="102"/>
      <c r="C8" s="102"/>
      <c r="D8" s="103"/>
      <c r="F8" s="104" t="s">
        <v>293</v>
      </c>
      <c r="G8" s="102"/>
      <c r="H8" s="102"/>
      <c r="I8" s="103"/>
      <c r="K8" s="104" t="s">
        <v>331</v>
      </c>
      <c r="L8" s="102"/>
      <c r="M8" s="102"/>
      <c r="N8" s="103"/>
    </row>
    <row r="9" spans="1:14" x14ac:dyDescent="0.25">
      <c r="A9" s="10"/>
      <c r="B9" s="115"/>
      <c r="C9" s="86" t="s">
        <v>82</v>
      </c>
      <c r="D9" s="111"/>
      <c r="F9" s="10"/>
      <c r="G9" s="115"/>
      <c r="H9" s="86" t="s">
        <v>82</v>
      </c>
      <c r="I9" s="111"/>
      <c r="J9" s="98"/>
      <c r="K9" s="10"/>
      <c r="L9" s="115"/>
      <c r="M9" s="86" t="s">
        <v>82</v>
      </c>
      <c r="N9" s="111"/>
    </row>
    <row r="10" spans="1:14" x14ac:dyDescent="0.25">
      <c r="A10" s="86" t="s">
        <v>306</v>
      </c>
      <c r="B10" s="112" t="s">
        <v>284</v>
      </c>
      <c r="C10" s="113" t="s">
        <v>83</v>
      </c>
      <c r="D10" s="114" t="s">
        <v>291</v>
      </c>
      <c r="F10" s="112" t="s">
        <v>306</v>
      </c>
      <c r="G10" s="112" t="s">
        <v>284</v>
      </c>
      <c r="H10" s="118" t="s">
        <v>83</v>
      </c>
      <c r="I10" s="114" t="s">
        <v>291</v>
      </c>
      <c r="J10" s="99"/>
      <c r="K10" s="112" t="s">
        <v>306</v>
      </c>
      <c r="L10" s="112" t="s">
        <v>284</v>
      </c>
      <c r="M10" s="118" t="s">
        <v>83</v>
      </c>
      <c r="N10" s="121" t="s">
        <v>291</v>
      </c>
    </row>
    <row r="11" spans="1:14" x14ac:dyDescent="0.25">
      <c r="A11" s="10" t="s">
        <v>106</v>
      </c>
      <c r="B11" s="10" t="s">
        <v>173</v>
      </c>
      <c r="C11" s="13">
        <v>2</v>
      </c>
      <c r="D11" s="15">
        <v>310000</v>
      </c>
      <c r="F11" s="119" t="s">
        <v>101</v>
      </c>
      <c r="G11" s="10" t="s">
        <v>153</v>
      </c>
      <c r="H11" s="53">
        <v>1</v>
      </c>
      <c r="I11" s="15">
        <v>24800</v>
      </c>
      <c r="J11" s="99"/>
      <c r="K11" s="10" t="s">
        <v>526</v>
      </c>
      <c r="L11" s="10" t="s">
        <v>527</v>
      </c>
      <c r="M11" s="13">
        <v>1</v>
      </c>
      <c r="N11" s="15">
        <v>0</v>
      </c>
    </row>
    <row r="12" spans="1:14" x14ac:dyDescent="0.25">
      <c r="A12" s="87" t="s">
        <v>290</v>
      </c>
      <c r="B12" s="88"/>
      <c r="C12" s="89">
        <v>2</v>
      </c>
      <c r="D12" s="90">
        <v>310000</v>
      </c>
      <c r="F12" s="120"/>
      <c r="G12" s="47" t="s">
        <v>209</v>
      </c>
      <c r="H12" s="54">
        <v>3</v>
      </c>
      <c r="I12" s="55">
        <v>5600</v>
      </c>
      <c r="J12" s="99"/>
      <c r="K12" s="10" t="s">
        <v>528</v>
      </c>
      <c r="L12" s="115"/>
      <c r="M12" s="89" t="e">
        <v>#N/A</v>
      </c>
      <c r="N12" s="90">
        <v>0</v>
      </c>
    </row>
    <row r="13" spans="1:14" x14ac:dyDescent="0.25">
      <c r="A13" s="11" t="s">
        <v>81</v>
      </c>
      <c r="B13" s="12"/>
      <c r="C13" s="14">
        <v>2</v>
      </c>
      <c r="D13" s="16">
        <v>310000</v>
      </c>
      <c r="F13" s="120"/>
      <c r="G13" s="47" t="s">
        <v>232</v>
      </c>
      <c r="H13" s="54">
        <v>1</v>
      </c>
      <c r="I13" s="55">
        <v>4000</v>
      </c>
      <c r="J13" s="99"/>
      <c r="K13" s="92" t="s">
        <v>81</v>
      </c>
      <c r="L13" s="93"/>
      <c r="M13" s="100" t="e">
        <v>#N/A</v>
      </c>
      <c r="N13" s="95">
        <v>0</v>
      </c>
    </row>
    <row r="14" spans="1:14" x14ac:dyDescent="0.25">
      <c r="F14" s="87" t="s">
        <v>289</v>
      </c>
      <c r="G14" s="88"/>
      <c r="H14" s="91">
        <v>5</v>
      </c>
      <c r="I14" s="90">
        <v>34400</v>
      </c>
      <c r="J14" s="97"/>
    </row>
    <row r="15" spans="1:14" x14ac:dyDescent="0.25">
      <c r="F15" s="92" t="s">
        <v>81</v>
      </c>
      <c r="G15" s="93"/>
      <c r="H15" s="94">
        <v>5</v>
      </c>
      <c r="I15" s="95">
        <v>34400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zoomScale="85" workbookViewId="0"/>
  </sheetViews>
  <sheetFormatPr defaultRowHeight="13.2" x14ac:dyDescent="0.25"/>
  <cols>
    <col min="1" max="1" width="34.44140625" customWidth="1"/>
    <col min="2" max="2" width="8.332031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8.44140625" bestFit="1" customWidth="1"/>
    <col min="8" max="8" width="12.33203125" bestFit="1" customWidth="1"/>
    <col min="9" max="9" width="6.44140625" bestFit="1" customWidth="1"/>
  </cols>
  <sheetData>
    <row r="1" spans="1:9" ht="21.6" thickBot="1" x14ac:dyDescent="0.45">
      <c r="A1" s="65" t="s">
        <v>303</v>
      </c>
      <c r="B1" s="3"/>
      <c r="F1" s="4"/>
      <c r="G1" s="5" t="s">
        <v>27</v>
      </c>
      <c r="H1" s="1">
        <f>SUM(H11:H1000)</f>
        <v>1976000</v>
      </c>
    </row>
    <row r="2" spans="1:9" ht="15.6" x14ac:dyDescent="0.3">
      <c r="A2" s="18" t="s">
        <v>30</v>
      </c>
      <c r="B2" s="3"/>
      <c r="F2" s="4"/>
      <c r="G2" s="64"/>
      <c r="H2" s="66"/>
    </row>
    <row r="3" spans="1:9" x14ac:dyDescent="0.25">
      <c r="A3" s="105">
        <f>'E-Mail'!$B$1</f>
        <v>36979</v>
      </c>
      <c r="B3" s="3"/>
      <c r="F3" s="4"/>
      <c r="G3" s="64"/>
      <c r="H3" s="66"/>
    </row>
    <row r="5" spans="1:9" s="56" customFormat="1" ht="9.75" customHeight="1" x14ac:dyDescent="0.25">
      <c r="A5" s="57" t="s">
        <v>369</v>
      </c>
      <c r="B5"/>
      <c r="C5"/>
      <c r="D5"/>
      <c r="E5"/>
      <c r="F5"/>
      <c r="G5"/>
      <c r="H5"/>
      <c r="I5"/>
    </row>
    <row r="6" spans="1:9" s="56" customFormat="1" ht="9.75" customHeight="1" x14ac:dyDescent="0.25">
      <c r="A6" s="57" t="s">
        <v>296</v>
      </c>
      <c r="B6"/>
      <c r="C6"/>
      <c r="D6"/>
      <c r="E6"/>
      <c r="F6"/>
      <c r="G6"/>
      <c r="H6"/>
      <c r="I6"/>
    </row>
    <row r="7" spans="1:9" s="56" customFormat="1" ht="9.75" customHeight="1" x14ac:dyDescent="0.25">
      <c r="A7" s="57" t="s">
        <v>370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3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5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</row>
    <row r="10" spans="1:9" s="56" customFormat="1" ht="25.5" customHeight="1" thickBot="1" x14ac:dyDescent="0.3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</row>
    <row r="11" spans="1:9" s="56" customFormat="1" ht="10.5" customHeight="1" thickTop="1" thickBot="1" x14ac:dyDescent="0.3">
      <c r="A11" s="164" t="s">
        <v>297</v>
      </c>
      <c r="B11" s="165"/>
      <c r="C11" s="165"/>
      <c r="D11" s="165"/>
      <c r="E11" s="165"/>
      <c r="F11" s="165"/>
      <c r="G11" s="165"/>
      <c r="H11" s="165"/>
      <c r="I11" s="166"/>
    </row>
    <row r="12" spans="1:9" s="56" customFormat="1" ht="14.4" thickTop="1" thickBot="1" x14ac:dyDescent="0.3">
      <c r="A12" s="60" t="s">
        <v>371</v>
      </c>
      <c r="B12" s="61">
        <v>36982</v>
      </c>
      <c r="C12" s="62">
        <v>53.75</v>
      </c>
      <c r="D12" s="62">
        <v>54</v>
      </c>
      <c r="E12" s="62">
        <v>53.875</v>
      </c>
      <c r="F12" s="62">
        <v>53.75</v>
      </c>
      <c r="G12" s="62" t="s">
        <v>372</v>
      </c>
      <c r="H12" s="63">
        <v>33600</v>
      </c>
      <c r="I12" s="60" t="s">
        <v>13</v>
      </c>
    </row>
    <row r="13" spans="1:9" s="56" customFormat="1" ht="14.4" thickTop="1" thickBot="1" x14ac:dyDescent="0.3">
      <c r="A13" s="164" t="s">
        <v>10</v>
      </c>
      <c r="B13" s="165"/>
      <c r="C13" s="165"/>
      <c r="D13" s="165"/>
      <c r="E13" s="165"/>
      <c r="F13" s="165"/>
      <c r="G13" s="165"/>
      <c r="H13" s="165"/>
      <c r="I13" s="166"/>
    </row>
    <row r="14" spans="1:9" s="56" customFormat="1" ht="14.4" thickTop="1" thickBot="1" x14ac:dyDescent="0.3">
      <c r="A14" s="60" t="s">
        <v>11</v>
      </c>
      <c r="B14" s="60" t="s">
        <v>12</v>
      </c>
      <c r="C14" s="62">
        <v>33</v>
      </c>
      <c r="D14" s="62">
        <v>41.5</v>
      </c>
      <c r="E14" s="62">
        <v>35.325000000000003</v>
      </c>
      <c r="F14" s="62">
        <v>41</v>
      </c>
      <c r="G14" s="62" t="s">
        <v>373</v>
      </c>
      <c r="H14" s="63">
        <v>42400</v>
      </c>
      <c r="I14" s="60" t="s">
        <v>13</v>
      </c>
    </row>
    <row r="15" spans="1:9" s="56" customFormat="1" ht="21.6" thickTop="1" thickBot="1" x14ac:dyDescent="0.3">
      <c r="A15" s="60" t="s">
        <v>374</v>
      </c>
      <c r="B15" s="60" t="s">
        <v>298</v>
      </c>
      <c r="C15" s="62">
        <v>39</v>
      </c>
      <c r="D15" s="62">
        <v>40.5</v>
      </c>
      <c r="E15" s="62">
        <v>39.625</v>
      </c>
      <c r="F15" s="62">
        <v>39</v>
      </c>
      <c r="G15" s="62" t="s">
        <v>375</v>
      </c>
      <c r="H15" s="63">
        <v>24000</v>
      </c>
      <c r="I15" s="60" t="s">
        <v>13</v>
      </c>
    </row>
    <row r="16" spans="1:9" s="56" customFormat="1" ht="14.4" thickTop="1" thickBot="1" x14ac:dyDescent="0.3">
      <c r="A16" s="60" t="s">
        <v>14</v>
      </c>
      <c r="B16" s="61">
        <v>36982</v>
      </c>
      <c r="C16" s="62">
        <v>40.25</v>
      </c>
      <c r="D16" s="62">
        <v>41.25</v>
      </c>
      <c r="E16" s="62">
        <v>40.706000000000003</v>
      </c>
      <c r="F16" s="62">
        <v>40.25</v>
      </c>
      <c r="G16" s="62" t="s">
        <v>376</v>
      </c>
      <c r="H16" s="63">
        <v>151200</v>
      </c>
      <c r="I16" s="60" t="s">
        <v>13</v>
      </c>
    </row>
    <row r="17" spans="1:9" s="56" customFormat="1" ht="14.4" thickTop="1" thickBot="1" x14ac:dyDescent="0.3">
      <c r="A17" s="60" t="s">
        <v>25</v>
      </c>
      <c r="B17" s="61">
        <v>37012</v>
      </c>
      <c r="C17" s="62">
        <v>47.25</v>
      </c>
      <c r="D17" s="62">
        <v>47.25</v>
      </c>
      <c r="E17" s="62">
        <v>47.25</v>
      </c>
      <c r="F17" s="62">
        <v>47.25</v>
      </c>
      <c r="G17" s="62" t="s">
        <v>373</v>
      </c>
      <c r="H17" s="63">
        <v>17600</v>
      </c>
      <c r="I17" s="60" t="s">
        <v>13</v>
      </c>
    </row>
    <row r="18" spans="1:9" s="56" customFormat="1" ht="14.4" thickTop="1" thickBot="1" x14ac:dyDescent="0.3">
      <c r="A18" s="60" t="s">
        <v>51</v>
      </c>
      <c r="B18" s="61">
        <v>37043</v>
      </c>
      <c r="C18" s="62">
        <v>75</v>
      </c>
      <c r="D18" s="62">
        <v>75</v>
      </c>
      <c r="E18" s="62">
        <v>75</v>
      </c>
      <c r="F18" s="62">
        <v>75</v>
      </c>
      <c r="G18" s="62" t="s">
        <v>377</v>
      </c>
      <c r="H18" s="63">
        <v>16800</v>
      </c>
      <c r="I18" s="60" t="s">
        <v>13</v>
      </c>
    </row>
    <row r="19" spans="1:9" s="56" customFormat="1" ht="21.6" thickTop="1" thickBot="1" x14ac:dyDescent="0.3">
      <c r="A19" s="60" t="s">
        <v>378</v>
      </c>
      <c r="B19" s="60" t="s">
        <v>15</v>
      </c>
      <c r="C19" s="62">
        <v>117.5</v>
      </c>
      <c r="D19" s="62">
        <v>118</v>
      </c>
      <c r="E19" s="62">
        <v>117.75</v>
      </c>
      <c r="F19" s="62">
        <v>118</v>
      </c>
      <c r="G19" s="62" t="s">
        <v>379</v>
      </c>
      <c r="H19" s="63">
        <v>105600</v>
      </c>
      <c r="I19" s="60" t="s">
        <v>13</v>
      </c>
    </row>
    <row r="20" spans="1:9" s="56" customFormat="1" ht="14.4" thickTop="1" thickBot="1" x14ac:dyDescent="0.3">
      <c r="A20" s="60" t="s">
        <v>299</v>
      </c>
      <c r="B20" s="61">
        <v>37135</v>
      </c>
      <c r="C20" s="62">
        <v>43.5</v>
      </c>
      <c r="D20" s="62">
        <v>43.5</v>
      </c>
      <c r="E20" s="62">
        <v>43.5</v>
      </c>
      <c r="F20" s="62">
        <v>43.5</v>
      </c>
      <c r="G20" s="62" t="s">
        <v>380</v>
      </c>
      <c r="H20" s="63">
        <v>15200</v>
      </c>
      <c r="I20" s="60" t="s">
        <v>13</v>
      </c>
    </row>
    <row r="21" spans="1:9" s="56" customFormat="1" ht="14.4" thickTop="1" thickBot="1" x14ac:dyDescent="0.3">
      <c r="A21" s="60" t="s">
        <v>39</v>
      </c>
      <c r="B21" s="60" t="s">
        <v>33</v>
      </c>
      <c r="C21" s="62">
        <v>41.65</v>
      </c>
      <c r="D21" s="62">
        <v>42</v>
      </c>
      <c r="E21" s="62">
        <v>41.776000000000003</v>
      </c>
      <c r="F21" s="62">
        <v>41.65</v>
      </c>
      <c r="G21" s="62" t="s">
        <v>381</v>
      </c>
      <c r="H21" s="63">
        <v>870400</v>
      </c>
      <c r="I21" s="60" t="s">
        <v>13</v>
      </c>
    </row>
    <row r="22" spans="1:9" s="56" customFormat="1" ht="21.6" thickTop="1" thickBot="1" x14ac:dyDescent="0.3">
      <c r="A22" s="60" t="s">
        <v>300</v>
      </c>
      <c r="B22" s="60" t="s">
        <v>38</v>
      </c>
      <c r="C22" s="62">
        <v>46.75</v>
      </c>
      <c r="D22" s="62">
        <v>47.25</v>
      </c>
      <c r="E22" s="62">
        <v>47</v>
      </c>
      <c r="F22" s="62">
        <v>46.75</v>
      </c>
      <c r="G22" s="62" t="s">
        <v>382</v>
      </c>
      <c r="H22" s="63">
        <v>67200</v>
      </c>
      <c r="I22" s="60" t="s">
        <v>13</v>
      </c>
    </row>
    <row r="23" spans="1:9" s="56" customFormat="1" ht="21.6" thickTop="1" thickBot="1" x14ac:dyDescent="0.3">
      <c r="A23" s="60" t="s">
        <v>383</v>
      </c>
      <c r="B23" s="60" t="s">
        <v>298</v>
      </c>
      <c r="C23" s="62">
        <v>38</v>
      </c>
      <c r="D23" s="62">
        <v>38</v>
      </c>
      <c r="E23" s="62">
        <v>38</v>
      </c>
      <c r="F23" s="62">
        <v>38</v>
      </c>
      <c r="G23" s="62" t="s">
        <v>384</v>
      </c>
      <c r="H23" s="63">
        <v>4000</v>
      </c>
      <c r="I23" s="60" t="s">
        <v>13</v>
      </c>
    </row>
    <row r="24" spans="1:9" s="56" customFormat="1" ht="14.4" thickTop="1" thickBot="1" x14ac:dyDescent="0.3">
      <c r="A24" s="60" t="s">
        <v>385</v>
      </c>
      <c r="B24" s="61">
        <v>37043</v>
      </c>
      <c r="C24" s="62">
        <v>72</v>
      </c>
      <c r="D24" s="62">
        <v>72.25</v>
      </c>
      <c r="E24" s="62">
        <v>72.125</v>
      </c>
      <c r="F24" s="62">
        <v>72.25</v>
      </c>
      <c r="G24" s="62" t="s">
        <v>386</v>
      </c>
      <c r="H24" s="63">
        <v>33600</v>
      </c>
      <c r="I24" s="60" t="s">
        <v>13</v>
      </c>
    </row>
    <row r="25" spans="1:9" s="56" customFormat="1" ht="14.4" thickTop="1" thickBot="1" x14ac:dyDescent="0.3">
      <c r="A25" s="60" t="s">
        <v>16</v>
      </c>
      <c r="B25" s="60" t="s">
        <v>12</v>
      </c>
      <c r="C25" s="62">
        <v>42</v>
      </c>
      <c r="D25" s="62">
        <v>45</v>
      </c>
      <c r="E25" s="62">
        <v>43.655000000000001</v>
      </c>
      <c r="F25" s="62">
        <v>44.5</v>
      </c>
      <c r="G25" s="62" t="s">
        <v>387</v>
      </c>
      <c r="H25" s="63">
        <v>16800</v>
      </c>
      <c r="I25" s="60" t="s">
        <v>13</v>
      </c>
    </row>
    <row r="26" spans="1:9" s="56" customFormat="1" ht="21.6" thickTop="1" thickBot="1" x14ac:dyDescent="0.3">
      <c r="A26" s="60" t="s">
        <v>339</v>
      </c>
      <c r="B26" s="60" t="s">
        <v>298</v>
      </c>
      <c r="C26" s="62">
        <v>47</v>
      </c>
      <c r="D26" s="62">
        <v>47</v>
      </c>
      <c r="E26" s="62">
        <v>47</v>
      </c>
      <c r="F26" s="62">
        <v>47</v>
      </c>
      <c r="G26" s="62" t="s">
        <v>388</v>
      </c>
      <c r="H26" s="63">
        <v>4000</v>
      </c>
      <c r="I26" s="60" t="s">
        <v>13</v>
      </c>
    </row>
    <row r="27" spans="1:9" s="56" customFormat="1" ht="14.4" thickTop="1" thickBot="1" x14ac:dyDescent="0.3">
      <c r="A27" s="60" t="s">
        <v>47</v>
      </c>
      <c r="B27" s="61">
        <v>36982</v>
      </c>
      <c r="C27" s="62">
        <v>47</v>
      </c>
      <c r="D27" s="62">
        <v>47.25</v>
      </c>
      <c r="E27" s="62">
        <v>47.082999999999998</v>
      </c>
      <c r="F27" s="62">
        <v>47</v>
      </c>
      <c r="G27" s="62" t="s">
        <v>382</v>
      </c>
      <c r="H27" s="63">
        <v>50400</v>
      </c>
      <c r="I27" s="60" t="s">
        <v>13</v>
      </c>
    </row>
    <row r="28" spans="1:9" s="56" customFormat="1" ht="14.4" thickTop="1" thickBot="1" x14ac:dyDescent="0.3">
      <c r="A28" s="60" t="s">
        <v>54</v>
      </c>
      <c r="B28" s="61">
        <v>37012</v>
      </c>
      <c r="C28" s="62">
        <v>55</v>
      </c>
      <c r="D28" s="62">
        <v>55.5</v>
      </c>
      <c r="E28" s="62">
        <v>55.332999999999998</v>
      </c>
      <c r="F28" s="62">
        <v>55</v>
      </c>
      <c r="G28" s="62" t="s">
        <v>389</v>
      </c>
      <c r="H28" s="63">
        <v>52800</v>
      </c>
      <c r="I28" s="60" t="s">
        <v>13</v>
      </c>
    </row>
    <row r="29" spans="1:9" s="56" customFormat="1" ht="14.4" thickTop="1" thickBot="1" x14ac:dyDescent="0.3">
      <c r="A29" s="60" t="s">
        <v>52</v>
      </c>
      <c r="B29" s="61">
        <v>37043</v>
      </c>
      <c r="C29" s="62">
        <v>82.75</v>
      </c>
      <c r="D29" s="62">
        <v>82.75</v>
      </c>
      <c r="E29" s="62">
        <v>82.75</v>
      </c>
      <c r="F29" s="62">
        <v>82.75</v>
      </c>
      <c r="G29" s="62" t="s">
        <v>390</v>
      </c>
      <c r="H29" s="63">
        <v>16800</v>
      </c>
      <c r="I29" s="60" t="s">
        <v>13</v>
      </c>
    </row>
    <row r="30" spans="1:9" s="56" customFormat="1" ht="14.4" thickTop="1" thickBot="1" x14ac:dyDescent="0.3">
      <c r="A30" s="60" t="s">
        <v>55</v>
      </c>
      <c r="B30" s="61">
        <v>37135</v>
      </c>
      <c r="C30" s="62">
        <v>50.5</v>
      </c>
      <c r="D30" s="62">
        <v>50.5</v>
      </c>
      <c r="E30" s="62">
        <v>50.5</v>
      </c>
      <c r="F30" s="62">
        <v>50.5</v>
      </c>
      <c r="G30" s="62" t="s">
        <v>391</v>
      </c>
      <c r="H30" s="63">
        <v>15200</v>
      </c>
      <c r="I30" s="60" t="s">
        <v>13</v>
      </c>
    </row>
    <row r="31" spans="1:9" s="56" customFormat="1" ht="21.6" thickTop="1" thickBot="1" x14ac:dyDescent="0.3">
      <c r="A31" s="60" t="s">
        <v>392</v>
      </c>
      <c r="B31" s="60" t="s">
        <v>38</v>
      </c>
      <c r="C31" s="62">
        <v>48.75</v>
      </c>
      <c r="D31" s="62">
        <v>49.25</v>
      </c>
      <c r="E31" s="62">
        <v>49</v>
      </c>
      <c r="F31" s="62">
        <v>48.75</v>
      </c>
      <c r="G31" s="62" t="s">
        <v>382</v>
      </c>
      <c r="H31" s="63">
        <v>67200</v>
      </c>
      <c r="I31" s="60" t="s">
        <v>13</v>
      </c>
    </row>
    <row r="32" spans="1:9" s="56" customFormat="1" ht="14.4" thickTop="1" thickBot="1" x14ac:dyDescent="0.3">
      <c r="A32" s="60" t="s">
        <v>393</v>
      </c>
      <c r="B32" s="60" t="s">
        <v>12</v>
      </c>
      <c r="C32" s="62">
        <v>180</v>
      </c>
      <c r="D32" s="62">
        <v>180</v>
      </c>
      <c r="E32" s="62">
        <v>180</v>
      </c>
      <c r="F32" s="62">
        <v>180</v>
      </c>
      <c r="G32" s="62" t="s">
        <v>394</v>
      </c>
      <c r="H32" s="63">
        <v>2400</v>
      </c>
      <c r="I32" s="60" t="s">
        <v>13</v>
      </c>
    </row>
    <row r="33" spans="1:9" s="56" customFormat="1" ht="14.4" thickTop="1" thickBot="1" x14ac:dyDescent="0.3">
      <c r="A33" s="60" t="s">
        <v>340</v>
      </c>
      <c r="B33" s="60" t="s">
        <v>12</v>
      </c>
      <c r="C33" s="62">
        <v>175</v>
      </c>
      <c r="D33" s="62">
        <v>175</v>
      </c>
      <c r="E33" s="62">
        <v>175</v>
      </c>
      <c r="F33" s="62">
        <v>175</v>
      </c>
      <c r="G33" s="62" t="s">
        <v>395</v>
      </c>
      <c r="H33" s="62">
        <v>800</v>
      </c>
      <c r="I33" s="60" t="s">
        <v>13</v>
      </c>
    </row>
    <row r="34" spans="1:9" s="56" customFormat="1" ht="14.4" thickTop="1" thickBot="1" x14ac:dyDescent="0.3">
      <c r="A34" s="60" t="s">
        <v>44</v>
      </c>
      <c r="B34" s="60" t="s">
        <v>12</v>
      </c>
      <c r="C34" s="62">
        <v>60</v>
      </c>
      <c r="D34" s="62">
        <v>60</v>
      </c>
      <c r="E34" s="62">
        <v>60</v>
      </c>
      <c r="F34" s="62">
        <v>60</v>
      </c>
      <c r="G34" s="62" t="s">
        <v>396</v>
      </c>
      <c r="H34" s="62">
        <v>800</v>
      </c>
      <c r="I34" s="60" t="s">
        <v>13</v>
      </c>
    </row>
    <row r="35" spans="1:9" s="56" customFormat="1" ht="14.4" thickTop="1" thickBot="1" x14ac:dyDescent="0.3">
      <c r="A35" s="60" t="s">
        <v>341</v>
      </c>
      <c r="B35" s="60" t="s">
        <v>33</v>
      </c>
      <c r="C35" s="62">
        <v>56</v>
      </c>
      <c r="D35" s="62">
        <v>56</v>
      </c>
      <c r="E35" s="62">
        <v>56</v>
      </c>
      <c r="F35" s="62">
        <v>56</v>
      </c>
      <c r="G35" s="62" t="s">
        <v>397</v>
      </c>
      <c r="H35" s="63">
        <v>51200</v>
      </c>
      <c r="I35" s="60" t="s">
        <v>13</v>
      </c>
    </row>
    <row r="36" spans="1:9" s="56" customFormat="1" ht="21.6" thickTop="1" thickBot="1" x14ac:dyDescent="0.3">
      <c r="A36" s="60" t="s">
        <v>398</v>
      </c>
      <c r="B36" s="60" t="s">
        <v>38</v>
      </c>
      <c r="C36" s="62">
        <v>66.5</v>
      </c>
      <c r="D36" s="62">
        <v>66.5</v>
      </c>
      <c r="E36" s="62">
        <v>66.5</v>
      </c>
      <c r="F36" s="62">
        <v>66.5</v>
      </c>
      <c r="G36" s="62" t="s">
        <v>397</v>
      </c>
      <c r="H36" s="63">
        <v>33600</v>
      </c>
      <c r="I36" s="60" t="s">
        <v>13</v>
      </c>
    </row>
    <row r="37" spans="1:9" s="56" customFormat="1" ht="14.4" thickTop="1" thickBot="1" x14ac:dyDescent="0.3">
      <c r="A37" s="60" t="s">
        <v>17</v>
      </c>
      <c r="B37" s="60" t="s">
        <v>12</v>
      </c>
      <c r="C37" s="62">
        <v>40.6</v>
      </c>
      <c r="D37" s="62">
        <v>45.25</v>
      </c>
      <c r="E37" s="62">
        <v>41.814999999999998</v>
      </c>
      <c r="F37" s="62">
        <v>45.25</v>
      </c>
      <c r="G37" s="62" t="s">
        <v>399</v>
      </c>
      <c r="H37" s="63">
        <v>8000</v>
      </c>
      <c r="I37" s="60" t="s">
        <v>13</v>
      </c>
    </row>
    <row r="38" spans="1:9" s="56" customFormat="1" ht="21.6" thickTop="1" thickBot="1" x14ac:dyDescent="0.3">
      <c r="A38" s="60" t="s">
        <v>342</v>
      </c>
      <c r="B38" s="60" t="s">
        <v>298</v>
      </c>
      <c r="C38" s="62">
        <v>43.75</v>
      </c>
      <c r="D38" s="62">
        <v>44</v>
      </c>
      <c r="E38" s="62">
        <v>43.832999999999998</v>
      </c>
      <c r="F38" s="62">
        <v>44</v>
      </c>
      <c r="G38" s="62" t="s">
        <v>400</v>
      </c>
      <c r="H38" s="63">
        <v>12000</v>
      </c>
      <c r="I38" s="60" t="s">
        <v>13</v>
      </c>
    </row>
    <row r="39" spans="1:9" s="56" customFormat="1" ht="14.4" thickTop="1" thickBot="1" x14ac:dyDescent="0.3">
      <c r="A39" s="60" t="s">
        <v>28</v>
      </c>
      <c r="B39" s="61">
        <v>36982</v>
      </c>
      <c r="C39" s="62">
        <v>42.5</v>
      </c>
      <c r="D39" s="62">
        <v>43.25</v>
      </c>
      <c r="E39" s="62">
        <v>42.716999999999999</v>
      </c>
      <c r="F39" s="62">
        <v>43</v>
      </c>
      <c r="G39" s="62" t="s">
        <v>401</v>
      </c>
      <c r="H39" s="63">
        <v>201600</v>
      </c>
      <c r="I39" s="60" t="s">
        <v>13</v>
      </c>
    </row>
    <row r="40" spans="1:9" s="56" customFormat="1" ht="14.4" thickTop="1" thickBot="1" x14ac:dyDescent="0.3">
      <c r="A40" s="60" t="s">
        <v>41</v>
      </c>
      <c r="B40" s="61">
        <v>37012</v>
      </c>
      <c r="C40" s="62">
        <v>48</v>
      </c>
      <c r="D40" s="62">
        <v>48</v>
      </c>
      <c r="E40" s="62">
        <v>48</v>
      </c>
      <c r="F40" s="62">
        <v>48</v>
      </c>
      <c r="G40" s="62" t="s">
        <v>402</v>
      </c>
      <c r="H40" s="63">
        <v>35200</v>
      </c>
      <c r="I40" s="60" t="s">
        <v>13</v>
      </c>
    </row>
    <row r="41" spans="1:9" s="56" customFormat="1" ht="14.4" thickTop="1" thickBot="1" x14ac:dyDescent="0.3">
      <c r="A41" s="60" t="s">
        <v>48</v>
      </c>
      <c r="B41" s="61">
        <v>37135</v>
      </c>
      <c r="C41" s="62">
        <v>46</v>
      </c>
      <c r="D41" s="62">
        <v>46</v>
      </c>
      <c r="E41" s="62">
        <v>46</v>
      </c>
      <c r="F41" s="62">
        <v>46</v>
      </c>
      <c r="G41" s="62" t="s">
        <v>403</v>
      </c>
      <c r="H41" s="63">
        <v>15200</v>
      </c>
      <c r="I41" s="60" t="s">
        <v>13</v>
      </c>
    </row>
    <row r="42" spans="1:9" s="56" customFormat="1" ht="14.4" thickTop="1" thickBot="1" x14ac:dyDescent="0.3">
      <c r="A42" s="60" t="s">
        <v>404</v>
      </c>
      <c r="B42" s="60" t="s">
        <v>12</v>
      </c>
      <c r="C42" s="62">
        <v>152</v>
      </c>
      <c r="D42" s="62">
        <v>156</v>
      </c>
      <c r="E42" s="62">
        <v>154</v>
      </c>
      <c r="F42" s="62">
        <v>156</v>
      </c>
      <c r="G42" s="62" t="s">
        <v>405</v>
      </c>
      <c r="H42" s="63">
        <v>1600</v>
      </c>
      <c r="I42" s="60" t="s">
        <v>13</v>
      </c>
    </row>
    <row r="43" spans="1:9" s="56" customFormat="1" ht="14.4" thickTop="1" thickBot="1" x14ac:dyDescent="0.3">
      <c r="A43" s="60" t="s">
        <v>406</v>
      </c>
      <c r="B43" s="60" t="s">
        <v>12</v>
      </c>
      <c r="C43" s="62">
        <v>160</v>
      </c>
      <c r="D43" s="62">
        <v>170</v>
      </c>
      <c r="E43" s="62">
        <v>164.5</v>
      </c>
      <c r="F43" s="62">
        <v>170</v>
      </c>
      <c r="G43" s="62" t="s">
        <v>407</v>
      </c>
      <c r="H43" s="63">
        <v>4800</v>
      </c>
      <c r="I43" s="60" t="s">
        <v>13</v>
      </c>
    </row>
    <row r="44" spans="1:9" s="56" customFormat="1" ht="14.4" thickTop="1" thickBot="1" x14ac:dyDescent="0.3">
      <c r="A44" s="60" t="s">
        <v>43</v>
      </c>
      <c r="B44" s="60" t="s">
        <v>12</v>
      </c>
      <c r="C44" s="62">
        <v>33.5</v>
      </c>
      <c r="D44" s="62">
        <v>35</v>
      </c>
      <c r="E44" s="62">
        <v>34.299999999999997</v>
      </c>
      <c r="F44" s="62">
        <v>34.5</v>
      </c>
      <c r="G44" s="62" t="s">
        <v>408</v>
      </c>
      <c r="H44" s="63">
        <v>4000</v>
      </c>
      <c r="I44" s="60" t="s">
        <v>13</v>
      </c>
    </row>
    <row r="45" spans="1:9" s="56" customFormat="1" ht="14.4" thickTop="1" thickBot="1" x14ac:dyDescent="0.3">
      <c r="A45" s="60"/>
      <c r="B45" s="60"/>
      <c r="C45" s="62"/>
      <c r="D45" s="62"/>
      <c r="E45" s="62"/>
      <c r="F45" s="62"/>
      <c r="G45" s="62"/>
      <c r="H45" s="63"/>
      <c r="I45" s="60"/>
    </row>
    <row r="46" spans="1:9" s="56" customFormat="1" ht="14.4" thickTop="1" thickBot="1" x14ac:dyDescent="0.3">
      <c r="A46" s="60"/>
      <c r="B46" s="61"/>
      <c r="C46" s="62"/>
      <c r="D46" s="62"/>
      <c r="E46" s="62"/>
      <c r="F46" s="62"/>
      <c r="G46" s="62"/>
      <c r="H46" s="63"/>
      <c r="I46" s="60"/>
    </row>
    <row r="47" spans="1:9" s="56" customFormat="1" ht="14.4" thickTop="1" thickBot="1" x14ac:dyDescent="0.3">
      <c r="A47" s="60"/>
      <c r="B47" s="60"/>
      <c r="C47" s="62"/>
      <c r="D47" s="62"/>
      <c r="E47" s="62"/>
      <c r="F47" s="62"/>
      <c r="G47" s="62"/>
      <c r="H47" s="63"/>
      <c r="I47" s="60"/>
    </row>
    <row r="48" spans="1:9" s="56" customFormat="1" ht="14.4" thickTop="1" thickBot="1" x14ac:dyDescent="0.3">
      <c r="A48" s="60"/>
      <c r="B48" s="61"/>
      <c r="C48" s="62"/>
      <c r="D48" s="62"/>
      <c r="E48" s="62"/>
      <c r="F48" s="62"/>
      <c r="G48" s="62"/>
      <c r="H48" s="63"/>
      <c r="I48" s="60"/>
    </row>
    <row r="49" spans="1:9" s="56" customFormat="1" ht="14.4" thickTop="1" thickBot="1" x14ac:dyDescent="0.3">
      <c r="A49" s="60"/>
      <c r="B49" s="61"/>
      <c r="C49" s="62"/>
      <c r="D49" s="62"/>
      <c r="E49" s="62"/>
      <c r="F49" s="62"/>
      <c r="G49" s="62"/>
      <c r="H49" s="63"/>
      <c r="I49" s="60"/>
    </row>
    <row r="50" spans="1:9" s="56" customFormat="1" ht="14.4" thickTop="1" thickBot="1" x14ac:dyDescent="0.3">
      <c r="A50" s="60"/>
      <c r="B50" s="61"/>
      <c r="C50" s="62"/>
      <c r="D50" s="62"/>
      <c r="E50" s="62"/>
      <c r="F50" s="62"/>
      <c r="G50" s="62"/>
      <c r="H50" s="63"/>
      <c r="I50" s="60"/>
    </row>
    <row r="51" spans="1:9" s="56" customFormat="1" ht="14.4" thickTop="1" thickBot="1" x14ac:dyDescent="0.3">
      <c r="A51" s="60"/>
      <c r="B51" s="61"/>
      <c r="C51" s="62"/>
      <c r="D51" s="62"/>
      <c r="E51" s="62"/>
      <c r="F51" s="62"/>
      <c r="G51" s="62"/>
      <c r="H51" s="63"/>
      <c r="I51" s="60"/>
    </row>
    <row r="52" spans="1:9" s="56" customFormat="1" ht="14.4" thickTop="1" thickBot="1" x14ac:dyDescent="0.3">
      <c r="A52" s="60"/>
      <c r="B52" s="60"/>
      <c r="C52" s="62"/>
      <c r="D52" s="62"/>
      <c r="E52" s="62"/>
      <c r="F52" s="62"/>
      <c r="G52" s="62"/>
      <c r="H52" s="63"/>
      <c r="I52" s="60"/>
    </row>
    <row r="53" spans="1:9" s="56" customFormat="1" ht="14.4" thickTop="1" thickBot="1" x14ac:dyDescent="0.3">
      <c r="A53" s="60"/>
      <c r="B53" s="61"/>
      <c r="C53" s="62"/>
      <c r="D53" s="62"/>
      <c r="E53" s="62"/>
      <c r="F53" s="62"/>
      <c r="G53" s="62"/>
      <c r="H53" s="63"/>
      <c r="I53" s="60"/>
    </row>
    <row r="54" spans="1:9" s="56" customFormat="1" ht="14.4" thickTop="1" thickBot="1" x14ac:dyDescent="0.3">
      <c r="A54" s="60"/>
      <c r="B54" s="60"/>
      <c r="C54" s="62"/>
      <c r="D54" s="62"/>
      <c r="E54" s="62"/>
      <c r="F54" s="62"/>
      <c r="G54" s="62"/>
      <c r="H54" s="63"/>
      <c r="I54" s="60"/>
    </row>
    <row r="55" spans="1:9" s="56" customFormat="1" ht="14.4" thickTop="1" thickBot="1" x14ac:dyDescent="0.3">
      <c r="A55" s="60"/>
      <c r="B55" s="60"/>
      <c r="C55" s="62"/>
      <c r="D55" s="62"/>
      <c r="E55" s="62"/>
      <c r="F55" s="62"/>
      <c r="G55" s="62"/>
      <c r="H55" s="63"/>
      <c r="I55" s="60"/>
    </row>
    <row r="56" spans="1:9" s="56" customFormat="1" ht="14.4" thickTop="1" thickBot="1" x14ac:dyDescent="0.3">
      <c r="A56" s="60"/>
      <c r="B56" s="61"/>
      <c r="C56" s="62"/>
      <c r="D56" s="62"/>
      <c r="E56" s="62"/>
      <c r="F56" s="62"/>
      <c r="G56" s="62"/>
      <c r="H56" s="63"/>
      <c r="I56" s="60"/>
    </row>
    <row r="57" spans="1:9" s="56" customFormat="1" ht="13.8" thickTop="1" x14ac:dyDescent="0.25"/>
    <row r="58" spans="1:9" s="56" customFormat="1" x14ac:dyDescent="0.25"/>
    <row r="59" spans="1:9" s="56" customFormat="1" x14ac:dyDescent="0.25"/>
  </sheetData>
  <mergeCells count="10">
    <mergeCell ref="A13:I13"/>
    <mergeCell ref="A11:I11"/>
    <mergeCell ref="G9:G10"/>
    <mergeCell ref="H9:H10"/>
    <mergeCell ref="I9:I10"/>
    <mergeCell ref="F9:F10"/>
    <mergeCell ref="A9:A10"/>
    <mergeCell ref="B9:B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zoomScale="85" workbookViewId="0"/>
  </sheetViews>
  <sheetFormatPr defaultRowHeight="13.2" x14ac:dyDescent="0.25"/>
  <cols>
    <col min="1" max="1" width="55.88671875" bestFit="1" customWidth="1"/>
    <col min="2" max="2" width="12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19" bestFit="1" customWidth="1"/>
    <col min="8" max="8" width="12" bestFit="1" customWidth="1"/>
    <col min="9" max="9" width="8.5546875" bestFit="1" customWidth="1"/>
    <col min="10" max="10" width="7.33203125" customWidth="1"/>
    <col min="11" max="11" width="15" customWidth="1"/>
    <col min="12" max="12" width="2.6640625" customWidth="1"/>
  </cols>
  <sheetData>
    <row r="1" spans="1:12" ht="21.6" thickBot="1" x14ac:dyDescent="0.45">
      <c r="A1" s="65" t="s">
        <v>303</v>
      </c>
      <c r="F1" s="5"/>
      <c r="G1" s="6" t="s">
        <v>35</v>
      </c>
      <c r="H1" s="1">
        <f>SUM(H11:H1002)</f>
        <v>3697500</v>
      </c>
    </row>
    <row r="2" spans="1:12" ht="15.6" x14ac:dyDescent="0.3">
      <c r="A2" s="18" t="s">
        <v>31</v>
      </c>
      <c r="F2" s="64"/>
      <c r="G2" s="68"/>
      <c r="H2" s="66"/>
    </row>
    <row r="3" spans="1:12" x14ac:dyDescent="0.25">
      <c r="A3" s="105">
        <f>'E-Mail'!$B$1</f>
        <v>36979</v>
      </c>
      <c r="F3" s="64"/>
      <c r="G3" s="68"/>
      <c r="H3" s="66"/>
    </row>
    <row r="5" spans="1:12" ht="9.75" customHeight="1" x14ac:dyDescent="0.25">
      <c r="A5" s="57" t="s">
        <v>409</v>
      </c>
      <c r="J5" s="56"/>
      <c r="K5" s="56"/>
      <c r="L5" s="56"/>
    </row>
    <row r="6" spans="1:12" ht="9.75" customHeight="1" x14ac:dyDescent="0.25">
      <c r="A6" s="57" t="s">
        <v>296</v>
      </c>
      <c r="J6" s="56"/>
      <c r="K6" s="56"/>
      <c r="L6" s="56"/>
    </row>
    <row r="7" spans="1:12" ht="9.75" customHeight="1" x14ac:dyDescent="0.25">
      <c r="A7" s="57" t="s">
        <v>370</v>
      </c>
      <c r="J7" s="56"/>
      <c r="K7" s="56"/>
      <c r="L7" s="56"/>
    </row>
    <row r="8" spans="1:12" ht="9.75" customHeight="1" thickBot="1" x14ac:dyDescent="0.3">
      <c r="J8" s="56"/>
      <c r="K8" s="56"/>
      <c r="L8" s="56"/>
    </row>
    <row r="9" spans="1:12" ht="13.8" thickTop="1" x14ac:dyDescent="0.25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  <c r="L9" s="56"/>
    </row>
    <row r="10" spans="1:12" ht="25.5" customHeight="1" thickBot="1" x14ac:dyDescent="0.3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  <c r="L10" s="56"/>
    </row>
    <row r="11" spans="1:12" ht="10.5" customHeight="1" thickTop="1" thickBot="1" x14ac:dyDescent="0.3">
      <c r="A11" s="164" t="s">
        <v>18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  <c r="L11" s="56"/>
    </row>
    <row r="12" spans="1:12" ht="14.4" thickTop="1" thickBot="1" x14ac:dyDescent="0.3">
      <c r="A12" s="60" t="s">
        <v>410</v>
      </c>
      <c r="B12" s="60" t="s">
        <v>411</v>
      </c>
      <c r="C12" s="62">
        <v>5.27</v>
      </c>
      <c r="D12" s="62">
        <v>5.34</v>
      </c>
      <c r="E12" s="62">
        <v>5.298</v>
      </c>
      <c r="F12" s="62">
        <v>5.3</v>
      </c>
      <c r="G12" s="62" t="s">
        <v>412</v>
      </c>
      <c r="H12" s="63">
        <v>40000</v>
      </c>
      <c r="I12" s="60" t="s">
        <v>20</v>
      </c>
      <c r="J12" s="56"/>
      <c r="K12" s="56"/>
      <c r="L12" s="56"/>
    </row>
    <row r="13" spans="1:12" ht="10.5" customHeight="1" thickTop="1" thickBot="1" x14ac:dyDescent="0.3">
      <c r="A13" s="60" t="s">
        <v>413</v>
      </c>
      <c r="B13" s="60" t="s">
        <v>414</v>
      </c>
      <c r="C13" s="62">
        <v>5.59</v>
      </c>
      <c r="D13" s="62">
        <v>5.59</v>
      </c>
      <c r="E13" s="62">
        <v>5.59</v>
      </c>
      <c r="F13" s="62">
        <v>5.59</v>
      </c>
      <c r="G13" s="62" t="s">
        <v>415</v>
      </c>
      <c r="H13" s="63">
        <v>20000</v>
      </c>
      <c r="I13" s="60" t="s">
        <v>20</v>
      </c>
      <c r="J13" s="56"/>
      <c r="K13" s="56"/>
      <c r="L13" s="56"/>
    </row>
    <row r="14" spans="1:12" ht="14.4" thickTop="1" thickBot="1" x14ac:dyDescent="0.3">
      <c r="A14" s="60" t="s">
        <v>416</v>
      </c>
      <c r="B14" s="60" t="s">
        <v>414</v>
      </c>
      <c r="C14" s="62">
        <v>5.23</v>
      </c>
      <c r="D14" s="62">
        <v>5.28</v>
      </c>
      <c r="E14" s="62">
        <v>5.2649999999999997</v>
      </c>
      <c r="F14" s="62">
        <v>5.23</v>
      </c>
      <c r="G14" s="62" t="s">
        <v>417</v>
      </c>
      <c r="H14" s="63">
        <v>170000</v>
      </c>
      <c r="I14" s="60" t="s">
        <v>20</v>
      </c>
      <c r="J14" s="56"/>
      <c r="K14" s="56"/>
      <c r="L14" s="56"/>
    </row>
    <row r="15" spans="1:12" ht="14.4" thickTop="1" thickBot="1" x14ac:dyDescent="0.3">
      <c r="A15" s="60" t="s">
        <v>21</v>
      </c>
      <c r="B15" s="60" t="s">
        <v>19</v>
      </c>
      <c r="C15" s="62">
        <v>5.83</v>
      </c>
      <c r="D15" s="62">
        <v>5.83</v>
      </c>
      <c r="E15" s="62">
        <v>5.83</v>
      </c>
      <c r="F15" s="62">
        <v>5.83</v>
      </c>
      <c r="G15" s="62" t="s">
        <v>418</v>
      </c>
      <c r="H15" s="63">
        <v>15000</v>
      </c>
      <c r="I15" s="60" t="s">
        <v>20</v>
      </c>
      <c r="J15" s="56"/>
      <c r="K15" s="56"/>
      <c r="L15" s="56"/>
    </row>
    <row r="16" spans="1:12" ht="14.4" thickTop="1" thickBot="1" x14ac:dyDescent="0.3">
      <c r="A16" s="60" t="s">
        <v>419</v>
      </c>
      <c r="B16" s="60" t="s">
        <v>414</v>
      </c>
      <c r="C16" s="62">
        <v>5.1100000000000003</v>
      </c>
      <c r="D16" s="62">
        <v>5.21</v>
      </c>
      <c r="E16" s="62">
        <v>5.1509999999999998</v>
      </c>
      <c r="F16" s="62">
        <v>5.2</v>
      </c>
      <c r="G16" s="62" t="s">
        <v>420</v>
      </c>
      <c r="H16" s="63">
        <v>190000</v>
      </c>
      <c r="I16" s="60" t="s">
        <v>20</v>
      </c>
      <c r="J16" s="56"/>
      <c r="K16" s="56"/>
      <c r="L16" s="56"/>
    </row>
    <row r="17" spans="1:12" ht="14.4" thickTop="1" thickBot="1" x14ac:dyDescent="0.3">
      <c r="A17" s="60" t="s">
        <v>421</v>
      </c>
      <c r="B17" s="61">
        <v>36982</v>
      </c>
      <c r="C17" s="62">
        <v>5.21</v>
      </c>
      <c r="D17" s="62">
        <v>5.21</v>
      </c>
      <c r="E17" s="62">
        <v>5.21</v>
      </c>
      <c r="F17" s="62">
        <v>5.21</v>
      </c>
      <c r="G17" s="62" t="s">
        <v>422</v>
      </c>
      <c r="H17" s="63">
        <v>300000</v>
      </c>
      <c r="I17" s="60" t="s">
        <v>20</v>
      </c>
      <c r="J17" s="56"/>
      <c r="K17" s="56"/>
      <c r="L17" s="56"/>
    </row>
    <row r="18" spans="1:12" ht="14.4" thickTop="1" thickBot="1" x14ac:dyDescent="0.3">
      <c r="A18" s="60" t="s">
        <v>423</v>
      </c>
      <c r="B18" s="60" t="s">
        <v>414</v>
      </c>
      <c r="C18" s="62">
        <v>4.3499999999999996</v>
      </c>
      <c r="D18" s="62">
        <v>4.5</v>
      </c>
      <c r="E18" s="62">
        <v>4.45</v>
      </c>
      <c r="F18" s="62">
        <v>4.5</v>
      </c>
      <c r="G18" s="62" t="s">
        <v>424</v>
      </c>
      <c r="H18" s="63">
        <v>115000</v>
      </c>
      <c r="I18" s="60" t="s">
        <v>20</v>
      </c>
      <c r="J18" s="56"/>
      <c r="K18" s="56"/>
      <c r="L18" s="56"/>
    </row>
    <row r="19" spans="1:12" ht="14.4" thickTop="1" thickBot="1" x14ac:dyDescent="0.3">
      <c r="A19" s="60" t="s">
        <v>22</v>
      </c>
      <c r="B19" s="60" t="s">
        <v>19</v>
      </c>
      <c r="C19" s="62">
        <v>5.34</v>
      </c>
      <c r="D19" s="62">
        <v>5.35</v>
      </c>
      <c r="E19" s="62">
        <v>5.3470000000000004</v>
      </c>
      <c r="F19" s="62">
        <v>5.35</v>
      </c>
      <c r="G19" s="62" t="s">
        <v>425</v>
      </c>
      <c r="H19" s="63">
        <v>30000</v>
      </c>
      <c r="I19" s="60" t="s">
        <v>20</v>
      </c>
      <c r="J19" s="56"/>
      <c r="K19" s="56"/>
      <c r="L19" s="56"/>
    </row>
    <row r="20" spans="1:12" ht="14.4" thickTop="1" thickBot="1" x14ac:dyDescent="0.3">
      <c r="A20" s="60" t="s">
        <v>426</v>
      </c>
      <c r="B20" s="60" t="s">
        <v>414</v>
      </c>
      <c r="C20" s="62">
        <v>5.35</v>
      </c>
      <c r="D20" s="62">
        <v>5.35</v>
      </c>
      <c r="E20" s="62">
        <v>5.35</v>
      </c>
      <c r="F20" s="62">
        <v>5.35</v>
      </c>
      <c r="G20" s="62" t="s">
        <v>427</v>
      </c>
      <c r="H20" s="63">
        <v>10000</v>
      </c>
      <c r="I20" s="60" t="s">
        <v>20</v>
      </c>
      <c r="J20" s="56"/>
      <c r="K20" s="56"/>
      <c r="L20" s="56"/>
    </row>
    <row r="21" spans="1:12" ht="14.4" thickTop="1" thickBot="1" x14ac:dyDescent="0.3">
      <c r="A21" s="60" t="s">
        <v>428</v>
      </c>
      <c r="B21" s="60" t="s">
        <v>411</v>
      </c>
      <c r="C21" s="62">
        <v>5.23</v>
      </c>
      <c r="D21" s="62">
        <v>5.35</v>
      </c>
      <c r="E21" s="62">
        <v>5.3209999999999997</v>
      </c>
      <c r="F21" s="62">
        <v>5.23</v>
      </c>
      <c r="G21" s="62" t="s">
        <v>429</v>
      </c>
      <c r="H21" s="63">
        <v>65000</v>
      </c>
      <c r="I21" s="60" t="s">
        <v>20</v>
      </c>
      <c r="J21" s="56"/>
      <c r="K21" s="56"/>
      <c r="L21" s="56"/>
    </row>
    <row r="22" spans="1:12" ht="14.4" thickTop="1" thickBot="1" x14ac:dyDescent="0.3">
      <c r="A22" s="60" t="s">
        <v>430</v>
      </c>
      <c r="B22" s="60" t="s">
        <v>414</v>
      </c>
      <c r="C22" s="62">
        <v>9.8000000000000007</v>
      </c>
      <c r="D22" s="62">
        <v>10.35</v>
      </c>
      <c r="E22" s="62">
        <v>10.029</v>
      </c>
      <c r="F22" s="62">
        <v>10</v>
      </c>
      <c r="G22" s="62" t="s">
        <v>431</v>
      </c>
      <c r="H22" s="63">
        <v>190000</v>
      </c>
      <c r="I22" s="60" t="s">
        <v>20</v>
      </c>
      <c r="J22" s="56"/>
      <c r="K22" s="56"/>
      <c r="L22" s="56"/>
    </row>
    <row r="23" spans="1:12" ht="14.4" thickTop="1" thickBot="1" x14ac:dyDescent="0.3">
      <c r="A23" s="60" t="s">
        <v>432</v>
      </c>
      <c r="B23" s="60" t="s">
        <v>414</v>
      </c>
      <c r="C23" s="62">
        <v>13.75</v>
      </c>
      <c r="D23" s="62">
        <v>14.25</v>
      </c>
      <c r="E23" s="62">
        <v>14</v>
      </c>
      <c r="F23" s="62">
        <v>14.25</v>
      </c>
      <c r="G23" s="62" t="s">
        <v>433</v>
      </c>
      <c r="H23" s="63">
        <v>40000</v>
      </c>
      <c r="I23" s="60" t="s">
        <v>20</v>
      </c>
      <c r="J23" s="56"/>
      <c r="K23" s="56"/>
      <c r="L23" s="56"/>
    </row>
    <row r="24" spans="1:12" ht="14.4" thickTop="1" thickBot="1" x14ac:dyDescent="0.3">
      <c r="A24" s="60" t="s">
        <v>434</v>
      </c>
      <c r="B24" s="60" t="s">
        <v>411</v>
      </c>
      <c r="C24" s="62">
        <v>5.3</v>
      </c>
      <c r="D24" s="62">
        <v>5.31</v>
      </c>
      <c r="E24" s="62">
        <v>5.3019999999999996</v>
      </c>
      <c r="F24" s="62">
        <v>5.3</v>
      </c>
      <c r="G24" s="62" t="s">
        <v>435</v>
      </c>
      <c r="H24" s="63">
        <v>25000</v>
      </c>
      <c r="I24" s="60" t="s">
        <v>20</v>
      </c>
      <c r="J24" s="56"/>
      <c r="K24" s="56"/>
      <c r="L24" s="56"/>
    </row>
    <row r="25" spans="1:12" ht="14.4" thickTop="1" thickBot="1" x14ac:dyDescent="0.3">
      <c r="A25" s="60" t="s">
        <v>436</v>
      </c>
      <c r="B25" s="60" t="s">
        <v>411</v>
      </c>
      <c r="C25" s="62">
        <v>5.26</v>
      </c>
      <c r="D25" s="62">
        <v>5.26</v>
      </c>
      <c r="E25" s="62">
        <v>5.26</v>
      </c>
      <c r="F25" s="62">
        <v>5.26</v>
      </c>
      <c r="G25" s="62" t="s">
        <v>435</v>
      </c>
      <c r="H25" s="63">
        <v>20000</v>
      </c>
      <c r="I25" s="60" t="s">
        <v>20</v>
      </c>
      <c r="J25" s="56"/>
      <c r="K25" s="56"/>
      <c r="L25" s="56"/>
    </row>
    <row r="26" spans="1:12" ht="14.4" thickTop="1" thickBot="1" x14ac:dyDescent="0.3">
      <c r="A26" s="60" t="s">
        <v>23</v>
      </c>
      <c r="B26" s="60" t="s">
        <v>19</v>
      </c>
      <c r="C26" s="62">
        <v>5.25</v>
      </c>
      <c r="D26" s="62">
        <v>5.26</v>
      </c>
      <c r="E26" s="62">
        <v>5.2590000000000003</v>
      </c>
      <c r="F26" s="62">
        <v>5.25</v>
      </c>
      <c r="G26" s="62" t="s">
        <v>437</v>
      </c>
      <c r="H26" s="63">
        <v>22500</v>
      </c>
      <c r="I26" s="60" t="s">
        <v>20</v>
      </c>
      <c r="J26" s="56"/>
      <c r="K26" s="56"/>
      <c r="L26" s="56"/>
    </row>
    <row r="27" spans="1:12" ht="14.4" thickTop="1" thickBot="1" x14ac:dyDescent="0.3">
      <c r="A27" s="60" t="s">
        <v>438</v>
      </c>
      <c r="B27" s="60" t="s">
        <v>411</v>
      </c>
      <c r="C27" s="62">
        <v>5.32</v>
      </c>
      <c r="D27" s="62">
        <v>5.38</v>
      </c>
      <c r="E27" s="62">
        <v>5.3460000000000001</v>
      </c>
      <c r="F27" s="62">
        <v>5.32</v>
      </c>
      <c r="G27" s="62" t="s">
        <v>439</v>
      </c>
      <c r="H27" s="63">
        <v>50000</v>
      </c>
      <c r="I27" s="60" t="s">
        <v>20</v>
      </c>
      <c r="J27" s="56"/>
      <c r="K27" s="56"/>
      <c r="L27" s="56"/>
    </row>
    <row r="28" spans="1:12" ht="14.4" thickTop="1" thickBot="1" x14ac:dyDescent="0.3">
      <c r="A28" s="164" t="s">
        <v>24</v>
      </c>
      <c r="B28" s="165"/>
      <c r="C28" s="165"/>
      <c r="D28" s="165"/>
      <c r="E28" s="165"/>
      <c r="F28" s="165"/>
      <c r="G28" s="165"/>
      <c r="H28" s="165"/>
      <c r="I28" s="166"/>
      <c r="J28" s="56"/>
      <c r="K28" s="56"/>
      <c r="L28" s="56"/>
    </row>
    <row r="29" spans="1:12" ht="14.4" thickTop="1" thickBot="1" x14ac:dyDescent="0.3">
      <c r="A29" s="60" t="s">
        <v>440</v>
      </c>
      <c r="B29" s="61">
        <v>36982</v>
      </c>
      <c r="C29" s="62">
        <v>-5.0000000000000001E-3</v>
      </c>
      <c r="D29" s="62">
        <v>0</v>
      </c>
      <c r="E29" s="62">
        <v>-3.0000000000000001E-3</v>
      </c>
      <c r="F29" s="62">
        <v>-5.0000000000000001E-3</v>
      </c>
      <c r="G29" s="62" t="s">
        <v>441</v>
      </c>
      <c r="H29" s="63">
        <v>450000</v>
      </c>
      <c r="I29" s="60" t="s">
        <v>20</v>
      </c>
      <c r="J29" s="56"/>
      <c r="K29" s="56"/>
      <c r="L29" s="56"/>
    </row>
    <row r="30" spans="1:12" ht="14.4" thickTop="1" thickBot="1" x14ac:dyDescent="0.3">
      <c r="A30" s="60" t="s">
        <v>50</v>
      </c>
      <c r="B30" s="60" t="s">
        <v>19</v>
      </c>
      <c r="C30" s="62">
        <v>0</v>
      </c>
      <c r="D30" s="62">
        <v>0</v>
      </c>
      <c r="E30" s="62">
        <v>0</v>
      </c>
      <c r="F30" s="62">
        <v>0</v>
      </c>
      <c r="G30" s="62" t="s">
        <v>442</v>
      </c>
      <c r="H30" s="63">
        <v>10000</v>
      </c>
      <c r="I30" s="60" t="s">
        <v>20</v>
      </c>
      <c r="J30" s="56"/>
      <c r="K30" s="56"/>
      <c r="L30" s="56"/>
    </row>
    <row r="31" spans="1:12" ht="14.4" thickTop="1" thickBot="1" x14ac:dyDescent="0.3">
      <c r="A31" s="60" t="s">
        <v>49</v>
      </c>
      <c r="B31" s="60" t="s">
        <v>19</v>
      </c>
      <c r="C31" s="62">
        <v>0</v>
      </c>
      <c r="D31" s="62">
        <v>0</v>
      </c>
      <c r="E31" s="62">
        <v>0</v>
      </c>
      <c r="F31" s="62">
        <v>0</v>
      </c>
      <c r="G31" s="62" t="s">
        <v>443</v>
      </c>
      <c r="H31" s="63">
        <v>10000</v>
      </c>
      <c r="I31" s="60" t="s">
        <v>20</v>
      </c>
      <c r="J31" s="56"/>
      <c r="K31" s="56"/>
      <c r="L31" s="56"/>
    </row>
    <row r="32" spans="1:12" ht="14.4" thickTop="1" thickBot="1" x14ac:dyDescent="0.3">
      <c r="A32" s="60" t="s">
        <v>444</v>
      </c>
      <c r="B32" s="60" t="s">
        <v>414</v>
      </c>
      <c r="C32" s="62">
        <v>0</v>
      </c>
      <c r="D32" s="62">
        <v>0</v>
      </c>
      <c r="E32" s="62">
        <v>0</v>
      </c>
      <c r="F32" s="62">
        <v>0</v>
      </c>
      <c r="G32" s="62" t="s">
        <v>445</v>
      </c>
      <c r="H32" s="63">
        <v>20000</v>
      </c>
      <c r="I32" s="60" t="s">
        <v>20</v>
      </c>
      <c r="J32" s="56"/>
      <c r="K32" s="56"/>
      <c r="L32" s="56"/>
    </row>
    <row r="33" spans="1:12" ht="14.4" thickTop="1" thickBot="1" x14ac:dyDescent="0.3">
      <c r="A33" s="60" t="s">
        <v>446</v>
      </c>
      <c r="B33" s="61">
        <v>36982</v>
      </c>
      <c r="C33" s="62">
        <v>3.0000000000000001E-3</v>
      </c>
      <c r="D33" s="62">
        <v>3.0000000000000001E-3</v>
      </c>
      <c r="E33" s="62">
        <v>3.0000000000000001E-3</v>
      </c>
      <c r="F33" s="62">
        <v>3.0000000000000001E-3</v>
      </c>
      <c r="G33" s="62" t="s">
        <v>447</v>
      </c>
      <c r="H33" s="63">
        <v>300000</v>
      </c>
      <c r="I33" s="60" t="s">
        <v>20</v>
      </c>
      <c r="J33" s="56"/>
      <c r="K33" s="56"/>
      <c r="L33" s="56"/>
    </row>
    <row r="34" spans="1:12" ht="14.4" thickTop="1" thickBot="1" x14ac:dyDescent="0.3">
      <c r="A34" s="60" t="s">
        <v>448</v>
      </c>
      <c r="B34" s="61">
        <v>36982</v>
      </c>
      <c r="C34" s="62">
        <v>0</v>
      </c>
      <c r="D34" s="62">
        <v>0</v>
      </c>
      <c r="E34" s="62">
        <v>0</v>
      </c>
      <c r="F34" s="62">
        <v>0</v>
      </c>
      <c r="G34" s="62" t="s">
        <v>449</v>
      </c>
      <c r="H34" s="63">
        <v>600000</v>
      </c>
      <c r="I34" s="60" t="s">
        <v>20</v>
      </c>
      <c r="J34" s="56"/>
      <c r="K34" s="56"/>
      <c r="L34" s="56"/>
    </row>
    <row r="35" spans="1:12" ht="14.4" thickTop="1" thickBot="1" x14ac:dyDescent="0.3">
      <c r="A35" s="60" t="s">
        <v>45</v>
      </c>
      <c r="B35" s="60" t="s">
        <v>19</v>
      </c>
      <c r="C35" s="62">
        <v>0</v>
      </c>
      <c r="D35" s="62">
        <v>0</v>
      </c>
      <c r="E35" s="62">
        <v>0</v>
      </c>
      <c r="F35" s="62">
        <v>0</v>
      </c>
      <c r="G35" s="62" t="s">
        <v>450</v>
      </c>
      <c r="H35" s="63">
        <v>10000</v>
      </c>
      <c r="I35" s="60" t="s">
        <v>20</v>
      </c>
      <c r="J35" s="56"/>
      <c r="K35" s="56"/>
      <c r="L35" s="56"/>
    </row>
    <row r="36" spans="1:12" ht="14.4" thickTop="1" thickBot="1" x14ac:dyDescent="0.3">
      <c r="A36" s="60" t="s">
        <v>451</v>
      </c>
      <c r="B36" s="60" t="s">
        <v>411</v>
      </c>
      <c r="C36" s="62">
        <v>0</v>
      </c>
      <c r="D36" s="62">
        <v>0</v>
      </c>
      <c r="E36" s="62">
        <v>0</v>
      </c>
      <c r="F36" s="62">
        <v>0</v>
      </c>
      <c r="G36" s="62" t="s">
        <v>452</v>
      </c>
      <c r="H36" s="63">
        <v>20000</v>
      </c>
      <c r="I36" s="60" t="s">
        <v>20</v>
      </c>
      <c r="J36" s="56"/>
      <c r="K36" s="56"/>
      <c r="L36" s="56"/>
    </row>
    <row r="37" spans="1:12" ht="14.4" thickTop="1" thickBot="1" x14ac:dyDescent="0.3">
      <c r="A37" s="60" t="s">
        <v>34</v>
      </c>
      <c r="B37" s="60" t="s">
        <v>19</v>
      </c>
      <c r="C37" s="62">
        <v>0</v>
      </c>
      <c r="D37" s="62">
        <v>0</v>
      </c>
      <c r="E37" s="62">
        <v>0</v>
      </c>
      <c r="F37" s="62">
        <v>0</v>
      </c>
      <c r="G37" s="62" t="s">
        <v>453</v>
      </c>
      <c r="H37" s="63">
        <v>30000</v>
      </c>
      <c r="I37" s="60" t="s">
        <v>20</v>
      </c>
      <c r="J37" s="56"/>
      <c r="K37" s="56"/>
      <c r="L37" s="56"/>
    </row>
    <row r="38" spans="1:12" ht="14.4" thickTop="1" thickBot="1" x14ac:dyDescent="0.3">
      <c r="A38" s="60" t="s">
        <v>454</v>
      </c>
      <c r="B38" s="60" t="s">
        <v>414</v>
      </c>
      <c r="C38" s="62">
        <v>0</v>
      </c>
      <c r="D38" s="62">
        <v>0</v>
      </c>
      <c r="E38" s="62">
        <v>0</v>
      </c>
      <c r="F38" s="62">
        <v>0</v>
      </c>
      <c r="G38" s="62" t="s">
        <v>425</v>
      </c>
      <c r="H38" s="63">
        <v>10000</v>
      </c>
      <c r="I38" s="60" t="s">
        <v>20</v>
      </c>
      <c r="J38" s="56"/>
      <c r="K38" s="56"/>
      <c r="L38" s="56"/>
    </row>
    <row r="39" spans="1:12" ht="14.4" thickTop="1" thickBot="1" x14ac:dyDescent="0.3">
      <c r="A39" s="60" t="s">
        <v>455</v>
      </c>
      <c r="B39" s="61">
        <v>36982</v>
      </c>
      <c r="C39" s="62">
        <v>0</v>
      </c>
      <c r="D39" s="62">
        <v>0</v>
      </c>
      <c r="E39" s="62">
        <v>0</v>
      </c>
      <c r="F39" s="62">
        <v>0</v>
      </c>
      <c r="G39" s="62" t="s">
        <v>449</v>
      </c>
      <c r="H39" s="63">
        <v>600000</v>
      </c>
      <c r="I39" s="60" t="s">
        <v>20</v>
      </c>
      <c r="J39" s="56"/>
      <c r="K39" s="56"/>
      <c r="L39" s="56"/>
    </row>
    <row r="40" spans="1:12" ht="9.75" customHeight="1" thickTop="1" thickBot="1" x14ac:dyDescent="0.3">
      <c r="A40" s="60" t="s">
        <v>456</v>
      </c>
      <c r="B40" s="60" t="s">
        <v>414</v>
      </c>
      <c r="C40" s="62">
        <v>0</v>
      </c>
      <c r="D40" s="62">
        <v>0</v>
      </c>
      <c r="E40" s="62">
        <v>0</v>
      </c>
      <c r="F40" s="62">
        <v>0</v>
      </c>
      <c r="G40" s="62" t="s">
        <v>457</v>
      </c>
      <c r="H40" s="63">
        <v>20000</v>
      </c>
      <c r="I40" s="60" t="s">
        <v>20</v>
      </c>
      <c r="J40" s="56"/>
      <c r="K40" s="56"/>
      <c r="L40" s="56"/>
    </row>
    <row r="41" spans="1:12" ht="14.4" thickTop="1" thickBot="1" x14ac:dyDescent="0.3">
      <c r="A41" s="60" t="s">
        <v>56</v>
      </c>
      <c r="B41" s="60" t="s">
        <v>19</v>
      </c>
      <c r="C41" s="62">
        <v>0</v>
      </c>
      <c r="D41" s="62">
        <v>0</v>
      </c>
      <c r="E41" s="62">
        <v>0</v>
      </c>
      <c r="F41" s="62">
        <v>0</v>
      </c>
      <c r="G41" s="62" t="s">
        <v>458</v>
      </c>
      <c r="H41" s="63">
        <v>15000</v>
      </c>
      <c r="I41" s="60" t="s">
        <v>20</v>
      </c>
      <c r="J41" s="56"/>
      <c r="K41" s="56"/>
      <c r="L41" s="56"/>
    </row>
    <row r="42" spans="1:12" ht="14.4" thickTop="1" thickBot="1" x14ac:dyDescent="0.3">
      <c r="A42" s="164" t="s">
        <v>46</v>
      </c>
      <c r="B42" s="165"/>
      <c r="C42" s="165"/>
      <c r="D42" s="165"/>
      <c r="E42" s="165"/>
      <c r="F42" s="165"/>
      <c r="G42" s="165"/>
      <c r="H42" s="165"/>
      <c r="I42" s="166"/>
      <c r="J42" s="56"/>
      <c r="K42" s="56"/>
      <c r="L42" s="56"/>
    </row>
    <row r="43" spans="1:12" ht="9.75" customHeight="1" thickTop="1" thickBot="1" x14ac:dyDescent="0.3">
      <c r="A43" s="60" t="s">
        <v>459</v>
      </c>
      <c r="B43" s="61">
        <v>36982</v>
      </c>
      <c r="C43" s="62">
        <v>3.0000000000000001E-3</v>
      </c>
      <c r="D43" s="62">
        <v>3.0000000000000001E-3</v>
      </c>
      <c r="E43" s="62">
        <v>3.0000000000000001E-3</v>
      </c>
      <c r="F43" s="62">
        <v>3.0000000000000001E-3</v>
      </c>
      <c r="G43" s="62" t="s">
        <v>460</v>
      </c>
      <c r="H43" s="63">
        <v>300000</v>
      </c>
      <c r="I43" s="60" t="s">
        <v>20</v>
      </c>
      <c r="J43" s="56"/>
      <c r="K43" s="56"/>
      <c r="L43" s="56"/>
    </row>
    <row r="44" spans="1:12" ht="14.4" thickTop="1" thickBot="1" x14ac:dyDescent="0.3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  <c r="L44" s="56"/>
    </row>
    <row r="45" spans="1:12" ht="10.5" customHeight="1" thickTop="1" thickBot="1" x14ac:dyDescent="0.3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  <c r="L45" s="56"/>
    </row>
    <row r="46" spans="1:12" ht="14.4" thickTop="1" thickBot="1" x14ac:dyDescent="0.3">
      <c r="A46" s="164"/>
      <c r="B46" s="165"/>
      <c r="C46" s="165"/>
      <c r="D46" s="165"/>
      <c r="E46" s="165"/>
      <c r="F46" s="165"/>
      <c r="G46" s="165"/>
      <c r="H46" s="165"/>
      <c r="I46" s="166"/>
      <c r="J46" s="56"/>
      <c r="K46" s="56"/>
      <c r="L46" s="56"/>
    </row>
    <row r="47" spans="1:12" ht="14.4" thickTop="1" thickBot="1" x14ac:dyDescent="0.3">
      <c r="A47" s="60"/>
      <c r="B47" s="60"/>
      <c r="C47" s="62"/>
      <c r="D47" s="62"/>
      <c r="E47" s="62"/>
      <c r="F47" s="62"/>
      <c r="G47" s="62"/>
      <c r="H47" s="63"/>
      <c r="I47" s="60"/>
      <c r="J47" s="56"/>
      <c r="K47" s="56"/>
      <c r="L47" s="56"/>
    </row>
    <row r="48" spans="1:12" ht="14.4" thickTop="1" thickBot="1" x14ac:dyDescent="0.3">
      <c r="A48" s="60"/>
      <c r="B48" s="60"/>
      <c r="C48" s="62"/>
      <c r="D48" s="62"/>
      <c r="E48" s="62"/>
      <c r="F48" s="62"/>
      <c r="G48" s="62"/>
      <c r="H48" s="63"/>
      <c r="I48" s="60"/>
      <c r="J48" s="56"/>
      <c r="K48" s="56"/>
      <c r="L48" s="56"/>
    </row>
    <row r="49" spans="1:12" ht="14.4" thickTop="1" thickBot="1" x14ac:dyDescent="0.3">
      <c r="A49" s="60"/>
      <c r="B49" s="60"/>
      <c r="C49" s="62"/>
      <c r="D49" s="62"/>
      <c r="E49" s="62"/>
      <c r="F49" s="62"/>
      <c r="G49" s="62"/>
      <c r="H49" s="63"/>
      <c r="I49" s="60"/>
      <c r="J49" s="56"/>
      <c r="K49" s="56"/>
      <c r="L49" s="56"/>
    </row>
    <row r="50" spans="1:12" ht="14.4" thickTop="1" thickBot="1" x14ac:dyDescent="0.3">
      <c r="A50" s="60"/>
      <c r="B50" s="60"/>
      <c r="C50" s="62"/>
      <c r="D50" s="62"/>
      <c r="E50" s="62"/>
      <c r="F50" s="62"/>
      <c r="G50" s="62"/>
      <c r="H50" s="63"/>
      <c r="I50" s="60"/>
      <c r="J50" s="56"/>
      <c r="K50" s="56"/>
      <c r="L50" s="56"/>
    </row>
    <row r="51" spans="1:12" ht="9.75" customHeight="1" thickTop="1" thickBot="1" x14ac:dyDescent="0.3">
      <c r="A51" s="60"/>
      <c r="B51" s="60"/>
      <c r="C51" s="62"/>
      <c r="D51" s="62"/>
      <c r="E51" s="62"/>
      <c r="F51" s="62"/>
      <c r="G51" s="62"/>
      <c r="H51" s="63"/>
      <c r="I51" s="60"/>
      <c r="J51" s="56"/>
      <c r="K51" s="56"/>
      <c r="L51" s="56"/>
    </row>
    <row r="52" spans="1:12" ht="14.4" thickTop="1" thickBot="1" x14ac:dyDescent="0.3">
      <c r="A52" s="60"/>
      <c r="B52" s="60"/>
      <c r="C52" s="62"/>
      <c r="D52" s="62"/>
      <c r="E52" s="62"/>
      <c r="F52" s="62"/>
      <c r="G52" s="62"/>
      <c r="H52" s="63"/>
      <c r="I52" s="60"/>
      <c r="J52" s="56"/>
      <c r="K52" s="56"/>
      <c r="L52" s="56"/>
    </row>
    <row r="53" spans="1:12" ht="9.75" customHeight="1" thickTop="1" thickBot="1" x14ac:dyDescent="0.3">
      <c r="A53" s="60"/>
      <c r="B53" s="60"/>
      <c r="C53" s="62"/>
      <c r="D53" s="62"/>
      <c r="E53" s="62"/>
      <c r="F53" s="62"/>
      <c r="G53" s="62"/>
      <c r="H53" s="63"/>
      <c r="I53" s="60"/>
      <c r="J53" s="56"/>
      <c r="K53" s="56"/>
      <c r="L53" s="56"/>
    </row>
    <row r="54" spans="1:12" ht="9.75" customHeight="1" thickTop="1" thickBot="1" x14ac:dyDescent="0.3">
      <c r="A54" s="60"/>
      <c r="B54" s="60"/>
      <c r="C54" s="62"/>
      <c r="D54" s="62"/>
      <c r="E54" s="62"/>
      <c r="F54" s="62"/>
      <c r="G54" s="62"/>
      <c r="H54" s="63"/>
      <c r="I54" s="60"/>
      <c r="J54" s="56"/>
      <c r="K54" s="56"/>
      <c r="L54" s="56"/>
    </row>
    <row r="55" spans="1:12" ht="9.75" customHeight="1" thickTop="1" thickBot="1" x14ac:dyDescent="0.3">
      <c r="A55" s="60"/>
      <c r="B55" s="60"/>
      <c r="C55" s="62"/>
      <c r="D55" s="62"/>
      <c r="E55" s="62"/>
      <c r="F55" s="62"/>
      <c r="G55" s="62"/>
      <c r="H55" s="63"/>
      <c r="I55" s="60"/>
      <c r="J55" s="56"/>
      <c r="K55" s="56"/>
      <c r="L55" s="56"/>
    </row>
    <row r="56" spans="1:12" ht="14.4" thickTop="1" thickBot="1" x14ac:dyDescent="0.3">
      <c r="A56" s="60"/>
      <c r="B56" s="60"/>
      <c r="C56" s="62"/>
      <c r="D56" s="62"/>
      <c r="E56" s="62"/>
      <c r="F56" s="62"/>
      <c r="G56" s="62"/>
      <c r="H56" s="63"/>
      <c r="I56" s="60"/>
      <c r="J56" s="56"/>
      <c r="K56" s="56"/>
      <c r="L56" s="56"/>
    </row>
    <row r="57" spans="1:12" ht="14.4" thickTop="1" thickBot="1" x14ac:dyDescent="0.3">
      <c r="A57" s="60"/>
      <c r="B57" s="60"/>
      <c r="C57" s="62"/>
      <c r="D57" s="62"/>
      <c r="E57" s="62"/>
      <c r="F57" s="62"/>
      <c r="G57" s="62"/>
      <c r="H57" s="63"/>
      <c r="I57" s="60"/>
      <c r="J57" s="56"/>
      <c r="K57" s="56"/>
      <c r="L57" s="56"/>
    </row>
    <row r="58" spans="1:12" ht="14.4" thickTop="1" thickBot="1" x14ac:dyDescent="0.3">
      <c r="A58" s="60"/>
      <c r="B58" s="60"/>
      <c r="C58" s="62"/>
      <c r="D58" s="62"/>
      <c r="E58" s="62"/>
      <c r="F58" s="62"/>
      <c r="G58" s="62"/>
      <c r="H58" s="63"/>
      <c r="I58" s="60"/>
      <c r="J58" s="56"/>
      <c r="K58" s="56"/>
      <c r="L58" s="56"/>
    </row>
    <row r="59" spans="1:12" ht="10.5" customHeight="1" thickTop="1" thickBot="1" x14ac:dyDescent="0.3">
      <c r="A59" s="60"/>
      <c r="B59" s="60"/>
      <c r="C59" s="62"/>
      <c r="D59" s="62"/>
      <c r="E59" s="62"/>
      <c r="F59" s="62"/>
      <c r="G59" s="62"/>
      <c r="H59" s="63"/>
      <c r="I59" s="60"/>
      <c r="J59" s="56"/>
      <c r="K59" s="56"/>
      <c r="L59" s="56"/>
    </row>
    <row r="60" spans="1:12" ht="14.4" thickTop="1" thickBot="1" x14ac:dyDescent="0.3">
      <c r="A60" s="164"/>
      <c r="B60" s="165"/>
      <c r="C60" s="165"/>
      <c r="D60" s="165"/>
      <c r="E60" s="165"/>
      <c r="F60" s="165"/>
      <c r="G60" s="165"/>
      <c r="H60" s="165"/>
      <c r="I60" s="166"/>
      <c r="J60" s="56"/>
      <c r="K60" s="56"/>
      <c r="L60" s="56"/>
    </row>
    <row r="61" spans="1:12" ht="14.4" thickTop="1" thickBot="1" x14ac:dyDescent="0.3">
      <c r="A61" s="60"/>
      <c r="B61" s="61"/>
      <c r="C61" s="62"/>
      <c r="D61" s="62"/>
      <c r="E61" s="62"/>
      <c r="F61" s="62"/>
      <c r="G61" s="62"/>
      <c r="H61" s="63"/>
      <c r="I61" s="60"/>
      <c r="J61" s="56"/>
      <c r="K61" s="56"/>
      <c r="L61" s="56"/>
    </row>
    <row r="62" spans="1:12" ht="14.4" thickTop="1" thickBot="1" x14ac:dyDescent="0.3">
      <c r="A62" s="60"/>
      <c r="B62" s="61"/>
      <c r="C62" s="62"/>
      <c r="D62" s="62"/>
      <c r="E62" s="62"/>
      <c r="F62" s="62"/>
      <c r="G62" s="62"/>
      <c r="H62" s="63"/>
      <c r="I62" s="60"/>
      <c r="J62" s="56"/>
      <c r="K62" s="56"/>
      <c r="L62" s="56"/>
    </row>
    <row r="63" spans="1:12" ht="9.75" customHeight="1" thickTop="1" thickBot="1" x14ac:dyDescent="0.3">
      <c r="A63" s="60"/>
      <c r="B63" s="61"/>
      <c r="C63" s="62"/>
      <c r="D63" s="62"/>
      <c r="E63" s="62"/>
      <c r="F63" s="62"/>
      <c r="G63" s="62"/>
      <c r="H63" s="63"/>
      <c r="I63" s="60"/>
      <c r="J63" s="56"/>
      <c r="K63" s="56"/>
      <c r="L63" s="56"/>
    </row>
    <row r="64" spans="1:12" ht="14.4" thickTop="1" thickBot="1" x14ac:dyDescent="0.3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3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4" thickTop="1" thickBot="1" x14ac:dyDescent="0.3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3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4" thickTop="1" thickBot="1" x14ac:dyDescent="0.3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4" thickTop="1" thickBot="1" x14ac:dyDescent="0.3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4" thickTop="1" thickBot="1" x14ac:dyDescent="0.3">
      <c r="A70" s="164"/>
      <c r="B70" s="165"/>
      <c r="C70" s="165"/>
      <c r="D70" s="165"/>
      <c r="E70" s="165"/>
      <c r="F70" s="165"/>
      <c r="G70" s="165"/>
      <c r="H70" s="165"/>
      <c r="I70" s="166"/>
      <c r="J70" s="56"/>
      <c r="K70" s="56"/>
      <c r="L70" s="56"/>
    </row>
    <row r="71" spans="1:12" ht="14.4" thickTop="1" thickBot="1" x14ac:dyDescent="0.3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8" thickTop="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4">
    <mergeCell ref="A9:A10"/>
    <mergeCell ref="B9:B10"/>
    <mergeCell ref="H9:H10"/>
    <mergeCell ref="I9:I10"/>
    <mergeCell ref="C9:C10"/>
    <mergeCell ref="D9:D10"/>
    <mergeCell ref="F9:F10"/>
    <mergeCell ref="G9:G10"/>
    <mergeCell ref="A70:I70"/>
    <mergeCell ref="A46:I46"/>
    <mergeCell ref="A60:I60"/>
    <mergeCell ref="A28:I28"/>
    <mergeCell ref="A42:I42"/>
    <mergeCell ref="A11:I1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zoomScale="85" workbookViewId="0"/>
  </sheetViews>
  <sheetFormatPr defaultRowHeight="13.2" x14ac:dyDescent="0.25"/>
  <cols>
    <col min="1" max="1" width="55.6640625" bestFit="1" customWidth="1"/>
    <col min="2" max="2" width="11.6640625" bestFit="1" customWidth="1"/>
    <col min="3" max="3" width="11.109375" bestFit="1" customWidth="1"/>
    <col min="4" max="4" width="11.6640625" bestFit="1" customWidth="1"/>
    <col min="5" max="5" width="10.44140625" bestFit="1" customWidth="1"/>
    <col min="6" max="6" width="11.5546875" bestFit="1" customWidth="1"/>
    <col min="7" max="7" width="21.44140625" bestFit="1" customWidth="1"/>
    <col min="8" max="8" width="13.44140625" bestFit="1" customWidth="1"/>
    <col min="9" max="9" width="10" bestFit="1" customWidth="1"/>
    <col min="11" max="11" width="12.88671875" bestFit="1" customWidth="1"/>
    <col min="12" max="12" width="13.44140625" bestFit="1" customWidth="1"/>
  </cols>
  <sheetData>
    <row r="1" spans="1:11" ht="21.6" thickBot="1" x14ac:dyDescent="0.45">
      <c r="A1" s="65" t="s">
        <v>303</v>
      </c>
      <c r="F1" s="7"/>
      <c r="G1" s="6" t="s">
        <v>36</v>
      </c>
      <c r="H1" s="1">
        <f>SUM(H11:H1002)</f>
        <v>28385000</v>
      </c>
    </row>
    <row r="2" spans="1:11" ht="15.6" x14ac:dyDescent="0.3">
      <c r="A2" s="18" t="s">
        <v>32</v>
      </c>
      <c r="F2" s="67"/>
      <c r="G2" s="68"/>
      <c r="H2" s="66"/>
    </row>
    <row r="3" spans="1:11" x14ac:dyDescent="0.25">
      <c r="A3" s="105">
        <f>'E-Mail'!$B$1</f>
        <v>36979</v>
      </c>
      <c r="F3" s="67"/>
      <c r="G3" s="68"/>
      <c r="H3" s="66"/>
    </row>
    <row r="5" spans="1:11" ht="9.75" customHeight="1" x14ac:dyDescent="0.25">
      <c r="A5" s="57" t="s">
        <v>301</v>
      </c>
      <c r="J5" s="56"/>
      <c r="K5" s="56"/>
    </row>
    <row r="6" spans="1:11" ht="9.75" customHeight="1" x14ac:dyDescent="0.25">
      <c r="A6" s="57" t="s">
        <v>296</v>
      </c>
      <c r="J6" s="56"/>
      <c r="K6" s="56"/>
    </row>
    <row r="7" spans="1:11" ht="9.75" customHeight="1" x14ac:dyDescent="0.25">
      <c r="A7" s="57" t="s">
        <v>370</v>
      </c>
      <c r="J7" s="56"/>
      <c r="K7" s="56"/>
    </row>
    <row r="8" spans="1:11" ht="9.75" customHeight="1" thickBot="1" x14ac:dyDescent="0.3">
      <c r="J8" s="56"/>
      <c r="K8" s="56"/>
    </row>
    <row r="9" spans="1:11" ht="13.8" thickTop="1" x14ac:dyDescent="0.25">
      <c r="A9" s="169" t="s">
        <v>0</v>
      </c>
      <c r="B9" s="169" t="s">
        <v>1</v>
      </c>
      <c r="C9" s="167" t="s">
        <v>2</v>
      </c>
      <c r="D9" s="167" t="s">
        <v>3</v>
      </c>
      <c r="E9" s="58" t="s">
        <v>4</v>
      </c>
      <c r="F9" s="167" t="s">
        <v>6</v>
      </c>
      <c r="G9" s="167" t="s">
        <v>7</v>
      </c>
      <c r="H9" s="167" t="s">
        <v>8</v>
      </c>
      <c r="I9" s="169" t="s">
        <v>9</v>
      </c>
      <c r="J9" s="56"/>
      <c r="K9" s="56"/>
    </row>
    <row r="10" spans="1:11" ht="21" thickBot="1" x14ac:dyDescent="0.3">
      <c r="A10" s="170"/>
      <c r="B10" s="170"/>
      <c r="C10" s="168"/>
      <c r="D10" s="168"/>
      <c r="E10" s="59" t="s">
        <v>5</v>
      </c>
      <c r="F10" s="168"/>
      <c r="G10" s="168"/>
      <c r="H10" s="168"/>
      <c r="I10" s="170"/>
      <c r="J10" s="56"/>
      <c r="K10" s="56"/>
    </row>
    <row r="11" spans="1:11" ht="10.5" customHeight="1" thickTop="1" thickBot="1" x14ac:dyDescent="0.3">
      <c r="A11" s="164" t="s">
        <v>40</v>
      </c>
      <c r="B11" s="165"/>
      <c r="C11" s="165"/>
      <c r="D11" s="165"/>
      <c r="E11" s="165"/>
      <c r="F11" s="165"/>
      <c r="G11" s="165"/>
      <c r="H11" s="165"/>
      <c r="I11" s="166"/>
      <c r="J11" s="56"/>
      <c r="K11" s="56"/>
    </row>
    <row r="12" spans="1:11" ht="14.4" thickTop="1" thickBot="1" x14ac:dyDescent="0.3">
      <c r="A12" s="60" t="s">
        <v>461</v>
      </c>
      <c r="B12" s="61">
        <v>37012</v>
      </c>
      <c r="C12" s="62">
        <v>-7.8E-2</v>
      </c>
      <c r="D12" s="62">
        <v>-7.8E-2</v>
      </c>
      <c r="E12" s="62">
        <v>-7.8E-2</v>
      </c>
      <c r="F12" s="62">
        <v>-7.8E-2</v>
      </c>
      <c r="G12" s="62" t="s">
        <v>462</v>
      </c>
      <c r="H12" s="63">
        <v>155000</v>
      </c>
      <c r="I12" s="60" t="s">
        <v>20</v>
      </c>
      <c r="J12" s="56"/>
      <c r="K12" s="56"/>
    </row>
    <row r="13" spans="1:11" ht="14.4" thickTop="1" thickBot="1" x14ac:dyDescent="0.3">
      <c r="A13" s="60" t="s">
        <v>463</v>
      </c>
      <c r="B13" s="61">
        <v>37012</v>
      </c>
      <c r="C13" s="62">
        <v>0.01</v>
      </c>
      <c r="D13" s="62">
        <v>4.4999999999999998E-2</v>
      </c>
      <c r="E13" s="62">
        <v>3.1E-2</v>
      </c>
      <c r="F13" s="62">
        <v>0.01</v>
      </c>
      <c r="G13" s="62" t="s">
        <v>464</v>
      </c>
      <c r="H13" s="63">
        <v>1705000</v>
      </c>
      <c r="I13" s="60" t="s">
        <v>20</v>
      </c>
      <c r="J13" s="56"/>
      <c r="K13" s="56"/>
    </row>
    <row r="14" spans="1:11" ht="14.4" thickTop="1" thickBot="1" x14ac:dyDescent="0.3">
      <c r="A14" s="60" t="s">
        <v>465</v>
      </c>
      <c r="B14" s="60" t="s">
        <v>343</v>
      </c>
      <c r="C14" s="62">
        <v>0.128</v>
      </c>
      <c r="D14" s="62">
        <v>0.128</v>
      </c>
      <c r="E14" s="62">
        <v>0.128</v>
      </c>
      <c r="F14" s="62">
        <v>0.128</v>
      </c>
      <c r="G14" s="62" t="s">
        <v>466</v>
      </c>
      <c r="H14" s="63">
        <v>1840000</v>
      </c>
      <c r="I14" s="60" t="s">
        <v>20</v>
      </c>
      <c r="J14" s="56"/>
      <c r="K14" s="56"/>
    </row>
    <row r="15" spans="1:11" ht="14.4" thickTop="1" thickBot="1" x14ac:dyDescent="0.3">
      <c r="A15" s="60" t="s">
        <v>467</v>
      </c>
      <c r="B15" s="61">
        <v>37012</v>
      </c>
      <c r="C15" s="62">
        <v>-7.2999999999999995E-2</v>
      </c>
      <c r="D15" s="62">
        <v>-7.2999999999999995E-2</v>
      </c>
      <c r="E15" s="62">
        <v>-7.2999999999999995E-2</v>
      </c>
      <c r="F15" s="62">
        <v>-7.2999999999999995E-2</v>
      </c>
      <c r="G15" s="62" t="s">
        <v>468</v>
      </c>
      <c r="H15" s="63">
        <v>620000</v>
      </c>
      <c r="I15" s="60" t="s">
        <v>20</v>
      </c>
      <c r="J15" s="56"/>
      <c r="K15" s="56"/>
    </row>
    <row r="16" spans="1:11" ht="14.4" thickTop="1" thickBot="1" x14ac:dyDescent="0.3">
      <c r="A16" s="60" t="s">
        <v>469</v>
      </c>
      <c r="B16" s="61">
        <v>37012</v>
      </c>
      <c r="C16" s="62">
        <v>-7.8E-2</v>
      </c>
      <c r="D16" s="62">
        <v>-7.4999999999999997E-2</v>
      </c>
      <c r="E16" s="62">
        <v>-7.5999999999999998E-2</v>
      </c>
      <c r="F16" s="62">
        <v>-7.8E-2</v>
      </c>
      <c r="G16" s="62" t="s">
        <v>470</v>
      </c>
      <c r="H16" s="63">
        <v>620000</v>
      </c>
      <c r="I16" s="60" t="s">
        <v>20</v>
      </c>
      <c r="J16" s="56"/>
      <c r="K16" s="56"/>
    </row>
    <row r="17" spans="1:11" ht="14.4" thickTop="1" thickBot="1" x14ac:dyDescent="0.3">
      <c r="A17" s="60" t="s">
        <v>471</v>
      </c>
      <c r="B17" s="61">
        <v>37012</v>
      </c>
      <c r="C17" s="62">
        <v>-5.0000000000000001E-3</v>
      </c>
      <c r="D17" s="62">
        <v>0.01</v>
      </c>
      <c r="E17" s="62">
        <v>2E-3</v>
      </c>
      <c r="F17" s="62">
        <v>-5.0000000000000001E-3</v>
      </c>
      <c r="G17" s="62" t="s">
        <v>431</v>
      </c>
      <c r="H17" s="63">
        <v>930000</v>
      </c>
      <c r="I17" s="60" t="s">
        <v>20</v>
      </c>
      <c r="J17" s="56"/>
      <c r="K17" s="56"/>
    </row>
    <row r="18" spans="1:11" ht="14.4" thickTop="1" thickBot="1" x14ac:dyDescent="0.3">
      <c r="A18" s="60" t="s">
        <v>472</v>
      </c>
      <c r="B18" s="60" t="s">
        <v>473</v>
      </c>
      <c r="C18" s="62">
        <v>0.09</v>
      </c>
      <c r="D18" s="62">
        <v>9.5000000000000001E-2</v>
      </c>
      <c r="E18" s="62">
        <v>9.2999999999999999E-2</v>
      </c>
      <c r="F18" s="62">
        <v>0.09</v>
      </c>
      <c r="G18" s="62" t="s">
        <v>474</v>
      </c>
      <c r="H18" s="63">
        <v>1840000</v>
      </c>
      <c r="I18" s="60" t="s">
        <v>20</v>
      </c>
      <c r="J18" s="56"/>
      <c r="K18" s="56"/>
    </row>
    <row r="19" spans="1:11" ht="14.4" thickTop="1" thickBot="1" x14ac:dyDescent="0.3">
      <c r="A19" s="164" t="s">
        <v>53</v>
      </c>
      <c r="B19" s="165"/>
      <c r="C19" s="165"/>
      <c r="D19" s="165"/>
      <c r="E19" s="165"/>
      <c r="F19" s="165"/>
      <c r="G19" s="165"/>
      <c r="H19" s="165"/>
      <c r="I19" s="166"/>
      <c r="J19" s="56"/>
      <c r="K19" s="56"/>
    </row>
    <row r="20" spans="1:11" ht="14.4" thickTop="1" thickBot="1" x14ac:dyDescent="0.3">
      <c r="A20" s="60" t="s">
        <v>475</v>
      </c>
      <c r="B20" s="60" t="s">
        <v>343</v>
      </c>
      <c r="C20" s="62">
        <v>0.17499999999999999</v>
      </c>
      <c r="D20" s="62">
        <v>0.17499999999999999</v>
      </c>
      <c r="E20" s="62">
        <v>0.17499999999999999</v>
      </c>
      <c r="F20" s="62">
        <v>0.17499999999999999</v>
      </c>
      <c r="G20" s="62" t="s">
        <v>412</v>
      </c>
      <c r="H20" s="63">
        <v>1840000</v>
      </c>
      <c r="I20" s="60" t="s">
        <v>20</v>
      </c>
      <c r="J20" s="56"/>
      <c r="K20" s="56"/>
    </row>
    <row r="21" spans="1:11" ht="14.4" thickTop="1" thickBot="1" x14ac:dyDescent="0.3">
      <c r="A21" s="60" t="s">
        <v>476</v>
      </c>
      <c r="B21" s="60" t="s">
        <v>42</v>
      </c>
      <c r="C21" s="62">
        <v>0.28499999999999998</v>
      </c>
      <c r="D21" s="62">
        <v>0.28799999999999998</v>
      </c>
      <c r="E21" s="62">
        <v>0.28599999999999998</v>
      </c>
      <c r="F21" s="62">
        <v>0.28499999999999998</v>
      </c>
      <c r="G21" s="62" t="s">
        <v>477</v>
      </c>
      <c r="H21" s="63">
        <v>1510000</v>
      </c>
      <c r="I21" s="60" t="s">
        <v>20</v>
      </c>
      <c r="J21" s="56"/>
      <c r="K21" s="56"/>
    </row>
    <row r="22" spans="1:11" ht="14.25" customHeight="1" thickTop="1" thickBot="1" x14ac:dyDescent="0.3">
      <c r="A22" s="60" t="s">
        <v>478</v>
      </c>
      <c r="B22" s="60" t="s">
        <v>42</v>
      </c>
      <c r="C22" s="62">
        <v>6.05</v>
      </c>
      <c r="D22" s="62">
        <v>6.3</v>
      </c>
      <c r="E22" s="62">
        <v>6.1749999999999998</v>
      </c>
      <c r="F22" s="62">
        <v>6.05</v>
      </c>
      <c r="G22" s="62" t="s">
        <v>479</v>
      </c>
      <c r="H22" s="63">
        <v>1510000</v>
      </c>
      <c r="I22" s="60" t="s">
        <v>20</v>
      </c>
      <c r="J22" s="56"/>
      <c r="K22" s="56"/>
    </row>
    <row r="23" spans="1:11" ht="14.4" thickTop="1" thickBot="1" x14ac:dyDescent="0.3">
      <c r="A23" s="164" t="s">
        <v>26</v>
      </c>
      <c r="B23" s="165"/>
      <c r="C23" s="165"/>
      <c r="D23" s="165"/>
      <c r="E23" s="165"/>
      <c r="F23" s="165"/>
      <c r="G23" s="165"/>
      <c r="H23" s="165"/>
      <c r="I23" s="166"/>
      <c r="J23" s="56"/>
      <c r="K23" s="56"/>
    </row>
    <row r="24" spans="1:11" ht="14.4" thickTop="1" thickBot="1" x14ac:dyDescent="0.3">
      <c r="A24" s="60" t="s">
        <v>302</v>
      </c>
      <c r="B24" s="61">
        <v>36982</v>
      </c>
      <c r="C24" s="62">
        <v>5.3150000000000004</v>
      </c>
      <c r="D24" s="62">
        <v>5.32</v>
      </c>
      <c r="E24" s="62">
        <v>5.3179999999999996</v>
      </c>
      <c r="F24" s="62">
        <v>5.3150000000000004</v>
      </c>
      <c r="G24" s="62" t="s">
        <v>480</v>
      </c>
      <c r="H24" s="63">
        <v>450000</v>
      </c>
      <c r="I24" s="60" t="s">
        <v>20</v>
      </c>
      <c r="J24" s="56"/>
      <c r="K24" s="56"/>
    </row>
    <row r="25" spans="1:11" ht="14.4" thickTop="1" thickBot="1" x14ac:dyDescent="0.3">
      <c r="A25" s="60" t="s">
        <v>481</v>
      </c>
      <c r="B25" s="61">
        <v>36982</v>
      </c>
      <c r="C25" s="62">
        <v>9.75</v>
      </c>
      <c r="D25" s="62">
        <v>9.75</v>
      </c>
      <c r="E25" s="62">
        <v>9.75</v>
      </c>
      <c r="F25" s="62">
        <v>9.75</v>
      </c>
      <c r="G25" s="62" t="s">
        <v>482</v>
      </c>
      <c r="H25" s="63">
        <v>150000</v>
      </c>
      <c r="I25" s="60" t="s">
        <v>20</v>
      </c>
      <c r="J25" s="56"/>
      <c r="K25" s="56"/>
    </row>
    <row r="26" spans="1:11" ht="14.4" thickTop="1" thickBot="1" x14ac:dyDescent="0.3">
      <c r="A26" s="60" t="s">
        <v>483</v>
      </c>
      <c r="B26" s="61">
        <v>36982</v>
      </c>
      <c r="C26" s="62">
        <v>13.5</v>
      </c>
      <c r="D26" s="62">
        <v>13.5</v>
      </c>
      <c r="E26" s="62">
        <v>13.5</v>
      </c>
      <c r="F26" s="62">
        <v>13.5</v>
      </c>
      <c r="G26" s="62" t="s">
        <v>484</v>
      </c>
      <c r="H26" s="63">
        <v>150000</v>
      </c>
      <c r="I26" s="60" t="s">
        <v>20</v>
      </c>
      <c r="J26" s="56"/>
      <c r="K26" s="56"/>
    </row>
    <row r="27" spans="1:11" ht="14.4" thickTop="1" thickBot="1" x14ac:dyDescent="0.3">
      <c r="A27" s="164" t="s">
        <v>29</v>
      </c>
      <c r="B27" s="165"/>
      <c r="C27" s="165"/>
      <c r="D27" s="165"/>
      <c r="E27" s="165"/>
      <c r="F27" s="165"/>
      <c r="G27" s="165"/>
      <c r="H27" s="165"/>
      <c r="I27" s="166"/>
      <c r="J27" s="56"/>
      <c r="K27" s="56"/>
    </row>
    <row r="28" spans="1:11" ht="14.4" thickTop="1" thickBot="1" x14ac:dyDescent="0.3">
      <c r="A28" s="60" t="s">
        <v>37</v>
      </c>
      <c r="B28" s="61">
        <v>37012</v>
      </c>
      <c r="C28" s="62">
        <v>5.2549999999999999</v>
      </c>
      <c r="D28" s="62">
        <v>5.43</v>
      </c>
      <c r="E28" s="62">
        <v>5.3540000000000001</v>
      </c>
      <c r="F28" s="62">
        <v>5.28</v>
      </c>
      <c r="G28" s="62" t="s">
        <v>485</v>
      </c>
      <c r="H28" s="63">
        <v>5735000</v>
      </c>
      <c r="I28" s="60" t="s">
        <v>20</v>
      </c>
      <c r="J28" s="56"/>
      <c r="K28" s="56"/>
    </row>
    <row r="29" spans="1:11" ht="14.4" thickTop="1" thickBot="1" x14ac:dyDescent="0.3">
      <c r="A29" s="60" t="s">
        <v>486</v>
      </c>
      <c r="B29" s="60" t="s">
        <v>343</v>
      </c>
      <c r="C29" s="62">
        <v>5.375</v>
      </c>
      <c r="D29" s="62">
        <v>5.46</v>
      </c>
      <c r="E29" s="62">
        <v>5.4340000000000002</v>
      </c>
      <c r="F29" s="62">
        <v>5.375</v>
      </c>
      <c r="G29" s="62" t="s">
        <v>487</v>
      </c>
      <c r="H29" s="63">
        <v>7820000</v>
      </c>
      <c r="I29" s="60" t="s">
        <v>20</v>
      </c>
      <c r="J29" s="56"/>
      <c r="K29" s="56"/>
    </row>
    <row r="30" spans="1:11" ht="14.4" thickTop="1" thickBot="1" x14ac:dyDescent="0.3">
      <c r="A30" s="60" t="s">
        <v>344</v>
      </c>
      <c r="B30" s="60" t="s">
        <v>42</v>
      </c>
      <c r="C30" s="62">
        <v>5.46</v>
      </c>
      <c r="D30" s="62">
        <v>5.5650000000000004</v>
      </c>
      <c r="E30" s="62">
        <v>5.5129999999999999</v>
      </c>
      <c r="F30" s="62">
        <v>5.46</v>
      </c>
      <c r="G30" s="62" t="s">
        <v>488</v>
      </c>
      <c r="H30" s="63">
        <v>1510000</v>
      </c>
      <c r="I30" s="60" t="s">
        <v>20</v>
      </c>
      <c r="J30" s="56"/>
      <c r="K30" s="56"/>
    </row>
    <row r="31" spans="1:11" ht="14.4" thickTop="1" thickBot="1" x14ac:dyDescent="0.3">
      <c r="A31" s="164"/>
      <c r="B31" s="165"/>
      <c r="C31" s="165"/>
      <c r="D31" s="165"/>
      <c r="E31" s="165"/>
      <c r="F31" s="165"/>
      <c r="G31" s="165"/>
      <c r="H31" s="165"/>
      <c r="I31" s="166"/>
      <c r="J31" s="56"/>
      <c r="K31" s="56"/>
    </row>
    <row r="32" spans="1:11" ht="14.4" thickTop="1" thickBot="1" x14ac:dyDescent="0.3">
      <c r="A32" s="60"/>
      <c r="B32" s="61"/>
      <c r="C32" s="62"/>
      <c r="D32" s="62"/>
      <c r="E32" s="62"/>
      <c r="F32" s="62"/>
      <c r="G32" s="62"/>
      <c r="H32" s="63"/>
      <c r="I32" s="60"/>
      <c r="J32" s="56"/>
      <c r="K32" s="56"/>
    </row>
    <row r="33" spans="1:11" ht="9.75" customHeight="1" thickTop="1" thickBot="1" x14ac:dyDescent="0.3">
      <c r="A33" s="60"/>
      <c r="B33" s="61"/>
      <c r="C33" s="62"/>
      <c r="D33" s="62"/>
      <c r="E33" s="62"/>
      <c r="F33" s="62"/>
      <c r="G33" s="62"/>
      <c r="H33" s="63"/>
      <c r="I33" s="60"/>
      <c r="J33" s="56"/>
      <c r="K33" s="56"/>
    </row>
    <row r="34" spans="1:11" ht="14.4" thickTop="1" thickBot="1" x14ac:dyDescent="0.3">
      <c r="A34" s="164"/>
      <c r="B34" s="165"/>
      <c r="C34" s="165"/>
      <c r="D34" s="165"/>
      <c r="E34" s="165"/>
      <c r="F34" s="165"/>
      <c r="G34" s="165"/>
      <c r="H34" s="165"/>
      <c r="I34" s="166"/>
      <c r="J34" s="56"/>
      <c r="K34" s="56"/>
    </row>
    <row r="35" spans="1:11" ht="10.5" customHeight="1" thickTop="1" thickBot="1" x14ac:dyDescent="0.3">
      <c r="A35" s="60"/>
      <c r="B35" s="61"/>
      <c r="C35" s="62"/>
      <c r="D35" s="62"/>
      <c r="E35" s="62"/>
      <c r="F35" s="62"/>
      <c r="G35" s="62"/>
      <c r="H35" s="63"/>
      <c r="I35" s="60"/>
      <c r="J35" s="56"/>
      <c r="K35" s="56"/>
    </row>
    <row r="36" spans="1:11" ht="14.4" thickTop="1" thickBot="1" x14ac:dyDescent="0.3">
      <c r="A36" s="60"/>
      <c r="B36" s="61"/>
      <c r="C36" s="62"/>
      <c r="D36" s="62"/>
      <c r="E36" s="62"/>
      <c r="F36" s="62"/>
      <c r="G36" s="62"/>
      <c r="H36" s="63"/>
      <c r="I36" s="60"/>
      <c r="J36" s="56"/>
      <c r="K36" s="56"/>
    </row>
    <row r="37" spans="1:11" ht="10.5" customHeight="1" thickTop="1" thickBot="1" x14ac:dyDescent="0.3">
      <c r="A37" s="60"/>
      <c r="B37" s="61"/>
      <c r="C37" s="62"/>
      <c r="D37" s="62"/>
      <c r="E37" s="62"/>
      <c r="F37" s="62"/>
      <c r="G37" s="62"/>
      <c r="H37" s="63"/>
      <c r="I37" s="60"/>
      <c r="J37" s="56"/>
      <c r="K37" s="56"/>
    </row>
    <row r="38" spans="1:11" ht="14.4" thickTop="1" thickBot="1" x14ac:dyDescent="0.3">
      <c r="A38" s="60"/>
      <c r="B38" s="60"/>
      <c r="C38" s="62"/>
      <c r="D38" s="62"/>
      <c r="E38" s="62"/>
      <c r="F38" s="62"/>
      <c r="G38" s="62"/>
      <c r="H38" s="63"/>
      <c r="I38" s="60"/>
      <c r="J38" s="56"/>
      <c r="K38" s="56"/>
    </row>
    <row r="39" spans="1:11" ht="14.4" thickTop="1" thickBot="1" x14ac:dyDescent="0.3">
      <c r="A39" s="60"/>
      <c r="B39" s="60"/>
      <c r="C39" s="62"/>
      <c r="D39" s="62"/>
      <c r="E39" s="62"/>
      <c r="F39" s="62"/>
      <c r="G39" s="62"/>
      <c r="H39" s="63"/>
      <c r="I39" s="60"/>
      <c r="J39" s="56"/>
      <c r="K39" s="56"/>
    </row>
    <row r="40" spans="1:11" ht="14.4" thickTop="1" thickBot="1" x14ac:dyDescent="0.3">
      <c r="A40" s="60"/>
      <c r="B40" s="61"/>
      <c r="C40" s="62"/>
      <c r="D40" s="62"/>
      <c r="E40" s="62"/>
      <c r="F40" s="62"/>
      <c r="G40" s="62"/>
      <c r="H40" s="63"/>
      <c r="I40" s="60"/>
      <c r="J40" s="56"/>
      <c r="K40" s="56"/>
    </row>
    <row r="41" spans="1:11" ht="10.5" customHeight="1" thickTop="1" thickBot="1" x14ac:dyDescent="0.3">
      <c r="A41" s="164"/>
      <c r="B41" s="165"/>
      <c r="C41" s="165"/>
      <c r="D41" s="165"/>
      <c r="E41" s="165"/>
      <c r="F41" s="165"/>
      <c r="G41" s="165"/>
      <c r="H41" s="165"/>
      <c r="I41" s="166"/>
      <c r="J41" s="56"/>
      <c r="K41" s="56"/>
    </row>
    <row r="42" spans="1:11" ht="14.4" thickTop="1" thickBot="1" x14ac:dyDescent="0.3">
      <c r="A42" s="60"/>
      <c r="B42" s="61"/>
      <c r="C42" s="62"/>
      <c r="D42" s="62"/>
      <c r="E42" s="62"/>
      <c r="F42" s="62"/>
      <c r="G42" s="62"/>
      <c r="H42" s="63"/>
      <c r="I42" s="60"/>
      <c r="J42" s="56"/>
      <c r="K42" s="56"/>
    </row>
    <row r="43" spans="1:11" ht="14.4" thickTop="1" thickBot="1" x14ac:dyDescent="0.3">
      <c r="A43" s="60"/>
      <c r="B43" s="61"/>
      <c r="C43" s="62"/>
      <c r="D43" s="62"/>
      <c r="E43" s="62"/>
      <c r="F43" s="62"/>
      <c r="G43" s="62"/>
      <c r="H43" s="63"/>
      <c r="I43" s="60"/>
      <c r="J43" s="56"/>
      <c r="K43" s="56"/>
    </row>
    <row r="44" spans="1:11" ht="14.4" thickTop="1" thickBot="1" x14ac:dyDescent="0.3">
      <c r="A44" s="60"/>
      <c r="B44" s="60"/>
      <c r="C44" s="62"/>
      <c r="D44" s="62"/>
      <c r="E44" s="62"/>
      <c r="F44" s="62"/>
      <c r="G44" s="62"/>
      <c r="H44" s="63"/>
      <c r="I44" s="60"/>
      <c r="J44" s="56"/>
      <c r="K44" s="56"/>
    </row>
    <row r="45" spans="1:11" ht="14.4" thickTop="1" thickBot="1" x14ac:dyDescent="0.3">
      <c r="A45" s="60"/>
      <c r="B45" s="60"/>
      <c r="C45" s="62"/>
      <c r="D45" s="62"/>
      <c r="E45" s="62"/>
      <c r="F45" s="62"/>
      <c r="G45" s="62"/>
      <c r="H45" s="63"/>
      <c r="I45" s="60"/>
      <c r="J45" s="56"/>
      <c r="K45" s="56"/>
    </row>
    <row r="46" spans="1:11" ht="13.8" thickTop="1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</row>
    <row r="47" spans="1:11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</row>
    <row r="48" spans="1:11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5">
    <mergeCell ref="D9:D10"/>
    <mergeCell ref="A27:I27"/>
    <mergeCell ref="C9:C10"/>
    <mergeCell ref="A19:I19"/>
    <mergeCell ref="A23:I23"/>
    <mergeCell ref="A31:I31"/>
    <mergeCell ref="A34:I34"/>
    <mergeCell ref="A41:I41"/>
    <mergeCell ref="H9:H10"/>
    <mergeCell ref="I9:I10"/>
    <mergeCell ref="F9:F10"/>
    <mergeCell ref="A11:I11"/>
    <mergeCell ref="G9:G10"/>
    <mergeCell ref="A9:A10"/>
    <mergeCell ref="B9:B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zoomScale="85" workbookViewId="0"/>
  </sheetViews>
  <sheetFormatPr defaultRowHeight="13.2" x14ac:dyDescent="0.25"/>
  <cols>
    <col min="1" max="1" width="17.44140625" customWidth="1"/>
    <col min="2" max="2" width="12.44140625" bestFit="1" customWidth="1"/>
    <col min="3" max="3" width="14.109375" bestFit="1" customWidth="1"/>
    <col min="4" max="5" width="6.88671875" bestFit="1" customWidth="1"/>
    <col min="6" max="6" width="16.88671875" bestFit="1" customWidth="1"/>
    <col min="7" max="7" width="15.6640625" bestFit="1" customWidth="1"/>
    <col min="8" max="8" width="11.6640625" bestFit="1" customWidth="1"/>
    <col min="9" max="10" width="9.88671875" bestFit="1" customWidth="1"/>
    <col min="11" max="11" width="7.109375" bestFit="1" customWidth="1"/>
    <col min="12" max="12" width="6.6640625" bestFit="1" customWidth="1"/>
    <col min="13" max="13" width="5.6640625" bestFit="1" customWidth="1"/>
    <col min="14" max="14" width="30" bestFit="1" customWidth="1"/>
    <col min="15" max="15" width="5.88671875" bestFit="1" customWidth="1"/>
    <col min="16" max="16" width="12.5546875" bestFit="1" customWidth="1"/>
    <col min="17" max="17" width="7.88671875" bestFit="1" customWidth="1"/>
    <col min="18" max="18" width="8.44140625" bestFit="1" customWidth="1"/>
    <col min="19" max="19" width="9.33203125" bestFit="1" customWidth="1"/>
    <col min="20" max="20" width="9.44140625" bestFit="1" customWidth="1"/>
    <col min="21" max="21" width="8.6640625" bestFit="1" customWidth="1"/>
  </cols>
  <sheetData>
    <row r="1" spans="1:20" ht="15.6" x14ac:dyDescent="0.3">
      <c r="A1" s="18" t="s">
        <v>84</v>
      </c>
    </row>
    <row r="2" spans="1:20" ht="15.6" x14ac:dyDescent="0.3">
      <c r="A2" s="50" t="s">
        <v>338</v>
      </c>
    </row>
    <row r="3" spans="1:20" x14ac:dyDescent="0.25">
      <c r="A3" s="105">
        <f>'E-Mail'!$B$1</f>
        <v>36979</v>
      </c>
    </row>
    <row r="4" spans="1:20" ht="15.6" x14ac:dyDescent="0.3">
      <c r="A4" s="18"/>
    </row>
    <row r="5" spans="1:20" ht="13.8" thickBot="1" x14ac:dyDescent="0.3">
      <c r="A5" s="20" t="s">
        <v>96</v>
      </c>
      <c r="B5" s="20" t="s">
        <v>95</v>
      </c>
      <c r="C5" s="20" t="s">
        <v>8</v>
      </c>
    </row>
    <row r="6" spans="1:20" x14ac:dyDescent="0.25">
      <c r="A6" s="17" t="s">
        <v>20</v>
      </c>
      <c r="B6" s="21">
        <f>COUNTIF($S$15:$S$4999,A6)</f>
        <v>1</v>
      </c>
      <c r="C6" s="21">
        <f>SUMIF($S$15:$S$5000,A6,$R$15:$R$5000)</f>
        <v>920000</v>
      </c>
    </row>
    <row r="7" spans="1:20" x14ac:dyDescent="0.25">
      <c r="A7" s="17" t="s">
        <v>80</v>
      </c>
      <c r="B7" s="21">
        <f>COUNTIF($S$15:$S$4999,A7)</f>
        <v>0</v>
      </c>
      <c r="C7" s="21">
        <f>SUMIF($S$15:$S$5000,A7,$R$15:$R$5000)</f>
        <v>0</v>
      </c>
    </row>
    <row r="8" spans="1:20" ht="13.8" thickBot="1" x14ac:dyDescent="0.3"/>
    <row r="9" spans="1:20" ht="14.4" thickTop="1" thickBot="1" x14ac:dyDescent="0.3">
      <c r="H9" s="117" t="s">
        <v>357</v>
      </c>
      <c r="I9" s="117" t="s">
        <v>358</v>
      </c>
    </row>
    <row r="10" spans="1:20" ht="10.5" customHeight="1" thickTop="1" x14ac:dyDescent="0.25">
      <c r="A10" s="70" t="s">
        <v>345</v>
      </c>
    </row>
    <row r="11" spans="1:20" ht="10.5" customHeight="1" x14ac:dyDescent="0.25">
      <c r="A11" s="71" t="s">
        <v>57</v>
      </c>
    </row>
    <row r="12" spans="1:20" x14ac:dyDescent="0.25">
      <c r="A12" s="71" t="s">
        <v>58</v>
      </c>
    </row>
    <row r="13" spans="1:20" x14ac:dyDescent="0.25">
      <c r="A13" s="71" t="s">
        <v>489</v>
      </c>
    </row>
    <row r="14" spans="1:20" ht="10.5" customHeight="1" thickBot="1" x14ac:dyDescent="0.3"/>
    <row r="15" spans="1:20" ht="10.5" customHeight="1" thickTop="1" thickBot="1" x14ac:dyDescent="0.3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0.5" customHeight="1" thickTop="1" thickBot="1" x14ac:dyDescent="0.3">
      <c r="A16" s="73" t="s">
        <v>352</v>
      </c>
      <c r="B16" s="75">
        <v>549725400</v>
      </c>
      <c r="C16" s="74"/>
      <c r="D16" s="74" t="s">
        <v>79</v>
      </c>
      <c r="E16" s="74" t="s">
        <v>29</v>
      </c>
      <c r="F16" s="74" t="s">
        <v>346</v>
      </c>
      <c r="G16" s="74" t="s">
        <v>343</v>
      </c>
      <c r="H16" s="73" t="s">
        <v>347</v>
      </c>
      <c r="I16" s="73" t="s">
        <v>490</v>
      </c>
      <c r="J16" s="74"/>
      <c r="K16" s="76"/>
      <c r="L16" s="74"/>
      <c r="M16" s="74" t="s">
        <v>491</v>
      </c>
      <c r="N16" s="76">
        <v>5.45</v>
      </c>
      <c r="O16" s="74" t="s">
        <v>349</v>
      </c>
      <c r="P16" s="78">
        <v>5000</v>
      </c>
      <c r="Q16" s="74" t="s">
        <v>350</v>
      </c>
      <c r="R16" s="78">
        <v>920000</v>
      </c>
      <c r="S16" s="74" t="s">
        <v>20</v>
      </c>
      <c r="T16" s="74" t="s">
        <v>351</v>
      </c>
    </row>
    <row r="17" ht="13.8" thickTop="1" x14ac:dyDescent="0.25"/>
    <row r="25" ht="14.25" customHeight="1" x14ac:dyDescent="0.25"/>
    <row r="28" ht="14.25" customHeight="1" x14ac:dyDescent="0.25"/>
    <row r="30" ht="14.25" customHeight="1" x14ac:dyDescent="0.25"/>
    <row r="32" ht="12.75" customHeight="1" x14ac:dyDescent="0.25"/>
    <row r="33" ht="10.5" customHeight="1" x14ac:dyDescent="0.25"/>
    <row r="36" ht="12.75" customHeight="1" x14ac:dyDescent="0.25"/>
    <row r="37" ht="10.5" customHeight="1" x14ac:dyDescent="0.25"/>
  </sheetData>
  <phoneticPr fontId="0" type="noConversion"/>
  <hyperlinks>
    <hyperlink ref="B16" r:id="rId1" display="https://www.intcx.com/ReportServlet/any.class?operation=confirm&amp;dealID=549725400&amp;dt=Mar-29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4"/>
  <sheetViews>
    <sheetView zoomScale="85" workbookViewId="0"/>
  </sheetViews>
  <sheetFormatPr defaultRowHeight="13.2" x14ac:dyDescent="0.25"/>
  <cols>
    <col min="1" max="1" width="17.33203125" customWidth="1"/>
    <col min="2" max="2" width="14.88671875" customWidth="1"/>
    <col min="3" max="3" width="10" bestFit="1" customWidth="1"/>
    <col min="5" max="5" width="26.5546875" customWidth="1"/>
    <col min="6" max="6" width="23.6640625" customWidth="1"/>
    <col min="8" max="8" width="13.5546875" customWidth="1"/>
    <col min="13" max="13" width="30.6640625" customWidth="1"/>
    <col min="14" max="14" width="43.88671875" customWidth="1"/>
    <col min="16" max="16" width="19.33203125" customWidth="1"/>
    <col min="21" max="21" width="18.44140625" customWidth="1"/>
  </cols>
  <sheetData>
    <row r="1" spans="1:26" ht="15.6" x14ac:dyDescent="0.3">
      <c r="A1" s="18" t="s">
        <v>92</v>
      </c>
    </row>
    <row r="2" spans="1:26" ht="15.6" x14ac:dyDescent="0.3">
      <c r="A2" s="50" t="s">
        <v>338</v>
      </c>
    </row>
    <row r="3" spans="1:26" x14ac:dyDescent="0.25">
      <c r="A3" s="105">
        <f>'E-Mail'!$B$1</f>
        <v>36979</v>
      </c>
    </row>
    <row r="5" spans="1:26" ht="13.8" thickBot="1" x14ac:dyDescent="0.3">
      <c r="A5" s="20" t="s">
        <v>96</v>
      </c>
      <c r="B5" s="20" t="s">
        <v>95</v>
      </c>
      <c r="C5" s="20" t="s">
        <v>8</v>
      </c>
    </row>
    <row r="6" spans="1:26" x14ac:dyDescent="0.25">
      <c r="A6" s="17" t="s">
        <v>13</v>
      </c>
      <c r="B6" s="21">
        <f>COUNTIF($S$15:$S$4992,A6)</f>
        <v>13</v>
      </c>
      <c r="C6" s="21">
        <f>SUMIF($S$15:$S$4993,A6,$R$15:$R$4993)</f>
        <v>405600</v>
      </c>
    </row>
    <row r="7" spans="1:26" x14ac:dyDescent="0.25">
      <c r="A7" s="17"/>
      <c r="B7" s="21"/>
      <c r="C7" s="21"/>
    </row>
    <row r="8" spans="1:26" ht="13.8" thickBot="1" x14ac:dyDescent="0.3"/>
    <row r="9" spans="1:26" ht="14.4" thickTop="1" thickBot="1" x14ac:dyDescent="0.3">
      <c r="H9" s="117" t="s">
        <v>357</v>
      </c>
      <c r="I9" s="117" t="s">
        <v>358</v>
      </c>
    </row>
    <row r="10" spans="1:26" ht="12.75" customHeight="1" thickTop="1" x14ac:dyDescent="0.25">
      <c r="A10" s="70" t="s">
        <v>506</v>
      </c>
      <c r="U10" s="56"/>
      <c r="V10" s="56"/>
      <c r="W10" s="56"/>
      <c r="X10" s="56"/>
      <c r="Y10" s="56"/>
      <c r="Z10" s="56"/>
    </row>
    <row r="11" spans="1:26" ht="12.75" customHeight="1" x14ac:dyDescent="0.25">
      <c r="A11" s="71" t="s">
        <v>57</v>
      </c>
      <c r="U11" s="56"/>
      <c r="V11" s="56"/>
      <c r="W11" s="56"/>
      <c r="X11" s="56"/>
      <c r="Y11" s="56"/>
      <c r="Z11" s="56"/>
    </row>
    <row r="12" spans="1:26" x14ac:dyDescent="0.25">
      <c r="A12" s="71" t="s">
        <v>58</v>
      </c>
      <c r="U12" s="56"/>
      <c r="V12" s="56"/>
      <c r="W12" s="56"/>
      <c r="X12" s="56"/>
      <c r="Y12" s="56"/>
      <c r="Z12" s="56"/>
    </row>
    <row r="13" spans="1:26" x14ac:dyDescent="0.25">
      <c r="A13" s="71" t="s">
        <v>489</v>
      </c>
      <c r="U13" s="56"/>
      <c r="V13" s="56"/>
      <c r="W13" s="56"/>
      <c r="X13" s="56"/>
      <c r="Y13" s="56"/>
      <c r="Z13" s="56"/>
    </row>
    <row r="14" spans="1:26" ht="12.75" customHeight="1" thickBot="1" x14ac:dyDescent="0.3">
      <c r="U14" s="56"/>
      <c r="V14" s="56"/>
      <c r="W14" s="56"/>
      <c r="X14" s="56"/>
      <c r="Y14" s="56"/>
      <c r="Z14" s="56"/>
    </row>
    <row r="15" spans="1:26" ht="23.25" customHeight="1" thickTop="1" thickBot="1" x14ac:dyDescent="0.3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  <c r="U15" s="56"/>
      <c r="V15" s="56"/>
      <c r="W15" s="56"/>
      <c r="X15" s="56"/>
      <c r="Y15" s="56"/>
      <c r="Z15" s="56"/>
    </row>
    <row r="16" spans="1:26" ht="14.4" thickTop="1" thickBot="1" x14ac:dyDescent="0.3">
      <c r="A16" s="73" t="s">
        <v>352</v>
      </c>
      <c r="B16" s="75">
        <v>935778039</v>
      </c>
      <c r="C16" s="74"/>
      <c r="D16" s="74" t="s">
        <v>76</v>
      </c>
      <c r="E16" s="74" t="s">
        <v>10</v>
      </c>
      <c r="F16" s="74" t="s">
        <v>494</v>
      </c>
      <c r="G16" s="74" t="s">
        <v>12</v>
      </c>
      <c r="H16" s="73" t="s">
        <v>495</v>
      </c>
      <c r="I16" s="73" t="s">
        <v>495</v>
      </c>
      <c r="J16" s="74"/>
      <c r="K16" s="76"/>
      <c r="L16" s="74"/>
      <c r="M16" s="74" t="s">
        <v>85</v>
      </c>
      <c r="N16" s="76">
        <v>34</v>
      </c>
      <c r="O16" s="74" t="s">
        <v>86</v>
      </c>
      <c r="P16" s="76">
        <v>50</v>
      </c>
      <c r="Q16" s="74" t="s">
        <v>87</v>
      </c>
      <c r="R16" s="76">
        <v>800</v>
      </c>
      <c r="S16" s="74" t="s">
        <v>13</v>
      </c>
      <c r="T16" s="74" t="s">
        <v>88</v>
      </c>
      <c r="U16" s="56"/>
      <c r="V16" s="56"/>
      <c r="W16" s="56"/>
      <c r="X16" s="56"/>
      <c r="Y16" s="56"/>
      <c r="Z16" s="56"/>
    </row>
    <row r="17" spans="1:26" ht="14.4" thickTop="1" thickBot="1" x14ac:dyDescent="0.3">
      <c r="A17" s="73" t="s">
        <v>352</v>
      </c>
      <c r="B17" s="75">
        <v>365743419</v>
      </c>
      <c r="C17" s="74"/>
      <c r="D17" s="74" t="s">
        <v>76</v>
      </c>
      <c r="E17" s="74" t="s">
        <v>10</v>
      </c>
      <c r="F17" s="74" t="s">
        <v>89</v>
      </c>
      <c r="G17" s="77">
        <v>36982</v>
      </c>
      <c r="H17" s="73" t="s">
        <v>77</v>
      </c>
      <c r="I17" s="73" t="s">
        <v>78</v>
      </c>
      <c r="J17" s="74"/>
      <c r="K17" s="76"/>
      <c r="L17" s="74"/>
      <c r="M17" s="74" t="s">
        <v>85</v>
      </c>
      <c r="N17" s="76">
        <v>47</v>
      </c>
      <c r="O17" s="74" t="s">
        <v>86</v>
      </c>
      <c r="P17" s="76">
        <v>50</v>
      </c>
      <c r="Q17" s="74" t="s">
        <v>87</v>
      </c>
      <c r="R17" s="78">
        <v>16800</v>
      </c>
      <c r="S17" s="74" t="s">
        <v>13</v>
      </c>
      <c r="T17" s="74" t="s">
        <v>88</v>
      </c>
      <c r="U17" s="69"/>
      <c r="V17" s="56"/>
      <c r="W17" s="56"/>
      <c r="X17" s="56"/>
      <c r="Y17" s="56"/>
      <c r="Z17" s="56"/>
    </row>
    <row r="18" spans="1:26" ht="14.4" thickTop="1" thickBot="1" x14ac:dyDescent="0.3">
      <c r="A18" s="73" t="s">
        <v>352</v>
      </c>
      <c r="B18" s="75">
        <v>780586950</v>
      </c>
      <c r="C18" s="74"/>
      <c r="D18" s="74" t="s">
        <v>79</v>
      </c>
      <c r="E18" s="74" t="s">
        <v>10</v>
      </c>
      <c r="F18" s="74" t="s">
        <v>496</v>
      </c>
      <c r="G18" s="74" t="s">
        <v>12</v>
      </c>
      <c r="H18" s="73" t="s">
        <v>495</v>
      </c>
      <c r="I18" s="73" t="s">
        <v>497</v>
      </c>
      <c r="J18" s="74"/>
      <c r="K18" s="76"/>
      <c r="L18" s="74"/>
      <c r="M18" s="74" t="s">
        <v>491</v>
      </c>
      <c r="N18" s="76">
        <v>180</v>
      </c>
      <c r="O18" s="74" t="s">
        <v>86</v>
      </c>
      <c r="P18" s="76">
        <v>25</v>
      </c>
      <c r="Q18" s="74" t="s">
        <v>87</v>
      </c>
      <c r="R18" s="76">
        <v>800</v>
      </c>
      <c r="S18" s="74" t="s">
        <v>13</v>
      </c>
      <c r="T18" s="74" t="s">
        <v>498</v>
      </c>
      <c r="U18" s="9"/>
      <c r="V18" s="56"/>
      <c r="W18" s="56"/>
      <c r="X18" s="56"/>
      <c r="Y18" s="56"/>
      <c r="Z18" s="56"/>
    </row>
    <row r="19" spans="1:26" ht="14.4" thickTop="1" thickBot="1" x14ac:dyDescent="0.3">
      <c r="A19" s="73" t="s">
        <v>352</v>
      </c>
      <c r="B19" s="75">
        <v>136526731</v>
      </c>
      <c r="C19" s="74"/>
      <c r="D19" s="74" t="s">
        <v>76</v>
      </c>
      <c r="E19" s="74" t="s">
        <v>10</v>
      </c>
      <c r="F19" s="74" t="s">
        <v>496</v>
      </c>
      <c r="G19" s="74" t="s">
        <v>12</v>
      </c>
      <c r="H19" s="73" t="s">
        <v>495</v>
      </c>
      <c r="I19" s="73" t="s">
        <v>497</v>
      </c>
      <c r="J19" s="74"/>
      <c r="K19" s="76"/>
      <c r="L19" s="74"/>
      <c r="M19" s="74" t="s">
        <v>354</v>
      </c>
      <c r="N19" s="76">
        <v>180</v>
      </c>
      <c r="O19" s="74" t="s">
        <v>86</v>
      </c>
      <c r="P19" s="76">
        <v>25</v>
      </c>
      <c r="Q19" s="74" t="s">
        <v>87</v>
      </c>
      <c r="R19" s="76">
        <v>800</v>
      </c>
      <c r="S19" s="74" t="s">
        <v>13</v>
      </c>
      <c r="T19" s="74" t="s">
        <v>498</v>
      </c>
      <c r="U19" s="9"/>
      <c r="V19" s="56"/>
      <c r="W19" s="56"/>
      <c r="X19" s="56"/>
      <c r="Y19" s="56"/>
      <c r="Z19" s="56"/>
    </row>
    <row r="20" spans="1:26" ht="14.4" thickTop="1" thickBot="1" x14ac:dyDescent="0.3">
      <c r="A20" s="73" t="s">
        <v>352</v>
      </c>
      <c r="B20" s="75">
        <v>973516098</v>
      </c>
      <c r="C20" s="74"/>
      <c r="D20" s="74" t="s">
        <v>76</v>
      </c>
      <c r="E20" s="74" t="s">
        <v>10</v>
      </c>
      <c r="F20" s="74" t="s">
        <v>91</v>
      </c>
      <c r="G20" s="74" t="s">
        <v>298</v>
      </c>
      <c r="H20" s="73" t="s">
        <v>492</v>
      </c>
      <c r="I20" s="73" t="s">
        <v>493</v>
      </c>
      <c r="J20" s="74"/>
      <c r="K20" s="76"/>
      <c r="L20" s="74"/>
      <c r="M20" s="74" t="s">
        <v>85</v>
      </c>
      <c r="N20" s="76">
        <v>39</v>
      </c>
      <c r="O20" s="74" t="s">
        <v>86</v>
      </c>
      <c r="P20" s="76">
        <v>50</v>
      </c>
      <c r="Q20" s="74" t="s">
        <v>87</v>
      </c>
      <c r="R20" s="78">
        <v>4000</v>
      </c>
      <c r="S20" s="74" t="s">
        <v>13</v>
      </c>
      <c r="T20" s="74" t="s">
        <v>90</v>
      </c>
      <c r="U20" s="9"/>
      <c r="V20" s="56"/>
      <c r="W20" s="56"/>
      <c r="X20" s="56"/>
      <c r="Y20" s="56"/>
      <c r="Z20" s="56"/>
    </row>
    <row r="21" spans="1:26" ht="14.4" thickTop="1" thickBot="1" x14ac:dyDescent="0.3">
      <c r="A21" s="73" t="s">
        <v>352</v>
      </c>
      <c r="B21" s="75">
        <v>869332638</v>
      </c>
      <c r="C21" s="74"/>
      <c r="D21" s="74" t="s">
        <v>79</v>
      </c>
      <c r="E21" s="74" t="s">
        <v>10</v>
      </c>
      <c r="F21" s="74" t="s">
        <v>91</v>
      </c>
      <c r="G21" s="74" t="s">
        <v>12</v>
      </c>
      <c r="H21" s="73" t="s">
        <v>495</v>
      </c>
      <c r="I21" s="73" t="s">
        <v>495</v>
      </c>
      <c r="J21" s="74"/>
      <c r="K21" s="76"/>
      <c r="L21" s="74"/>
      <c r="M21" s="74" t="s">
        <v>85</v>
      </c>
      <c r="N21" s="76">
        <v>34.75</v>
      </c>
      <c r="O21" s="74" t="s">
        <v>86</v>
      </c>
      <c r="P21" s="76">
        <v>50</v>
      </c>
      <c r="Q21" s="74" t="s">
        <v>87</v>
      </c>
      <c r="R21" s="76">
        <v>800</v>
      </c>
      <c r="S21" s="74" t="s">
        <v>13</v>
      </c>
      <c r="T21" s="74" t="s">
        <v>90</v>
      </c>
      <c r="U21" s="9"/>
      <c r="V21" s="56"/>
      <c r="W21" s="56"/>
      <c r="X21" s="56"/>
      <c r="Y21" s="56"/>
      <c r="Z21" s="56"/>
    </row>
    <row r="22" spans="1:26" ht="14.4" thickTop="1" thickBot="1" x14ac:dyDescent="0.3">
      <c r="A22" s="73" t="s">
        <v>352</v>
      </c>
      <c r="B22" s="75">
        <v>828892760</v>
      </c>
      <c r="C22" s="74"/>
      <c r="D22" s="74" t="s">
        <v>79</v>
      </c>
      <c r="E22" s="74" t="s">
        <v>10</v>
      </c>
      <c r="F22" s="74" t="s">
        <v>91</v>
      </c>
      <c r="G22" s="74" t="s">
        <v>12</v>
      </c>
      <c r="H22" s="73" t="s">
        <v>495</v>
      </c>
      <c r="I22" s="73" t="s">
        <v>495</v>
      </c>
      <c r="J22" s="74"/>
      <c r="K22" s="76"/>
      <c r="L22" s="74"/>
      <c r="M22" s="74" t="s">
        <v>491</v>
      </c>
      <c r="N22" s="76">
        <v>36</v>
      </c>
      <c r="O22" s="74" t="s">
        <v>86</v>
      </c>
      <c r="P22" s="76">
        <v>50</v>
      </c>
      <c r="Q22" s="74" t="s">
        <v>87</v>
      </c>
      <c r="R22" s="76">
        <v>800</v>
      </c>
      <c r="S22" s="74" t="s">
        <v>13</v>
      </c>
      <c r="T22" s="74" t="s">
        <v>90</v>
      </c>
      <c r="U22" s="9"/>
      <c r="V22" s="56"/>
      <c r="W22" s="56"/>
      <c r="X22" s="56"/>
      <c r="Y22" s="56"/>
      <c r="Z22" s="56"/>
    </row>
    <row r="23" spans="1:26" ht="14.4" thickTop="1" thickBot="1" x14ac:dyDescent="0.3">
      <c r="A23" s="73" t="s">
        <v>352</v>
      </c>
      <c r="B23" s="75">
        <v>840242180</v>
      </c>
      <c r="C23" s="74"/>
      <c r="D23" s="74" t="s">
        <v>79</v>
      </c>
      <c r="E23" s="74" t="s">
        <v>10</v>
      </c>
      <c r="F23" s="74" t="s">
        <v>91</v>
      </c>
      <c r="G23" s="77">
        <v>36982</v>
      </c>
      <c r="H23" s="73" t="s">
        <v>77</v>
      </c>
      <c r="I23" s="73" t="s">
        <v>78</v>
      </c>
      <c r="J23" s="74"/>
      <c r="K23" s="76"/>
      <c r="L23" s="74"/>
      <c r="M23" s="74" t="s">
        <v>85</v>
      </c>
      <c r="N23" s="76">
        <v>40.75</v>
      </c>
      <c r="O23" s="74" t="s">
        <v>86</v>
      </c>
      <c r="P23" s="76">
        <v>50</v>
      </c>
      <c r="Q23" s="74" t="s">
        <v>87</v>
      </c>
      <c r="R23" s="78">
        <v>16800</v>
      </c>
      <c r="S23" s="74" t="s">
        <v>13</v>
      </c>
      <c r="T23" s="74" t="s">
        <v>90</v>
      </c>
      <c r="U23" s="9"/>
      <c r="V23" s="56"/>
      <c r="W23" s="56"/>
      <c r="X23" s="56"/>
      <c r="Y23" s="56"/>
      <c r="Z23" s="56"/>
    </row>
    <row r="24" spans="1:26" ht="14.4" thickTop="1" thickBot="1" x14ac:dyDescent="0.3">
      <c r="A24" s="73" t="s">
        <v>352</v>
      </c>
      <c r="B24" s="75">
        <v>151904699</v>
      </c>
      <c r="C24" s="74"/>
      <c r="D24" s="74" t="s">
        <v>79</v>
      </c>
      <c r="E24" s="74" t="s">
        <v>10</v>
      </c>
      <c r="F24" s="74" t="s">
        <v>502</v>
      </c>
      <c r="G24" s="74" t="s">
        <v>298</v>
      </c>
      <c r="H24" s="73" t="s">
        <v>492</v>
      </c>
      <c r="I24" s="73" t="s">
        <v>493</v>
      </c>
      <c r="J24" s="74"/>
      <c r="K24" s="76"/>
      <c r="L24" s="74"/>
      <c r="M24" s="74" t="s">
        <v>85</v>
      </c>
      <c r="N24" s="76">
        <v>38</v>
      </c>
      <c r="O24" s="74" t="s">
        <v>86</v>
      </c>
      <c r="P24" s="76">
        <v>50</v>
      </c>
      <c r="Q24" s="74" t="s">
        <v>87</v>
      </c>
      <c r="R24" s="78">
        <v>4000</v>
      </c>
      <c r="S24" s="74" t="s">
        <v>13</v>
      </c>
      <c r="T24" s="74" t="s">
        <v>90</v>
      </c>
      <c r="U24" s="9"/>
      <c r="V24" s="56"/>
      <c r="W24" s="56"/>
      <c r="X24" s="56"/>
      <c r="Y24" s="56"/>
      <c r="Z24" s="56"/>
    </row>
    <row r="25" spans="1:26" ht="14.4" thickTop="1" thickBot="1" x14ac:dyDescent="0.3">
      <c r="A25" s="73" t="s">
        <v>352</v>
      </c>
      <c r="B25" s="75">
        <v>178344020</v>
      </c>
      <c r="C25" s="74"/>
      <c r="D25" s="74" t="s">
        <v>76</v>
      </c>
      <c r="E25" s="74" t="s">
        <v>10</v>
      </c>
      <c r="F25" s="74" t="s">
        <v>91</v>
      </c>
      <c r="G25" s="74" t="s">
        <v>33</v>
      </c>
      <c r="H25" s="73" t="s">
        <v>499</v>
      </c>
      <c r="I25" s="73" t="s">
        <v>500</v>
      </c>
      <c r="J25" s="74"/>
      <c r="K25" s="76"/>
      <c r="L25" s="74"/>
      <c r="M25" s="74" t="s">
        <v>85</v>
      </c>
      <c r="N25" s="76">
        <v>41.75</v>
      </c>
      <c r="O25" s="74" t="s">
        <v>86</v>
      </c>
      <c r="P25" s="76">
        <v>250</v>
      </c>
      <c r="Q25" s="74" t="s">
        <v>87</v>
      </c>
      <c r="R25" s="78">
        <v>256000</v>
      </c>
      <c r="S25" s="74" t="s">
        <v>13</v>
      </c>
      <c r="T25" s="74" t="s">
        <v>501</v>
      </c>
      <c r="U25" s="9"/>
      <c r="V25" s="56"/>
      <c r="W25" s="56"/>
      <c r="X25" s="56"/>
      <c r="Y25" s="56"/>
      <c r="Z25" s="56"/>
    </row>
    <row r="26" spans="1:26" ht="14.4" thickTop="1" thickBot="1" x14ac:dyDescent="0.3">
      <c r="A26" s="73" t="s">
        <v>352</v>
      </c>
      <c r="B26" s="75">
        <v>452868997</v>
      </c>
      <c r="C26" s="74"/>
      <c r="D26" s="74" t="s">
        <v>79</v>
      </c>
      <c r="E26" s="74" t="s">
        <v>10</v>
      </c>
      <c r="F26" s="74" t="s">
        <v>89</v>
      </c>
      <c r="G26" s="77">
        <v>37012</v>
      </c>
      <c r="H26" s="73" t="s">
        <v>347</v>
      </c>
      <c r="I26" s="73" t="s">
        <v>348</v>
      </c>
      <c r="J26" s="74"/>
      <c r="K26" s="76"/>
      <c r="L26" s="74"/>
      <c r="M26" s="74" t="s">
        <v>354</v>
      </c>
      <c r="N26" s="76">
        <v>55</v>
      </c>
      <c r="O26" s="74" t="s">
        <v>86</v>
      </c>
      <c r="P26" s="76">
        <v>50</v>
      </c>
      <c r="Q26" s="74" t="s">
        <v>87</v>
      </c>
      <c r="R26" s="78">
        <v>17600</v>
      </c>
      <c r="S26" s="74" t="s">
        <v>13</v>
      </c>
      <c r="T26" s="74" t="s">
        <v>501</v>
      </c>
      <c r="U26" s="9"/>
      <c r="V26" s="56"/>
      <c r="W26" s="56"/>
      <c r="X26" s="56"/>
      <c r="Y26" s="56"/>
      <c r="Z26" s="56"/>
    </row>
    <row r="27" spans="1:26" ht="14.4" thickTop="1" thickBot="1" x14ac:dyDescent="0.3">
      <c r="A27" s="73" t="s">
        <v>352</v>
      </c>
      <c r="B27" s="75">
        <v>186724633</v>
      </c>
      <c r="C27" s="74"/>
      <c r="D27" s="74" t="s">
        <v>79</v>
      </c>
      <c r="E27" s="74" t="s">
        <v>10</v>
      </c>
      <c r="F27" s="74" t="s">
        <v>91</v>
      </c>
      <c r="G27" s="74" t="s">
        <v>15</v>
      </c>
      <c r="H27" s="73" t="s">
        <v>503</v>
      </c>
      <c r="I27" s="73" t="s">
        <v>504</v>
      </c>
      <c r="J27" s="74"/>
      <c r="K27" s="76"/>
      <c r="L27" s="74"/>
      <c r="M27" s="74" t="s">
        <v>353</v>
      </c>
      <c r="N27" s="76">
        <v>117.75</v>
      </c>
      <c r="O27" s="74" t="s">
        <v>86</v>
      </c>
      <c r="P27" s="76">
        <v>50</v>
      </c>
      <c r="Q27" s="74" t="s">
        <v>87</v>
      </c>
      <c r="R27" s="78">
        <v>35200</v>
      </c>
      <c r="S27" s="74" t="s">
        <v>13</v>
      </c>
      <c r="T27" s="74" t="s">
        <v>501</v>
      </c>
      <c r="U27" s="9"/>
      <c r="V27" s="56"/>
      <c r="W27" s="56"/>
      <c r="X27" s="56"/>
      <c r="Y27" s="56"/>
      <c r="Z27" s="56"/>
    </row>
    <row r="28" spans="1:26" ht="14.4" thickTop="1" thickBot="1" x14ac:dyDescent="0.3">
      <c r="A28" s="73" t="s">
        <v>352</v>
      </c>
      <c r="B28" s="75">
        <v>152526846</v>
      </c>
      <c r="C28" s="74"/>
      <c r="D28" s="74" t="s">
        <v>76</v>
      </c>
      <c r="E28" s="74" t="s">
        <v>10</v>
      </c>
      <c r="F28" s="74" t="s">
        <v>91</v>
      </c>
      <c r="G28" s="74" t="s">
        <v>33</v>
      </c>
      <c r="H28" s="73" t="s">
        <v>499</v>
      </c>
      <c r="I28" s="73" t="s">
        <v>500</v>
      </c>
      <c r="J28" s="74"/>
      <c r="K28" s="76"/>
      <c r="L28" s="74"/>
      <c r="M28" s="74" t="s">
        <v>85</v>
      </c>
      <c r="N28" s="76">
        <v>41.75</v>
      </c>
      <c r="O28" s="74" t="s">
        <v>86</v>
      </c>
      <c r="P28" s="76">
        <v>50</v>
      </c>
      <c r="Q28" s="74" t="s">
        <v>87</v>
      </c>
      <c r="R28" s="78">
        <v>51200</v>
      </c>
      <c r="S28" s="74" t="s">
        <v>13</v>
      </c>
      <c r="T28" s="74" t="s">
        <v>501</v>
      </c>
      <c r="U28" s="9"/>
      <c r="V28" s="56"/>
      <c r="W28" s="56"/>
      <c r="X28" s="56"/>
      <c r="Y28" s="56"/>
      <c r="Z28" s="56"/>
    </row>
    <row r="29" spans="1:26" ht="13.8" thickTop="1" x14ac:dyDescent="0.25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5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5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5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5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5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5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5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5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5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5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5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5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5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5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5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5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5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5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5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5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5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5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5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5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5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5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5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5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5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5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5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5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5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5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5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5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5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5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5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5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5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5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5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5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5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5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5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5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5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5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5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5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5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5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5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5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5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5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5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5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5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5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5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5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5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5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5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5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5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5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5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5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5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5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5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5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5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5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5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5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5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5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5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5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5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5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5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5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5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5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5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5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5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5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5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5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5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5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5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5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5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5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5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5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5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5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5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5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5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5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5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5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5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5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5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5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5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5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5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5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5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5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5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5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5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5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5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5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5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5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5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5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5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5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5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5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5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5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5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5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5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5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5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5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5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5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5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5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5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5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5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5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5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5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5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5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5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5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5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5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5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x14ac:dyDescent="0.25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x14ac:dyDescent="0.25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x14ac:dyDescent="0.25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x14ac:dyDescent="0.25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x14ac:dyDescent="0.25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x14ac:dyDescent="0.25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x14ac:dyDescent="0.25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x14ac:dyDescent="0.25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x14ac:dyDescent="0.25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x14ac:dyDescent="0.25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x14ac:dyDescent="0.25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x14ac:dyDescent="0.25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</sheetData>
  <phoneticPr fontId="0" type="noConversion"/>
  <hyperlinks>
    <hyperlink ref="B16" r:id="rId1" display="https://www.intcx.com/ReportServlet/any.class?operation=confirm&amp;dealID=935778039&amp;dt=Mar-29-01"/>
    <hyperlink ref="B17" r:id="rId2" display="https://www.intcx.com/ReportServlet/any.class?operation=confirm&amp;dealID=365743419&amp;dt=Mar-29-01"/>
    <hyperlink ref="B18" r:id="rId3" display="https://www.intcx.com/ReportServlet/any.class?operation=confirm&amp;dealID=780586950&amp;dt=Mar-29-01"/>
    <hyperlink ref="B19" r:id="rId4" display="https://www.intcx.com/ReportServlet/any.class?operation=confirm&amp;dealID=136526731&amp;dt=Mar-29-01"/>
    <hyperlink ref="B20" r:id="rId5" display="https://www.intcx.com/ReportServlet/any.class?operation=confirm&amp;dealID=973516098&amp;dt=Mar-29-01"/>
    <hyperlink ref="B21" r:id="rId6" display="https://www.intcx.com/ReportServlet/any.class?operation=confirm&amp;dealID=869332638&amp;dt=Mar-29-01"/>
    <hyperlink ref="B22" r:id="rId7" display="https://www.intcx.com/ReportServlet/any.class?operation=confirm&amp;dealID=828892760&amp;dt=Mar-29-01"/>
    <hyperlink ref="B23" r:id="rId8" display="https://www.intcx.com/ReportServlet/any.class?operation=confirm&amp;dealID=840242180&amp;dt=Mar-29-01"/>
    <hyperlink ref="B24" r:id="rId9" display="https://www.intcx.com/ReportServlet/any.class?operation=confirm&amp;dealID=151904699&amp;dt=Mar-29-01"/>
    <hyperlink ref="B25" r:id="rId10" display="https://www.intcx.com/ReportServlet/any.class?operation=confirm&amp;dealID=178344020&amp;dt=Mar-29-01"/>
    <hyperlink ref="B26" r:id="rId11" display="https://www.intcx.com/ReportServlet/any.class?operation=confirm&amp;dealID=452868997&amp;dt=Mar-29-01"/>
    <hyperlink ref="B27" r:id="rId12" display="https://www.intcx.com/ReportServlet/any.class?operation=confirm&amp;dealID=186724633&amp;dt=Mar-29-01"/>
    <hyperlink ref="B28" r:id="rId13" display="https://www.intcx.com/ReportServlet/any.class?operation=confirm&amp;dealID=152526846&amp;dt=Mar-29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/>
  </sheetViews>
  <sheetFormatPr defaultRowHeight="13.2" x14ac:dyDescent="0.25"/>
  <cols>
    <col min="1" max="1" width="15.5546875" customWidth="1"/>
  </cols>
  <sheetData>
    <row r="1" spans="1:20" ht="15.6" x14ac:dyDescent="0.3">
      <c r="A1" s="18" t="s">
        <v>93</v>
      </c>
    </row>
    <row r="2" spans="1:20" ht="15.6" x14ac:dyDescent="0.3">
      <c r="A2" s="50" t="s">
        <v>338</v>
      </c>
    </row>
    <row r="3" spans="1:20" x14ac:dyDescent="0.25">
      <c r="A3" s="105">
        <f>'E-Mail'!$B$1</f>
        <v>36979</v>
      </c>
    </row>
    <row r="5" spans="1:20" ht="13.8" thickBot="1" x14ac:dyDescent="0.3">
      <c r="A5" s="20" t="s">
        <v>96</v>
      </c>
      <c r="B5" s="20" t="s">
        <v>95</v>
      </c>
      <c r="C5" s="20" t="s">
        <v>8</v>
      </c>
    </row>
    <row r="6" spans="1:20" x14ac:dyDescent="0.25">
      <c r="A6" s="17"/>
      <c r="B6" s="21">
        <f>COUNTIF($T$19:$T$5001,A6)</f>
        <v>0</v>
      </c>
      <c r="C6" s="21">
        <f>SUMIF($T$19:$T$5002,A6,$S$19:$S$5002)</f>
        <v>0</v>
      </c>
    </row>
    <row r="8" spans="1:20" ht="13.8" thickBot="1" x14ac:dyDescent="0.3"/>
    <row r="9" spans="1:20" ht="14.4" thickTop="1" thickBot="1" x14ac:dyDescent="0.3">
      <c r="H9" s="117" t="s">
        <v>357</v>
      </c>
      <c r="I9" s="117" t="s">
        <v>358</v>
      </c>
    </row>
    <row r="10" spans="1:20" ht="13.8" thickTop="1" x14ac:dyDescent="0.25">
      <c r="A10" s="70" t="s">
        <v>505</v>
      </c>
    </row>
    <row r="11" spans="1:20" x14ac:dyDescent="0.25">
      <c r="A11" s="71" t="s">
        <v>57</v>
      </c>
    </row>
    <row r="12" spans="1:20" x14ac:dyDescent="0.25">
      <c r="A12" s="71" t="s">
        <v>58</v>
      </c>
    </row>
    <row r="13" spans="1:20" x14ac:dyDescent="0.25">
      <c r="A13" s="71" t="s">
        <v>489</v>
      </c>
    </row>
    <row r="14" spans="1:20" ht="13.8" thickBot="1" x14ac:dyDescent="0.3"/>
    <row r="15" spans="1:20" ht="21.6" thickTop="1" thickBot="1" x14ac:dyDescent="0.3">
      <c r="A15" s="72" t="s">
        <v>59</v>
      </c>
      <c r="B15" s="72" t="s">
        <v>60</v>
      </c>
      <c r="C15" s="72" t="s">
        <v>61</v>
      </c>
      <c r="D15" s="72" t="s">
        <v>62</v>
      </c>
      <c r="E15" s="72" t="s">
        <v>63</v>
      </c>
      <c r="F15" s="72" t="s">
        <v>64</v>
      </c>
      <c r="G15" s="72" t="s">
        <v>1</v>
      </c>
      <c r="H15" s="72" t="s">
        <v>357</v>
      </c>
      <c r="I15" s="72" t="s">
        <v>358</v>
      </c>
      <c r="J15" s="72" t="s">
        <v>65</v>
      </c>
      <c r="K15" s="72" t="s">
        <v>66</v>
      </c>
      <c r="L15" s="72" t="s">
        <v>67</v>
      </c>
      <c r="M15" s="72" t="s">
        <v>68</v>
      </c>
      <c r="N15" s="72" t="s">
        <v>69</v>
      </c>
      <c r="O15" s="72" t="s">
        <v>70</v>
      </c>
      <c r="P15" s="72" t="s">
        <v>71</v>
      </c>
      <c r="Q15" s="72" t="s">
        <v>72</v>
      </c>
      <c r="R15" s="72" t="s">
        <v>73</v>
      </c>
      <c r="S15" s="72" t="s">
        <v>74</v>
      </c>
      <c r="T15" s="72" t="s">
        <v>75</v>
      </c>
    </row>
    <row r="16" spans="1:20" ht="13.8" thickTop="1" x14ac:dyDescent="0.25">
      <c r="A16" s="116" t="s">
        <v>94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Havlíček Jan</cp:lastModifiedBy>
  <dcterms:created xsi:type="dcterms:W3CDTF">2001-02-23T14:57:09Z</dcterms:created>
  <dcterms:modified xsi:type="dcterms:W3CDTF">2023-09-10T15:34:13Z</dcterms:modified>
</cp:coreProperties>
</file>