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7068" windowWidth="14712" windowHeight="1812" tabRatio="813" firstSheet="8" activeTab="11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May 21 - May 25" sheetId="11" r:id="rId11"/>
    <sheet name="May 28- June 01 no notional" sheetId="12" r:id="rId12"/>
    <sheet name="Graphs" sheetId="13" r:id="rId13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10">'May 21 - May 25'!$A$1:$E$93</definedName>
    <definedName name="_xlnm.Print_Area" localSheetId="9">'May 21- May 25 no notional '!$A$1:$E$93</definedName>
    <definedName name="_xlnm.Print_Area" localSheetId="11">'May 28- June 01 no notional'!$A$1:$E$96</definedName>
    <definedName name="_xlnm.Print_Area" localSheetId="6">'May 7 - May 11'!$A$1:$E$86</definedName>
    <definedName name="_xlnm.Print_Area" localSheetId="5">'May 7 - May 11 no notional val'!$A$1:$E$87</definedName>
  </definedNames>
  <calcPr calcId="92512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I15" i="2"/>
  <c r="J15" i="2"/>
  <c r="K15" i="2"/>
  <c r="B17" i="2"/>
  <c r="C17" i="2"/>
  <c r="D17" i="2"/>
  <c r="B20" i="2"/>
  <c r="C20" i="2"/>
  <c r="D20" i="2"/>
  <c r="B21" i="2"/>
  <c r="C21" i="2"/>
  <c r="D21" i="2"/>
  <c r="B22" i="2"/>
  <c r="C22" i="2"/>
  <c r="D22" i="2"/>
  <c r="K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I27" i="2"/>
  <c r="J27" i="2"/>
  <c r="B29" i="2"/>
  <c r="C29" i="2"/>
  <c r="D29" i="2"/>
  <c r="B32" i="2"/>
  <c r="C32" i="2"/>
  <c r="D32" i="2"/>
  <c r="B33" i="2"/>
  <c r="C33" i="2"/>
  <c r="D33" i="2"/>
  <c r="B34" i="2"/>
  <c r="C34" i="2"/>
  <c r="D34" i="2"/>
  <c r="I34" i="2"/>
  <c r="J34" i="2"/>
  <c r="B35" i="2"/>
  <c r="C35" i="2"/>
  <c r="D35" i="2"/>
  <c r="B37" i="2"/>
  <c r="C37" i="2"/>
  <c r="D37" i="2"/>
  <c r="B39" i="2"/>
  <c r="C39" i="2"/>
  <c r="D39" i="2"/>
  <c r="A42" i="2"/>
  <c r="B45" i="2"/>
  <c r="C45" i="2"/>
  <c r="D45" i="2"/>
  <c r="B46" i="2"/>
  <c r="C46" i="2"/>
  <c r="D46" i="2"/>
  <c r="B47" i="2"/>
  <c r="C47" i="2"/>
  <c r="D47" i="2"/>
  <c r="H49" i="2"/>
  <c r="A50" i="2"/>
  <c r="B53" i="2"/>
  <c r="C53" i="2"/>
  <c r="D53" i="2"/>
  <c r="I53" i="2"/>
  <c r="J53" i="2"/>
  <c r="A56" i="2"/>
  <c r="B59" i="2"/>
  <c r="C59" i="2"/>
  <c r="B60" i="2"/>
  <c r="C60" i="2"/>
  <c r="B61" i="2"/>
  <c r="C61" i="2"/>
  <c r="A65" i="2"/>
  <c r="B68" i="2"/>
  <c r="B69" i="2"/>
  <c r="B70" i="2"/>
  <c r="B71" i="2"/>
  <c r="A83" i="2"/>
  <c r="B83" i="2"/>
  <c r="A84" i="2"/>
  <c r="A4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H15" i="3"/>
  <c r="I15" i="3"/>
  <c r="J15" i="3"/>
  <c r="B17" i="3"/>
  <c r="C17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H27" i="3"/>
  <c r="I27" i="3"/>
  <c r="J27" i="3"/>
  <c r="B29" i="3"/>
  <c r="C29" i="3"/>
  <c r="B32" i="3"/>
  <c r="C32" i="3"/>
  <c r="B33" i="3"/>
  <c r="C33" i="3"/>
  <c r="B34" i="3"/>
  <c r="C34" i="3"/>
  <c r="H34" i="3"/>
  <c r="I34" i="3"/>
  <c r="B35" i="3"/>
  <c r="C35" i="3"/>
  <c r="B37" i="3"/>
  <c r="C37" i="3"/>
  <c r="B39" i="3"/>
  <c r="C39" i="3"/>
  <c r="A42" i="3"/>
  <c r="B45" i="3"/>
  <c r="C45" i="3"/>
  <c r="D45" i="3"/>
  <c r="B46" i="3"/>
  <c r="C46" i="3"/>
  <c r="D46" i="3"/>
  <c r="B47" i="3"/>
  <c r="C47" i="3"/>
  <c r="D47" i="3"/>
  <c r="H49" i="3"/>
  <c r="A50" i="3"/>
  <c r="B53" i="3"/>
  <c r="C53" i="3"/>
  <c r="D53" i="3"/>
  <c r="I53" i="3"/>
  <c r="J53" i="3"/>
  <c r="A56" i="3"/>
  <c r="B59" i="3"/>
  <c r="C59" i="3"/>
  <c r="B60" i="3"/>
  <c r="C60" i="3"/>
  <c r="B61" i="3"/>
  <c r="C61" i="3"/>
  <c r="A65" i="3"/>
  <c r="B68" i="3"/>
  <c r="B69" i="3"/>
  <c r="B70" i="3"/>
  <c r="B71" i="3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I15" i="5"/>
  <c r="J15" i="5"/>
  <c r="K15" i="5"/>
  <c r="B17" i="5"/>
  <c r="C17" i="5"/>
  <c r="D17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I27" i="5"/>
  <c r="J27" i="5"/>
  <c r="K27" i="5"/>
  <c r="B29" i="5"/>
  <c r="C29" i="5"/>
  <c r="D29" i="5"/>
  <c r="B32" i="5"/>
  <c r="C32" i="5"/>
  <c r="D32" i="5"/>
  <c r="B33" i="5"/>
  <c r="C33" i="5"/>
  <c r="D33" i="5"/>
  <c r="B34" i="5"/>
  <c r="C34" i="5"/>
  <c r="D34" i="5"/>
  <c r="I34" i="5"/>
  <c r="J34" i="5"/>
  <c r="B35" i="5"/>
  <c r="C35" i="5"/>
  <c r="D35" i="5"/>
  <c r="B37" i="5"/>
  <c r="C37" i="5"/>
  <c r="D37" i="5"/>
  <c r="B39" i="5"/>
  <c r="C39" i="5"/>
  <c r="D39" i="5"/>
  <c r="A42" i="5"/>
  <c r="B45" i="5"/>
  <c r="C45" i="5"/>
  <c r="D45" i="5"/>
  <c r="B46" i="5"/>
  <c r="C46" i="5"/>
  <c r="D46" i="5"/>
  <c r="B47" i="5"/>
  <c r="C47" i="5"/>
  <c r="D47" i="5"/>
  <c r="H49" i="5"/>
  <c r="A50" i="5"/>
  <c r="B53" i="5"/>
  <c r="C53" i="5"/>
  <c r="D53" i="5"/>
  <c r="I53" i="5"/>
  <c r="J53" i="5"/>
  <c r="A56" i="5"/>
  <c r="B59" i="5"/>
  <c r="C59" i="5"/>
  <c r="B60" i="5"/>
  <c r="C60" i="5"/>
  <c r="B61" i="5"/>
  <c r="C61" i="5"/>
  <c r="A65" i="5"/>
  <c r="B68" i="5"/>
  <c r="B69" i="5"/>
  <c r="B70" i="5"/>
  <c r="B71" i="5"/>
  <c r="A83" i="5"/>
  <c r="B83" i="5"/>
  <c r="A84" i="5"/>
  <c r="A4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I15" i="4"/>
  <c r="J15" i="4"/>
  <c r="K15" i="4"/>
  <c r="B17" i="4"/>
  <c r="C17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I27" i="4"/>
  <c r="J27" i="4"/>
  <c r="K27" i="4"/>
  <c r="B29" i="4"/>
  <c r="C29" i="4"/>
  <c r="B32" i="4"/>
  <c r="C32" i="4"/>
  <c r="B33" i="4"/>
  <c r="C33" i="4"/>
  <c r="B34" i="4"/>
  <c r="C34" i="4"/>
  <c r="I34" i="4"/>
  <c r="J34" i="4"/>
  <c r="B35" i="4"/>
  <c r="C35" i="4"/>
  <c r="B37" i="4"/>
  <c r="C37" i="4"/>
  <c r="B39" i="4"/>
  <c r="C39" i="4"/>
  <c r="A42" i="4"/>
  <c r="B45" i="4"/>
  <c r="C45" i="4"/>
  <c r="D45" i="4"/>
  <c r="B46" i="4"/>
  <c r="C46" i="4"/>
  <c r="D46" i="4"/>
  <c r="B47" i="4"/>
  <c r="C47" i="4"/>
  <c r="D47" i="4"/>
  <c r="I49" i="4"/>
  <c r="A50" i="4"/>
  <c r="B53" i="4"/>
  <c r="C53" i="4"/>
  <c r="D53" i="4"/>
  <c r="J53" i="4"/>
  <c r="K53" i="4"/>
  <c r="A56" i="4"/>
  <c r="B59" i="4"/>
  <c r="C59" i="4"/>
  <c r="B60" i="4"/>
  <c r="C60" i="4"/>
  <c r="B61" i="4"/>
  <c r="C61" i="4"/>
  <c r="A65" i="4"/>
  <c r="B68" i="4"/>
  <c r="B69" i="4"/>
  <c r="B70" i="4"/>
  <c r="B71" i="4"/>
  <c r="A74" i="4"/>
  <c r="A78" i="4"/>
  <c r="B78" i="4"/>
  <c r="A79" i="4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U16" i="1"/>
  <c r="U17" i="1"/>
  <c r="U29" i="1"/>
  <c r="U30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A4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I15" i="9"/>
  <c r="J15" i="9"/>
  <c r="K15" i="9"/>
  <c r="B17" i="9"/>
  <c r="C17" i="9"/>
  <c r="D17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I27" i="9"/>
  <c r="J27" i="9"/>
  <c r="K27" i="9"/>
  <c r="B29" i="9"/>
  <c r="C29" i="9"/>
  <c r="D29" i="9"/>
  <c r="B32" i="9"/>
  <c r="C32" i="9"/>
  <c r="D32" i="9"/>
  <c r="B33" i="9"/>
  <c r="C33" i="9"/>
  <c r="D33" i="9"/>
  <c r="B34" i="9"/>
  <c r="C34" i="9"/>
  <c r="D34" i="9"/>
  <c r="I34" i="9"/>
  <c r="J34" i="9"/>
  <c r="B35" i="9"/>
  <c r="C35" i="9"/>
  <c r="D35" i="9"/>
  <c r="B37" i="9"/>
  <c r="C37" i="9"/>
  <c r="D37" i="9"/>
  <c r="B39" i="9"/>
  <c r="C39" i="9"/>
  <c r="D39" i="9"/>
  <c r="A42" i="9"/>
  <c r="B45" i="9"/>
  <c r="C45" i="9"/>
  <c r="D45" i="9"/>
  <c r="B46" i="9"/>
  <c r="C46" i="9"/>
  <c r="D46" i="9"/>
  <c r="B47" i="9"/>
  <c r="C47" i="9"/>
  <c r="D47" i="9"/>
  <c r="H49" i="9"/>
  <c r="A50" i="9"/>
  <c r="B53" i="9"/>
  <c r="C53" i="9"/>
  <c r="D53" i="9"/>
  <c r="I53" i="9"/>
  <c r="A56" i="9"/>
  <c r="B59" i="9"/>
  <c r="C59" i="9"/>
  <c r="B60" i="9"/>
  <c r="C60" i="9"/>
  <c r="B61" i="9"/>
  <c r="C61" i="9"/>
  <c r="A65" i="9"/>
  <c r="B68" i="9"/>
  <c r="B69" i="9"/>
  <c r="B70" i="9"/>
  <c r="B71" i="9"/>
  <c r="A74" i="9"/>
  <c r="A78" i="9"/>
  <c r="B78" i="9"/>
  <c r="A79" i="9"/>
  <c r="A4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I15" i="8"/>
  <c r="J15" i="8"/>
  <c r="K15" i="8"/>
  <c r="B17" i="8"/>
  <c r="C17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I27" i="8"/>
  <c r="J27" i="8"/>
  <c r="K27" i="8"/>
  <c r="B29" i="8"/>
  <c r="C29" i="8"/>
  <c r="B32" i="8"/>
  <c r="C32" i="8"/>
  <c r="B33" i="8"/>
  <c r="C33" i="8"/>
  <c r="B34" i="8"/>
  <c r="C34" i="8"/>
  <c r="I34" i="8"/>
  <c r="J34" i="8"/>
  <c r="B35" i="8"/>
  <c r="C35" i="8"/>
  <c r="B37" i="8"/>
  <c r="C37" i="8"/>
  <c r="B39" i="8"/>
  <c r="C39" i="8"/>
  <c r="A42" i="8"/>
  <c r="B45" i="8"/>
  <c r="C45" i="8"/>
  <c r="D45" i="8"/>
  <c r="B46" i="8"/>
  <c r="C46" i="8"/>
  <c r="D46" i="8"/>
  <c r="B47" i="8"/>
  <c r="C47" i="8"/>
  <c r="D47" i="8"/>
  <c r="I49" i="8"/>
  <c r="A50" i="8"/>
  <c r="B53" i="8"/>
  <c r="C53" i="8"/>
  <c r="D53" i="8"/>
  <c r="J53" i="8"/>
  <c r="K53" i="8"/>
  <c r="A56" i="8"/>
  <c r="B59" i="8"/>
  <c r="C59" i="8"/>
  <c r="B60" i="8"/>
  <c r="C60" i="8"/>
  <c r="B61" i="8"/>
  <c r="C61" i="8"/>
  <c r="A65" i="8"/>
  <c r="B68" i="8"/>
  <c r="B69" i="8"/>
  <c r="B70" i="8"/>
  <c r="B71" i="8"/>
  <c r="A74" i="8"/>
  <c r="A79" i="8"/>
  <c r="B79" i="8"/>
  <c r="A80" i="8"/>
  <c r="A4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I15" i="11"/>
  <c r="J15" i="11"/>
  <c r="K15" i="11"/>
  <c r="B17" i="11"/>
  <c r="C17" i="11"/>
  <c r="D17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I27" i="11"/>
  <c r="J27" i="11"/>
  <c r="K27" i="11"/>
  <c r="B29" i="11"/>
  <c r="C29" i="11"/>
  <c r="D29" i="11"/>
  <c r="B32" i="11"/>
  <c r="C32" i="11"/>
  <c r="D32" i="11"/>
  <c r="B33" i="11"/>
  <c r="C33" i="11"/>
  <c r="D33" i="11"/>
  <c r="B34" i="11"/>
  <c r="C34" i="11"/>
  <c r="D34" i="11"/>
  <c r="I34" i="11"/>
  <c r="J34" i="11"/>
  <c r="B35" i="11"/>
  <c r="C35" i="11"/>
  <c r="D35" i="11"/>
  <c r="B37" i="11"/>
  <c r="C37" i="11"/>
  <c r="D37" i="11"/>
  <c r="B39" i="11"/>
  <c r="C39" i="11"/>
  <c r="D39" i="11"/>
  <c r="A43" i="11"/>
  <c r="A44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J53" i="11"/>
  <c r="K53" i="11"/>
  <c r="A56" i="11"/>
  <c r="B59" i="11"/>
  <c r="C59" i="11"/>
  <c r="D59" i="11"/>
  <c r="B60" i="11"/>
  <c r="C60" i="11"/>
  <c r="D60" i="11"/>
  <c r="B61" i="11"/>
  <c r="C61" i="11"/>
  <c r="D61" i="11"/>
  <c r="H63" i="11"/>
  <c r="A64" i="11"/>
  <c r="B67" i="11"/>
  <c r="C67" i="11"/>
  <c r="D67" i="11"/>
  <c r="I67" i="11"/>
  <c r="J67" i="11"/>
  <c r="A70" i="11"/>
  <c r="B73" i="11"/>
  <c r="C73" i="11"/>
  <c r="B74" i="11"/>
  <c r="C74" i="11"/>
  <c r="B75" i="11"/>
  <c r="C75" i="11"/>
  <c r="A79" i="11"/>
  <c r="B82" i="11"/>
  <c r="B83" i="11"/>
  <c r="B84" i="11"/>
  <c r="B85" i="11"/>
  <c r="A88" i="11"/>
  <c r="A92" i="11"/>
  <c r="B92" i="11"/>
  <c r="A93" i="11"/>
  <c r="A4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I15" i="10"/>
  <c r="J15" i="10"/>
  <c r="K15" i="10"/>
  <c r="B17" i="10"/>
  <c r="C17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I27" i="10"/>
  <c r="J27" i="10"/>
  <c r="K27" i="10"/>
  <c r="B29" i="10"/>
  <c r="C29" i="10"/>
  <c r="B32" i="10"/>
  <c r="C32" i="10"/>
  <c r="B33" i="10"/>
  <c r="C33" i="10"/>
  <c r="B34" i="10"/>
  <c r="C34" i="10"/>
  <c r="I34" i="10"/>
  <c r="J34" i="10"/>
  <c r="B35" i="10"/>
  <c r="C35" i="10"/>
  <c r="B37" i="10"/>
  <c r="C37" i="10"/>
  <c r="B39" i="10"/>
  <c r="C39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J53" i="10"/>
  <c r="K53" i="10"/>
  <c r="A56" i="10"/>
  <c r="B59" i="10"/>
  <c r="C59" i="10"/>
  <c r="D59" i="10"/>
  <c r="B60" i="10"/>
  <c r="C60" i="10"/>
  <c r="D60" i="10"/>
  <c r="B61" i="10"/>
  <c r="C61" i="10"/>
  <c r="D61" i="10"/>
  <c r="I63" i="10"/>
  <c r="A64" i="10"/>
  <c r="B67" i="10"/>
  <c r="C67" i="10"/>
  <c r="D67" i="10"/>
  <c r="J67" i="10"/>
  <c r="K67" i="10"/>
  <c r="A70" i="10"/>
  <c r="B73" i="10"/>
  <c r="C73" i="10"/>
  <c r="B74" i="10"/>
  <c r="C74" i="10"/>
  <c r="B75" i="10"/>
  <c r="C75" i="10"/>
  <c r="A79" i="10"/>
  <c r="B82" i="10"/>
  <c r="B83" i="10"/>
  <c r="B84" i="10"/>
  <c r="B85" i="10"/>
  <c r="A88" i="10"/>
  <c r="A92" i="10"/>
  <c r="B92" i="10"/>
  <c r="A93" i="10"/>
  <c r="A4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I15" i="12"/>
  <c r="J15" i="12"/>
  <c r="K15" i="12"/>
  <c r="B17" i="12"/>
  <c r="C17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I27" i="12"/>
  <c r="J27" i="12"/>
  <c r="K27" i="12"/>
  <c r="B29" i="12"/>
  <c r="C29" i="12"/>
  <c r="B32" i="12"/>
  <c r="C32" i="12"/>
  <c r="B33" i="12"/>
  <c r="C33" i="12"/>
  <c r="B34" i="12"/>
  <c r="C34" i="12"/>
  <c r="I34" i="12"/>
  <c r="J34" i="12"/>
  <c r="B35" i="12"/>
  <c r="C35" i="12"/>
  <c r="B37" i="12"/>
  <c r="C37" i="12"/>
  <c r="B39" i="12"/>
  <c r="C39" i="12"/>
  <c r="A43" i="12"/>
  <c r="A44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B52" i="12"/>
  <c r="C52" i="12"/>
  <c r="A53" i="12"/>
  <c r="B53" i="12"/>
  <c r="C53" i="12"/>
  <c r="A54" i="12"/>
  <c r="B54" i="12"/>
  <c r="C54" i="12"/>
  <c r="J54" i="12"/>
  <c r="K54" i="12"/>
  <c r="A57" i="12"/>
  <c r="B60" i="12"/>
  <c r="C60" i="12"/>
  <c r="D60" i="12"/>
  <c r="B61" i="12"/>
  <c r="C61" i="12"/>
  <c r="D61" i="12"/>
  <c r="B62" i="12"/>
  <c r="C62" i="12"/>
  <c r="D62" i="12"/>
  <c r="I64" i="12"/>
  <c r="A65" i="12"/>
  <c r="B68" i="12"/>
  <c r="C68" i="12"/>
  <c r="D68" i="12"/>
  <c r="J68" i="12"/>
  <c r="K68" i="12"/>
  <c r="A71" i="12"/>
  <c r="B74" i="12"/>
  <c r="C74" i="12"/>
  <c r="B75" i="12"/>
  <c r="C75" i="12"/>
  <c r="B76" i="12"/>
  <c r="C76" i="12"/>
  <c r="A80" i="12"/>
  <c r="B83" i="12"/>
  <c r="B84" i="12"/>
  <c r="B85" i="12"/>
  <c r="B86" i="12"/>
  <c r="A89" i="12"/>
  <c r="A90" i="12"/>
  <c r="A91" i="12"/>
  <c r="A95" i="12"/>
  <c r="B95" i="12"/>
  <c r="A96" i="12"/>
  <c r="A4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I15" i="7"/>
  <c r="J15" i="7"/>
  <c r="K15" i="7"/>
  <c r="B17" i="7"/>
  <c r="C17" i="7"/>
  <c r="D17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I27" i="7"/>
  <c r="J27" i="7"/>
  <c r="K27" i="7"/>
  <c r="B29" i="7"/>
  <c r="C29" i="7"/>
  <c r="D29" i="7"/>
  <c r="B32" i="7"/>
  <c r="C32" i="7"/>
  <c r="D32" i="7"/>
  <c r="B33" i="7"/>
  <c r="C33" i="7"/>
  <c r="D33" i="7"/>
  <c r="B34" i="7"/>
  <c r="C34" i="7"/>
  <c r="D34" i="7"/>
  <c r="I34" i="7"/>
  <c r="J34" i="7"/>
  <c r="B35" i="7"/>
  <c r="C35" i="7"/>
  <c r="D35" i="7"/>
  <c r="B37" i="7"/>
  <c r="C37" i="7"/>
  <c r="D37" i="7"/>
  <c r="B39" i="7"/>
  <c r="C39" i="7"/>
  <c r="D39" i="7"/>
  <c r="A42" i="7"/>
  <c r="B45" i="7"/>
  <c r="C45" i="7"/>
  <c r="D45" i="7"/>
  <c r="B46" i="7"/>
  <c r="C46" i="7"/>
  <c r="D46" i="7"/>
  <c r="B47" i="7"/>
  <c r="C47" i="7"/>
  <c r="D47" i="7"/>
  <c r="H49" i="7"/>
  <c r="A50" i="7"/>
  <c r="B53" i="7"/>
  <c r="C53" i="7"/>
  <c r="D53" i="7"/>
  <c r="I53" i="7"/>
  <c r="J53" i="7"/>
  <c r="A56" i="7"/>
  <c r="B59" i="7"/>
  <c r="C59" i="7"/>
  <c r="B60" i="7"/>
  <c r="C60" i="7"/>
  <c r="B61" i="7"/>
  <c r="C61" i="7"/>
  <c r="A65" i="7"/>
  <c r="B68" i="7"/>
  <c r="B69" i="7"/>
  <c r="B70" i="7"/>
  <c r="B71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I15" i="6"/>
  <c r="J15" i="6"/>
  <c r="K15" i="6"/>
  <c r="L15" i="6"/>
  <c r="B17" i="6"/>
  <c r="C17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I27" i="6"/>
  <c r="J27" i="6"/>
  <c r="K27" i="6"/>
  <c r="L27" i="6"/>
  <c r="B29" i="6"/>
  <c r="C29" i="6"/>
  <c r="B32" i="6"/>
  <c r="C32" i="6"/>
  <c r="B33" i="6"/>
  <c r="C33" i="6"/>
  <c r="B34" i="6"/>
  <c r="C34" i="6"/>
  <c r="I34" i="6"/>
  <c r="J34" i="6"/>
  <c r="L34" i="6"/>
  <c r="B35" i="6"/>
  <c r="C35" i="6"/>
  <c r="L35" i="6"/>
  <c r="B37" i="6"/>
  <c r="C37" i="6"/>
  <c r="B39" i="6"/>
  <c r="C39" i="6"/>
  <c r="A42" i="6"/>
  <c r="B45" i="6"/>
  <c r="C45" i="6"/>
  <c r="D45" i="6"/>
  <c r="B46" i="6"/>
  <c r="C46" i="6"/>
  <c r="D46" i="6"/>
  <c r="B47" i="6"/>
  <c r="C47" i="6"/>
  <c r="D47" i="6"/>
  <c r="I49" i="6"/>
  <c r="A50" i="6"/>
  <c r="B53" i="6"/>
  <c r="C53" i="6"/>
  <c r="D53" i="6"/>
  <c r="J53" i="6"/>
  <c r="K53" i="6"/>
  <c r="A56" i="6"/>
  <c r="B59" i="6"/>
  <c r="C59" i="6"/>
  <c r="B60" i="6"/>
  <c r="C60" i="6"/>
  <c r="B61" i="6"/>
  <c r="C61" i="6"/>
  <c r="A65" i="6"/>
  <c r="B68" i="6"/>
  <c r="B69" i="6"/>
  <c r="B70" i="6"/>
  <c r="B71" i="6"/>
  <c r="A74" i="6"/>
  <c r="A75" i="6"/>
  <c r="A76" i="6"/>
  <c r="A77" i="6"/>
  <c r="A78" i="6"/>
  <c r="A79" i="6"/>
  <c r="A80" i="6"/>
  <c r="A81" i="6"/>
  <c r="A86" i="6"/>
  <c r="B86" i="6"/>
  <c r="A87" i="6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comments2.xml><?xml version="1.0" encoding="utf-8"?>
<comments xmlns="http://schemas.openxmlformats.org/spreadsheetml/2006/main">
  <authors>
    <author>Justin Rostant</author>
  </authors>
  <commentList>
    <comment ref="I43" authorId="0" shapeId="0">
      <text>
        <r>
          <rPr>
            <b/>
            <sz val="8"/>
            <color indexed="81"/>
            <rFont val="Tahoma"/>
          </rPr>
          <t>Justin Rostant:</t>
        </r>
        <r>
          <rPr>
            <sz val="8"/>
            <color indexed="81"/>
            <rFont val="Tahoma"/>
          </rPr>
          <t xml:space="preserve">
O/EOL/MANAGEMENT REPORT/BROKER RPT</t>
        </r>
      </text>
    </comment>
  </commentList>
</comments>
</file>

<file path=xl/sharedStrings.xml><?xml version="1.0" encoding="utf-8"?>
<sst xmlns="http://schemas.openxmlformats.org/spreadsheetml/2006/main" count="1985" uniqueCount="138">
  <si>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</si>
  <si>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</si>
  <si>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</si>
  <si>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</si>
  <si>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</si>
  <si>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</si>
  <si>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</si>
  <si>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</si>
  <si>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</si>
  <si>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</si>
  <si>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</si>
  <si>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</si>
  <si>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</si>
  <si>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</si>
  <si>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</si>
  <si>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</si>
  <si>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</si>
  <si>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</si>
  <si>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</si>
  <si>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</si>
  <si>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</si>
  <si>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</si>
  <si>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</si>
  <si>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</si>
  <si>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</si>
  <si>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</si>
  <si>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</si>
  <si>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</si>
  <si>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</si>
  <si>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</si>
  <si>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</si>
  <si>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</si>
  <si>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</si>
  <si>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</si>
  <si>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</si>
  <si>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</si>
  <si>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</si>
  <si>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</si>
  <si>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</si>
  <si>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</si>
  <si>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</si>
  <si>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</si>
  <si>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</si>
  <si>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</si>
  <si>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</si>
  <si>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</si>
  <si>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</si>
  <si>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</si>
  <si>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</si>
  <si>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</si>
  <si>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</si>
  <si>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</si>
  <si>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</si>
  <si>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</si>
  <si>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</si>
  <si>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</si>
  <si>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</si>
  <si>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</si>
  <si>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</si>
  <si>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</si>
  <si>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</si>
  <si>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</si>
  <si>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</si>
  <si>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</si>
  <si>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</si>
  <si>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</si>
  <si>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</si>
  <si>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</si>
  <si>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</si>
  <si>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</si>
  <si>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</si>
  <si>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</si>
  <si>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</si>
  <si>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</si>
  <si>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</si>
  <si>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</si>
  <si>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</si>
  <si>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</si>
  <si>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</si>
  <si>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</si>
  <si>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</si>
  <si>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</si>
  <si>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</si>
  <si>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</si>
  <si>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</si>
  <si>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</si>
  <si>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</si>
  <si>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</si>
  <si>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</si>
  <si>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</si>
  <si>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</si>
  <si>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</si>
  <si>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</si>
  <si>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</si>
  <si>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</si>
  <si>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</si>
  <si>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</si>
  <si>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</si>
  <si>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</si>
  <si>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</si>
  <si>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</si>
  <si>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</si>
  <si>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</si>
  <si>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</si>
  <si>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</si>
  <si>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</si>
  <si>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</si>
  <si>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</si>
  <si>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</si>
  <si>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</si>
  <si>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</si>
  <si>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</si>
  <si>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</si>
  <si>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</si>
  <si>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</si>
  <si>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</si>
  <si>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</si>
  <si>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</si>
  <si>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</si>
  <si>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</si>
  <si>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</si>
  <si>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</si>
  <si>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</si>
  <si>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</si>
  <si>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</si>
  <si>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</si>
  <si>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</si>
  <si>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</si>
  <si>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</si>
  <si>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</si>
  <si>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</si>
  <si>
    <t>Week of May 28 th to June 1st</t>
  </si>
  <si>
    <t>Weekly Transactions for May 28- June 01</t>
  </si>
  <si>
    <t>05-26-01- 9:00 am CPU failure on one of our RTWEB servers, off-lined the CPU, replaced on 29th</t>
  </si>
  <si>
    <t>05-27-01- 2:00 am Enron London House had a power  outage, which interupted EnronOnline multicast traffic to London, due to our server being down in London.</t>
  </si>
  <si>
    <t>This impacted bridging to back office systems. This also brought www.europe.enrononline.com down, fortunately we do not have external customers using the site yet.</t>
  </si>
  <si>
    <t>As of May 31, 2001</t>
  </si>
  <si>
    <t>Power Merchants Group,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</si>
</sst>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  <font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1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164" fontId="3" fillId="7" borderId="4" xfId="1" applyNumberFormat="1" applyFont="1" applyFill="1" applyBorder="1" applyAlignment="1">
      <alignment horizontal="right"/>
    </xf>
    <xf numFmtId="0" fontId="0" fillId="13" borderId="0" xfId="0" applyFill="1"/>
    <xf numFmtId="1" fontId="2" fillId="13" borderId="0" xfId="0" applyNumberFormat="1" applyFont="1" applyFill="1"/>
    <xf numFmtId="164" fontId="1" fillId="13" borderId="4" xfId="1" applyNumberFormat="1" applyFill="1" applyBorder="1" applyAlignment="1">
      <alignment horizontal="right"/>
    </xf>
    <xf numFmtId="0" fontId="11" fillId="13" borderId="0" xfId="0" applyFont="1" applyFill="1"/>
    <xf numFmtId="37" fontId="0" fillId="13" borderId="4" xfId="0" applyNumberFormat="1" applyFill="1" applyBorder="1"/>
    <xf numFmtId="164" fontId="1" fillId="13" borderId="16" xfId="1" applyNumberForma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3" fontId="2" fillId="13" borderId="5" xfId="0" applyNumberFormat="1" applyFont="1" applyFill="1" applyBorder="1" applyAlignment="1">
      <alignment horizontal="center"/>
    </xf>
    <xf numFmtId="3" fontId="2" fillId="13" borderId="8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9-4207-942F-A16C6D7C7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9877696"/>
        <c:axId val="1"/>
      </c:barChart>
      <c:dateAx>
        <c:axId val="179877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77696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1263003168274395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85565851380241"/>
          <c:y val="0.21839141745077184"/>
          <c:w val="0.67494960482499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data'!$J$38:$W$38</c:f>
              <c:numCache>
                <c:formatCode>_(* #,##0.00_);_(* \(#,##0.00\);_(* "-"??_);_(@_)</c:formatCode>
                <c:ptCount val="14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  <c:pt idx="12">
                  <c:v>10.6908572</c:v>
                </c:pt>
                <c:pt idx="13">
                  <c:v>13.886889999999999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276-B5A6-8CEA6FC8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48776"/>
        <c:axId val="1"/>
      </c:barChart>
      <c:dateAx>
        <c:axId val="180348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75862843095711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8776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2091162192599548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11015364210025"/>
          <c:y val="0.20689713232178386"/>
          <c:w val="0.75569510969669895"/>
          <c:h val="0.52011640208670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data'!$J$25:$W$25</c:f>
              <c:numCache>
                <c:formatCode>_(* #,##0_);_(* \(#,##0\);_(* "-"??_);_(@_)</c:formatCode>
                <c:ptCount val="14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  <c:pt idx="12">
                  <c:v>15595.8</c:v>
                </c:pt>
                <c:pt idx="13">
                  <c:v>17549.75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2-4AD8-A135-F7EAE90E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51728"/>
        <c:axId val="1"/>
      </c:barChart>
      <c:dateAx>
        <c:axId val="180351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8851413353687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1728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736875811608422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789530871380578"/>
          <c:y val="0.21839141745077184"/>
          <c:w val="0.6463169521532342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data'!$J$44:$W$44</c:f>
              <c:numCache>
                <c:formatCode>_(* #,##0.00_);_(* \(#,##0.00\);_(* "-"??_);_(@_)</c:formatCode>
                <c:ptCount val="14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  <c:pt idx="12">
                  <c:v>435.6972174</c:v>
                </c:pt>
                <c:pt idx="13">
                  <c:v>625.98667049999995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C-4BCA-A2B0-4E3AB261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603896"/>
        <c:axId val="1"/>
      </c:barChart>
      <c:dateAx>
        <c:axId val="180603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03896"/>
        <c:crosses val="autoZero"/>
        <c:crossBetween val="between"/>
        <c:majorUnit val="2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33578047315866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01088778404785"/>
          <c:y val="0.21839141745077184"/>
          <c:w val="0.69979437555475144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data'!$J$45:$W$45</c:f>
              <c:numCache>
                <c:formatCode>_(* #,##0.00_);_(* \(#,##0.00\);_(* "-"??_);_(@_)</c:formatCode>
                <c:ptCount val="14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  <c:pt idx="12">
                  <c:v>48.234378200000002</c:v>
                </c:pt>
                <c:pt idx="13">
                  <c:v>66.039849500000003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1-4EF6-881E-F37BF72D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0603568"/>
        <c:axId val="1"/>
      </c:barChart>
      <c:dateAx>
        <c:axId val="180603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03568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3157936396369957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7416897594134"/>
          <c:y val="0.21839141745077184"/>
          <c:w val="0.694738091891098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data'!$J$46:$W$46</c:f>
              <c:numCache>
                <c:formatCode>_(* #,##0.00_);_(* \(#,##0.00\);_(* "-"??_);_(@_)</c:formatCode>
                <c:ptCount val="14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  <c:pt idx="12">
                  <c:v>9.0924689999999995</c:v>
                </c:pt>
                <c:pt idx="13">
                  <c:v>11.925952499999999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0-4729-8397-9D11241A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0604880"/>
        <c:axId val="1"/>
      </c:barChart>
      <c:dateAx>
        <c:axId val="180604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3219269764922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04880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40503788476836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446347692436517"/>
          <c:y val="0.2177658046630323"/>
          <c:w val="0.70041498966687343"/>
          <c:h val="0.51003043723710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data'!$J$39:$W$39</c:f>
              <c:numCache>
                <c:formatCode>_(* #,##0.00_);_(* \(#,##0.00\);_(* "-"??_);_(@_)</c:formatCode>
                <c:ptCount val="14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  <c:pt idx="12">
                  <c:v>12.280799999999999</c:v>
                </c:pt>
                <c:pt idx="13">
                  <c:v>17.507750000000001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B65-AAC6-A92865FA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606848"/>
        <c:axId val="1"/>
      </c:barChart>
      <c:dateAx>
        <c:axId val="180606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3.9256297355960458E-2"/>
              <c:y val="0.306591330249269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06848"/>
        <c:crosses val="autoZero"/>
        <c:crossBetween val="between"/>
        <c:maj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6444000824360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95480140141274"/>
          <c:y val="0.28080327443391007"/>
          <c:w val="0.70920737542083123"/>
          <c:h val="0.446992967466224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data'!$J$48:$V$48</c:f>
              <c:numCache>
                <c:formatCode>_(* #,##0.00_);_(* \(#,##0.00\);_(* "-"??_);_(@_)</c:formatCode>
                <c:ptCount val="13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  <c:pt idx="12">
                  <c:v>4.0091700000000001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4557-B5CF-75539D94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0610128"/>
        <c:axId val="1"/>
      </c:barChart>
      <c:dateAx>
        <c:axId val="180610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10128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495831776463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8157903442673"/>
          <c:y val="0.28160998566020579"/>
          <c:w val="0.67016961401329389"/>
          <c:h val="0.445403548748284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data'!$J$47:$V$47</c:f>
              <c:numCache>
                <c:formatCode>_(* #,##0.00_);_(* \(#,##0.00\);_(* "-"??_);_(@_)</c:formatCode>
                <c:ptCount val="13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  <c:pt idx="12">
                  <c:v>184.661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4-4DC2-BD11-1248C321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57272"/>
        <c:axId val="1"/>
      </c:barChart>
      <c:dateAx>
        <c:axId val="180857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27587126176157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7272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3529466071940103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37860220450265"/>
          <c:y val="0.20579724708251748"/>
          <c:w val="0.7689093377080426"/>
          <c:h val="0.51884094687000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data'!$H$9:$W$9</c:f>
              <c:numCache>
                <c:formatCode>General</c:formatCode>
                <c:ptCount val="16"/>
                <c:pt idx="0">
                  <c:v>3667</c:v>
                </c:pt>
                <c:pt idx="1">
                  <c:v>2815</c:v>
                </c:pt>
                <c:pt idx="2">
                  <c:v>3216</c:v>
                </c:pt>
                <c:pt idx="3">
                  <c:v>3800</c:v>
                </c:pt>
                <c:pt idx="4">
                  <c:v>3069</c:v>
                </c:pt>
                <c:pt idx="5">
                  <c:v>2947</c:v>
                </c:pt>
                <c:pt idx="6">
                  <c:v>3686</c:v>
                </c:pt>
                <c:pt idx="7">
                  <c:v>3542</c:v>
                </c:pt>
                <c:pt idx="8">
                  <c:v>3020</c:v>
                </c:pt>
                <c:pt idx="9">
                  <c:v>2895</c:v>
                </c:pt>
                <c:pt idx="10">
                  <c:v>3374</c:v>
                </c:pt>
                <c:pt idx="11">
                  <c:v>3170</c:v>
                </c:pt>
                <c:pt idx="12">
                  <c:v>3069</c:v>
                </c:pt>
                <c:pt idx="13">
                  <c:v>3244</c:v>
                </c:pt>
                <c:pt idx="14">
                  <c:v>3303.2</c:v>
                </c:pt>
                <c:pt idx="15" formatCode="_(* #,##0_);_(* \(#,##0\);_(* &quot;-&quot;??_);_(@_)">
                  <c:v>3864.25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C-4CCC-B78C-759FE4A6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041608"/>
        <c:axId val="1"/>
      </c:barChart>
      <c:dateAx>
        <c:axId val="180041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10145147011681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41608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63389679476241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6910230467868"/>
          <c:y val="0.21965348916959612"/>
          <c:w val="0.76939419941738774"/>
          <c:h val="0.505781060587885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data'!$H$11:$W$11</c:f>
              <c:numCache>
                <c:formatCode>General</c:formatCode>
                <c:ptCount val="16"/>
                <c:pt idx="0">
                  <c:v>315</c:v>
                </c:pt>
                <c:pt idx="1">
                  <c:v>274</c:v>
                </c:pt>
                <c:pt idx="2">
                  <c:v>267</c:v>
                </c:pt>
                <c:pt idx="3">
                  <c:v>298</c:v>
                </c:pt>
                <c:pt idx="4">
                  <c:v>237</c:v>
                </c:pt>
                <c:pt idx="5">
                  <c:v>204</c:v>
                </c:pt>
                <c:pt idx="6">
                  <c:v>195</c:v>
                </c:pt>
                <c:pt idx="7">
                  <c:v>183</c:v>
                </c:pt>
                <c:pt idx="8">
                  <c:v>159</c:v>
                </c:pt>
                <c:pt idx="9">
                  <c:v>177</c:v>
                </c:pt>
                <c:pt idx="10">
                  <c:v>163</c:v>
                </c:pt>
                <c:pt idx="11">
                  <c:v>210</c:v>
                </c:pt>
                <c:pt idx="12">
                  <c:v>187</c:v>
                </c:pt>
                <c:pt idx="13">
                  <c:v>225</c:v>
                </c:pt>
                <c:pt idx="14">
                  <c:v>278.2</c:v>
                </c:pt>
                <c:pt idx="15" formatCode="_(* #,##0_);_(* \(#,##0\);_(* &quot;-&quot;??_);_(@_)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D-4FFD-8ACF-E56C4036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080832"/>
        <c:axId val="1"/>
      </c:barChart>
      <c:dateAx>
        <c:axId val="180080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832397245041874E-2"/>
              <c:y val="0.31791952379809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80832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824360156628486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65337253556972"/>
          <c:y val="0.21739145818575789"/>
          <c:w val="0.76778497575057536"/>
          <c:h val="0.507246735766768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data'!$H$10:$W$10</c:f>
              <c:numCache>
                <c:formatCode>General</c:formatCode>
                <c:ptCount val="16"/>
                <c:pt idx="0">
                  <c:v>712</c:v>
                </c:pt>
                <c:pt idx="1">
                  <c:v>546</c:v>
                </c:pt>
                <c:pt idx="2">
                  <c:v>526</c:v>
                </c:pt>
                <c:pt idx="3">
                  <c:v>731</c:v>
                </c:pt>
                <c:pt idx="4">
                  <c:v>777</c:v>
                </c:pt>
                <c:pt idx="5">
                  <c:v>608</c:v>
                </c:pt>
                <c:pt idx="6">
                  <c:v>661</c:v>
                </c:pt>
                <c:pt idx="7">
                  <c:v>711</c:v>
                </c:pt>
                <c:pt idx="8">
                  <c:v>679</c:v>
                </c:pt>
                <c:pt idx="9">
                  <c:v>636</c:v>
                </c:pt>
                <c:pt idx="10">
                  <c:v>788</c:v>
                </c:pt>
                <c:pt idx="11">
                  <c:v>707</c:v>
                </c:pt>
                <c:pt idx="12">
                  <c:v>653</c:v>
                </c:pt>
                <c:pt idx="13">
                  <c:v>677</c:v>
                </c:pt>
                <c:pt idx="14">
                  <c:v>760</c:v>
                </c:pt>
                <c:pt idx="15" formatCode="_(* #,##0_);_(* \(#,##0\);_(* &quot;-&quot;??_);_(@_)">
                  <c:v>921.75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0-4D59-BB2C-03849894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750712"/>
        <c:axId val="1"/>
      </c:barChart>
      <c:dateAx>
        <c:axId val="179750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159422525633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50712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291680547933228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3343293936817"/>
          <c:y val="0.2215753691576362"/>
          <c:w val="0.76875039100666864"/>
          <c:h val="0.50146004598833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data'!$H$12:$W$12</c:f>
              <c:numCache>
                <c:formatCode>General</c:formatCode>
                <c:ptCount val="16"/>
                <c:pt idx="0">
                  <c:v>631</c:v>
                </c:pt>
                <c:pt idx="1">
                  <c:v>552</c:v>
                </c:pt>
                <c:pt idx="2">
                  <c:v>479</c:v>
                </c:pt>
                <c:pt idx="3">
                  <c:v>819</c:v>
                </c:pt>
                <c:pt idx="4">
                  <c:v>697</c:v>
                </c:pt>
                <c:pt idx="5">
                  <c:v>602</c:v>
                </c:pt>
                <c:pt idx="6">
                  <c:v>593</c:v>
                </c:pt>
                <c:pt idx="7">
                  <c:v>533</c:v>
                </c:pt>
                <c:pt idx="8">
                  <c:v>699</c:v>
                </c:pt>
                <c:pt idx="9">
                  <c:v>436</c:v>
                </c:pt>
                <c:pt idx="10">
                  <c:v>599</c:v>
                </c:pt>
                <c:pt idx="11">
                  <c:v>582</c:v>
                </c:pt>
                <c:pt idx="12">
                  <c:v>538</c:v>
                </c:pt>
                <c:pt idx="13">
                  <c:v>644</c:v>
                </c:pt>
                <c:pt idx="14">
                  <c:v>635.79999999999995</c:v>
                </c:pt>
                <c:pt idx="15" formatCode="_(* #,##0_);_(* \(#,##0\);_(* &quot;-&quot;??_);_(@_)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D9A-BD0D-D1AD2A0F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753008"/>
        <c:axId val="1"/>
      </c:barChart>
      <c:dateAx>
        <c:axId val="179753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583353466468033E-2"/>
              <c:y val="0.31778572681818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53008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15792200489670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68463090882416"/>
          <c:y val="0.21839141745077184"/>
          <c:w val="0.7305276299582159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data'!$H$16:$W$16</c:f>
              <c:numCache>
                <c:formatCode>_(* #,##0_);_(* \(#,##0\);_(* "-"??_);_(@_)</c:formatCode>
                <c:ptCount val="16"/>
                <c:pt idx="0">
                  <c:v>824</c:v>
                </c:pt>
                <c:pt idx="1">
                  <c:v>722</c:v>
                </c:pt>
                <c:pt idx="2">
                  <c:v>949</c:v>
                </c:pt>
                <c:pt idx="3">
                  <c:v>801</c:v>
                </c:pt>
                <c:pt idx="4">
                  <c:v>864</c:v>
                </c:pt>
                <c:pt idx="5">
                  <c:v>828</c:v>
                </c:pt>
                <c:pt idx="6">
                  <c:v>1283</c:v>
                </c:pt>
                <c:pt idx="7">
                  <c:v>1161</c:v>
                </c:pt>
                <c:pt idx="8">
                  <c:v>907</c:v>
                </c:pt>
                <c:pt idx="9">
                  <c:v>828</c:v>
                </c:pt>
                <c:pt idx="10">
                  <c:v>1085</c:v>
                </c:pt>
                <c:pt idx="11">
                  <c:v>942</c:v>
                </c:pt>
                <c:pt idx="12">
                  <c:v>1115</c:v>
                </c:pt>
                <c:pt idx="13" formatCode="General">
                  <c:v>1084.8</c:v>
                </c:pt>
                <c:pt idx="14" formatCode="General">
                  <c:v>1011</c:v>
                </c:pt>
                <c:pt idx="15">
                  <c:v>1433.75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B-414F-A960-ED193796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754976"/>
        <c:axId val="1"/>
      </c:barChart>
      <c:dateAx>
        <c:axId val="179754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54976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3527204246229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29080636934485"/>
          <c:y val="0.21839141745077184"/>
          <c:w val="0.73444095004277543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data'!$H$17:$W$17</c:f>
              <c:numCache>
                <c:formatCode>_(* #,##0_);_(* \(#,##0\);_(* "-"??_);_(@_)</c:formatCode>
                <c:ptCount val="16"/>
                <c:pt idx="0">
                  <c:v>1996</c:v>
                </c:pt>
                <c:pt idx="1">
                  <c:v>1980</c:v>
                </c:pt>
                <c:pt idx="2">
                  <c:v>2059</c:v>
                </c:pt>
                <c:pt idx="3">
                  <c:v>2011</c:v>
                </c:pt>
                <c:pt idx="4">
                  <c:v>2061</c:v>
                </c:pt>
                <c:pt idx="5">
                  <c:v>1962</c:v>
                </c:pt>
                <c:pt idx="6">
                  <c:v>2295</c:v>
                </c:pt>
                <c:pt idx="7">
                  <c:v>2270</c:v>
                </c:pt>
                <c:pt idx="8">
                  <c:v>1975</c:v>
                </c:pt>
                <c:pt idx="9">
                  <c:v>1984</c:v>
                </c:pt>
                <c:pt idx="10">
                  <c:v>2173</c:v>
                </c:pt>
                <c:pt idx="11">
                  <c:v>2128</c:v>
                </c:pt>
                <c:pt idx="12">
                  <c:v>2058</c:v>
                </c:pt>
                <c:pt idx="13" formatCode="General">
                  <c:v>2055</c:v>
                </c:pt>
                <c:pt idx="14" formatCode="General">
                  <c:v>2196.6</c:v>
                </c:pt>
                <c:pt idx="15">
                  <c:v>2354.25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C-457D-AA23-A22343F4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48120"/>
        <c:axId val="1"/>
      </c:barChart>
      <c:dateAx>
        <c:axId val="180348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4191470361941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8120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57898258965823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68463090882416"/>
          <c:y val="0.21839141745077184"/>
          <c:w val="0.7305276299582159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data'!$H$18:$W$18</c:f>
              <c:numCache>
                <c:formatCode>_(* #,##0_);_(* \(#,##0\);_(* "-"??_);_(@_)</c:formatCode>
                <c:ptCount val="16"/>
                <c:pt idx="0">
                  <c:v>458</c:v>
                </c:pt>
                <c:pt idx="1">
                  <c:v>393</c:v>
                </c:pt>
                <c:pt idx="2">
                  <c:v>430</c:v>
                </c:pt>
                <c:pt idx="3">
                  <c:v>423</c:v>
                </c:pt>
                <c:pt idx="4">
                  <c:v>502</c:v>
                </c:pt>
                <c:pt idx="5">
                  <c:v>449</c:v>
                </c:pt>
                <c:pt idx="6">
                  <c:v>463</c:v>
                </c:pt>
                <c:pt idx="7">
                  <c:v>601</c:v>
                </c:pt>
                <c:pt idx="8">
                  <c:v>469</c:v>
                </c:pt>
                <c:pt idx="9">
                  <c:v>521</c:v>
                </c:pt>
                <c:pt idx="10">
                  <c:v>630</c:v>
                </c:pt>
                <c:pt idx="11">
                  <c:v>527</c:v>
                </c:pt>
                <c:pt idx="12">
                  <c:v>499</c:v>
                </c:pt>
                <c:pt idx="13" formatCode="General">
                  <c:v>526</c:v>
                </c:pt>
                <c:pt idx="14" formatCode="General">
                  <c:v>637.20000000000005</c:v>
                </c:pt>
                <c:pt idx="15">
                  <c:v>775.5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9-47CE-BEE4-C2D97DDF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49760"/>
        <c:axId val="1"/>
      </c:barChart>
      <c:dateAx>
        <c:axId val="180349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976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47373723174359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368477482355672"/>
          <c:y val="0.21839141745077184"/>
          <c:w val="0.65052748604348343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data'!$J$37:$W$37</c:f>
              <c:numCache>
                <c:formatCode>_(* #,##0.00_);_(* \(#,##0.00\);_(* "-"??_);_(@_)</c:formatCode>
                <c:ptCount val="14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  <c:pt idx="12">
                  <c:v>496.59106360000004</c:v>
                </c:pt>
                <c:pt idx="13">
                  <c:v>701.76070125000001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2-4252-AF0B-277671D3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50088"/>
        <c:axId val="1"/>
      </c:barChart>
      <c:dateAx>
        <c:axId val="180350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50000701555488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0088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130</xdr:row>
      <xdr:rowOff>160020</xdr:rowOff>
    </xdr:from>
    <xdr:to>
      <xdr:col>12</xdr:col>
      <xdr:colOff>327660</xdr:colOff>
      <xdr:row>146</xdr:row>
      <xdr:rowOff>129540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6</xdr:col>
      <xdr:colOff>0</xdr:colOff>
      <xdr:row>15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16</xdr:row>
      <xdr:rowOff>91440</xdr:rowOff>
    </xdr:from>
    <xdr:to>
      <xdr:col>6</xdr:col>
      <xdr:colOff>0</xdr:colOff>
      <xdr:row>32</xdr:row>
      <xdr:rowOff>45720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0</xdr:row>
      <xdr:rowOff>22860</xdr:rowOff>
    </xdr:from>
    <xdr:to>
      <xdr:col>12</xdr:col>
      <xdr:colOff>312420</xdr:colOff>
      <xdr:row>15</xdr:row>
      <xdr:rowOff>137160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16</xdr:row>
      <xdr:rowOff>106680</xdr:rowOff>
    </xdr:from>
    <xdr:to>
      <xdr:col>12</xdr:col>
      <xdr:colOff>327660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37</xdr:row>
      <xdr:rowOff>0</xdr:rowOff>
    </xdr:from>
    <xdr:to>
      <xdr:col>5</xdr:col>
      <xdr:colOff>594360</xdr:colOff>
      <xdr:row>52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297180</xdr:colOff>
      <xdr:row>37</xdr:row>
      <xdr:rowOff>0</xdr:rowOff>
    </xdr:from>
    <xdr:to>
      <xdr:col>12</xdr:col>
      <xdr:colOff>312420</xdr:colOff>
      <xdr:row>52</xdr:row>
      <xdr:rowOff>137160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54</xdr:row>
      <xdr:rowOff>160020</xdr:rowOff>
    </xdr:from>
    <xdr:to>
      <xdr:col>5</xdr:col>
      <xdr:colOff>601980</xdr:colOff>
      <xdr:row>70</xdr:row>
      <xdr:rowOff>129540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74</xdr:row>
      <xdr:rowOff>160020</xdr:rowOff>
    </xdr:from>
    <xdr:to>
      <xdr:col>5</xdr:col>
      <xdr:colOff>601980</xdr:colOff>
      <xdr:row>90</xdr:row>
      <xdr:rowOff>129540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160020</xdr:rowOff>
    </xdr:from>
    <xdr:to>
      <xdr:col>12</xdr:col>
      <xdr:colOff>327660</xdr:colOff>
      <xdr:row>90</xdr:row>
      <xdr:rowOff>129540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160020</xdr:rowOff>
    </xdr:from>
    <xdr:to>
      <xdr:col>12</xdr:col>
      <xdr:colOff>327660</xdr:colOff>
      <xdr:row>108</xdr:row>
      <xdr:rowOff>129540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111</xdr:row>
      <xdr:rowOff>160020</xdr:rowOff>
    </xdr:from>
    <xdr:to>
      <xdr:col>5</xdr:col>
      <xdr:colOff>601980</xdr:colOff>
      <xdr:row>127</xdr:row>
      <xdr:rowOff>129540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160020</xdr:rowOff>
    </xdr:from>
    <xdr:to>
      <xdr:col>12</xdr:col>
      <xdr:colOff>327660</xdr:colOff>
      <xdr:row>127</xdr:row>
      <xdr:rowOff>129540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30480</xdr:colOff>
      <xdr:row>129</xdr:row>
      <xdr:rowOff>160020</xdr:rowOff>
    </xdr:from>
    <xdr:to>
      <xdr:col>5</xdr:col>
      <xdr:colOff>601980</xdr:colOff>
      <xdr:row>145</xdr:row>
      <xdr:rowOff>129540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30480</xdr:colOff>
      <xdr:row>108</xdr:row>
      <xdr:rowOff>144780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594360</xdr:colOff>
      <xdr:row>163</xdr:row>
      <xdr:rowOff>144780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312420</xdr:colOff>
      <xdr:row>163</xdr:row>
      <xdr:rowOff>137160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3.2" x14ac:dyDescent="0.25"/>
  <cols>
    <col min="2" max="2" width="36.6640625" bestFit="1" customWidth="1"/>
    <col min="3" max="3" width="8.44140625" bestFit="1" customWidth="1"/>
    <col min="4" max="9" width="9.332031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546875" bestFit="1" customWidth="1"/>
    <col min="19" max="19" width="16.6640625" bestFit="1" customWidth="1"/>
    <col min="20" max="20" width="17" bestFit="1" customWidth="1"/>
    <col min="21" max="21" width="12.88671875" bestFit="1" customWidth="1"/>
    <col min="22" max="23" width="12" bestFit="1" customWidth="1"/>
  </cols>
  <sheetData>
    <row r="3" spans="1:24" x14ac:dyDescent="0.25">
      <c r="U3" s="133"/>
      <c r="V3" s="133"/>
    </row>
    <row r="4" spans="1:24" x14ac:dyDescent="0.25">
      <c r="U4" s="134"/>
      <c r="V4" s="134"/>
    </row>
    <row r="5" spans="1:24" x14ac:dyDescent="0.25">
      <c r="Q5" t="s">
        <v>92</v>
      </c>
    </row>
    <row r="6" spans="1:24" x14ac:dyDescent="0.25">
      <c r="D6" t="s">
        <v>90</v>
      </c>
      <c r="I6" s="87" t="s">
        <v>92</v>
      </c>
      <c r="P6" t="s">
        <v>91</v>
      </c>
      <c r="Q6" t="s">
        <v>91</v>
      </c>
    </row>
    <row r="7" spans="1:24" x14ac:dyDescent="0.25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W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  <c r="V7" s="85">
        <f t="shared" si="0"/>
        <v>37032</v>
      </c>
      <c r="W7" s="85">
        <f t="shared" si="0"/>
        <v>37039</v>
      </c>
      <c r="X7" s="85"/>
    </row>
    <row r="8" spans="1:24" x14ac:dyDescent="0.25">
      <c r="B8" s="84" t="s">
        <v>82</v>
      </c>
    </row>
    <row r="9" spans="1:24" s="120" customFormat="1" x14ac:dyDescent="0.25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  <c r="V9" s="120">
        <v>3303.2</v>
      </c>
      <c r="W9" s="122">
        <v>3864.25</v>
      </c>
      <c r="X9" s="122"/>
    </row>
    <row r="10" spans="1:24" s="120" customFormat="1" x14ac:dyDescent="0.25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  <c r="V10" s="120">
        <v>760</v>
      </c>
      <c r="W10" s="122">
        <v>921.75</v>
      </c>
      <c r="X10" s="122"/>
    </row>
    <row r="11" spans="1:24" s="120" customFormat="1" x14ac:dyDescent="0.25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  <c r="V11" s="120">
        <v>278.2</v>
      </c>
      <c r="W11" s="122">
        <v>361</v>
      </c>
      <c r="X11" s="122"/>
    </row>
    <row r="12" spans="1:24" s="120" customFormat="1" x14ac:dyDescent="0.25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  <c r="V12" s="120">
        <v>635.79999999999995</v>
      </c>
      <c r="W12" s="122">
        <v>508</v>
      </c>
      <c r="X12" s="122"/>
    </row>
    <row r="13" spans="1:24" s="120" customFormat="1" x14ac:dyDescent="0.25">
      <c r="A13" s="112"/>
      <c r="B13" s="112"/>
      <c r="W13" s="122"/>
      <c r="X13" s="122"/>
    </row>
    <row r="14" spans="1:24" s="120" customFormat="1" x14ac:dyDescent="0.25">
      <c r="W14" s="122"/>
      <c r="X14" s="122"/>
    </row>
    <row r="15" spans="1:24" s="120" customFormat="1" x14ac:dyDescent="0.25">
      <c r="B15" s="121" t="s">
        <v>84</v>
      </c>
      <c r="W15" s="122"/>
      <c r="X15" s="122"/>
    </row>
    <row r="16" spans="1:24" s="120" customFormat="1" x14ac:dyDescent="0.25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  <c r="V16" s="120">
        <v>1011</v>
      </c>
      <c r="W16" s="122">
        <v>1433.75</v>
      </c>
      <c r="X16" s="122"/>
    </row>
    <row r="17" spans="1:24" s="120" customFormat="1" x14ac:dyDescent="0.25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  <c r="V17" s="120">
        <v>2196.6</v>
      </c>
      <c r="W17" s="122">
        <v>2354.25</v>
      </c>
      <c r="X17" s="122"/>
    </row>
    <row r="18" spans="1:24" s="120" customFormat="1" x14ac:dyDescent="0.25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  <c r="V18" s="120">
        <v>637.20000000000005</v>
      </c>
      <c r="W18" s="122">
        <v>775.5</v>
      </c>
      <c r="X18" s="122"/>
    </row>
    <row r="19" spans="1:24" x14ac:dyDescent="0.25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4" ht="13.8" thickBot="1" x14ac:dyDescent="0.3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4" s="109" customFormat="1" x14ac:dyDescent="0.25">
      <c r="A21" s="107"/>
      <c r="B21" s="108" t="s">
        <v>86</v>
      </c>
    </row>
    <row r="22" spans="1:24" s="112" customFormat="1" x14ac:dyDescent="0.25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  <c r="V22" s="113">
        <v>496591063.60000002</v>
      </c>
      <c r="W22" s="113">
        <v>701760701.25</v>
      </c>
    </row>
    <row r="23" spans="1:24" s="112" customFormat="1" x14ac:dyDescent="0.25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  <c r="V23" s="113">
        <v>10690857.199999999</v>
      </c>
      <c r="W23" s="113">
        <v>13886890</v>
      </c>
    </row>
    <row r="24" spans="1:24" s="112" customFormat="1" x14ac:dyDescent="0.25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  <c r="V24" s="113">
        <v>12280800</v>
      </c>
      <c r="W24" s="113">
        <v>17507750</v>
      </c>
    </row>
    <row r="25" spans="1:24" s="112" customFormat="1" x14ac:dyDescent="0.25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  <c r="V25" s="113">
        <v>15595.8</v>
      </c>
      <c r="W25" s="113">
        <v>17549.75</v>
      </c>
    </row>
    <row r="26" spans="1:24" s="112" customFormat="1" x14ac:dyDescent="0.25">
      <c r="A26" s="110"/>
    </row>
    <row r="27" spans="1:24" s="112" customFormat="1" x14ac:dyDescent="0.25">
      <c r="A27" s="110"/>
    </row>
    <row r="28" spans="1:24" s="112" customFormat="1" x14ac:dyDescent="0.25">
      <c r="A28" s="110"/>
      <c r="B28" s="115" t="s">
        <v>87</v>
      </c>
    </row>
    <row r="29" spans="1:24" s="112" customFormat="1" x14ac:dyDescent="0.25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  <c r="V29" s="113">
        <v>435697217.39999998</v>
      </c>
      <c r="W29" s="113">
        <v>625986670.5</v>
      </c>
    </row>
    <row r="30" spans="1:24" s="112" customFormat="1" x14ac:dyDescent="0.25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  <c r="V30" s="113">
        <v>48234378.200000003</v>
      </c>
      <c r="W30" s="113">
        <v>66039849.5</v>
      </c>
    </row>
    <row r="31" spans="1:24" s="112" customFormat="1" x14ac:dyDescent="0.25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  <c r="V31" s="113">
        <v>9092469</v>
      </c>
      <c r="W31" s="113">
        <v>11925952.5</v>
      </c>
    </row>
    <row r="32" spans="1:24" s="112" customFormat="1" x14ac:dyDescent="0.25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  <c r="V32" s="113">
        <v>184661000</v>
      </c>
      <c r="W32" s="113">
        <v>158331500</v>
      </c>
    </row>
    <row r="33" spans="1:23" s="118" customFormat="1" ht="13.8" thickBot="1" x14ac:dyDescent="0.3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  <c r="V33" s="119">
        <v>4009170</v>
      </c>
      <c r="W33" s="119">
        <v>2939400</v>
      </c>
    </row>
    <row r="34" spans="1:23" x14ac:dyDescent="0.25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3" ht="13.8" thickBot="1" x14ac:dyDescent="0.3">
      <c r="B35" s="105" t="s">
        <v>101</v>
      </c>
    </row>
    <row r="36" spans="1:23" s="95" customFormat="1" x14ac:dyDescent="0.25">
      <c r="A36"/>
      <c r="B36" s="94" t="s">
        <v>86</v>
      </c>
    </row>
    <row r="37" spans="1:23" s="97" customFormat="1" x14ac:dyDescent="0.25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 t="shared" ref="U37:V39" si="2">+U22/1000000</f>
        <v>529.40867100000003</v>
      </c>
      <c r="V37" s="98">
        <f t="shared" si="2"/>
        <v>496.59106360000004</v>
      </c>
      <c r="W37" s="98">
        <f>+W22/1000000</f>
        <v>701.76070125000001</v>
      </c>
    </row>
    <row r="38" spans="1:23" s="97" customFormat="1" x14ac:dyDescent="0.25">
      <c r="A38"/>
      <c r="B38" s="96" t="s">
        <v>94</v>
      </c>
      <c r="J38" s="98">
        <f t="shared" ref="J38:T48" si="3">+J23/1000000</f>
        <v>4.1547967999999997</v>
      </c>
      <c r="K38" s="98">
        <f t="shared" si="3"/>
        <v>5.0237150000000002</v>
      </c>
      <c r="L38" s="98">
        <f t="shared" si="3"/>
        <v>6.1156560000000004</v>
      </c>
      <c r="M38" s="98">
        <f t="shared" si="3"/>
        <v>5.7402519999999999</v>
      </c>
      <c r="N38" s="98">
        <f t="shared" si="3"/>
        <v>6.0900020000000001</v>
      </c>
      <c r="O38" s="98">
        <f t="shared" si="3"/>
        <v>7.6285540000000003</v>
      </c>
      <c r="P38" s="98">
        <f t="shared" si="3"/>
        <v>6.7683248750000002</v>
      </c>
      <c r="Q38" s="98">
        <f t="shared" si="3"/>
        <v>8.4210713000000013</v>
      </c>
      <c r="R38" s="98">
        <f t="shared" si="3"/>
        <v>6.6402785999999994</v>
      </c>
      <c r="S38" s="98">
        <f t="shared" si="3"/>
        <v>7.6158942999999999</v>
      </c>
      <c r="T38" s="98">
        <f t="shared" si="3"/>
        <v>8.0536928999999997</v>
      </c>
      <c r="U38" s="98">
        <f t="shared" si="2"/>
        <v>7.7198890000000002</v>
      </c>
      <c r="V38" s="98">
        <f t="shared" si="2"/>
        <v>10.6908572</v>
      </c>
      <c r="W38" s="98">
        <f>+W23/1000000</f>
        <v>13.886889999999999</v>
      </c>
    </row>
    <row r="39" spans="1:23" s="97" customFormat="1" x14ac:dyDescent="0.25">
      <c r="A39"/>
      <c r="B39" s="96" t="s">
        <v>80</v>
      </c>
      <c r="J39" s="98">
        <f t="shared" si="3"/>
        <v>7.3819999999999997</v>
      </c>
      <c r="K39" s="98">
        <f t="shared" si="3"/>
        <v>6.3533999999999997</v>
      </c>
      <c r="L39" s="98">
        <f t="shared" si="3"/>
        <v>6.3860000000000001</v>
      </c>
      <c r="M39" s="98">
        <f t="shared" si="3"/>
        <v>8.8008000000000006</v>
      </c>
      <c r="N39" s="98">
        <f t="shared" si="3"/>
        <v>9.6021999999999998</v>
      </c>
      <c r="O39" s="98">
        <f t="shared" si="3"/>
        <v>9.0795999999999992</v>
      </c>
      <c r="P39" s="98">
        <f t="shared" si="3"/>
        <v>8.2940000000000005</v>
      </c>
      <c r="Q39" s="98">
        <f t="shared" si="3"/>
        <v>9.1237999999999992</v>
      </c>
      <c r="R39" s="98">
        <f t="shared" si="3"/>
        <v>7.3920000000000003</v>
      </c>
      <c r="S39" s="98">
        <f t="shared" si="3"/>
        <v>9.9809999999999999</v>
      </c>
      <c r="T39" s="98">
        <f t="shared" si="3"/>
        <v>9.0183999999999997</v>
      </c>
      <c r="U39" s="98">
        <f t="shared" si="2"/>
        <v>10.6698</v>
      </c>
      <c r="V39" s="98">
        <f t="shared" si="2"/>
        <v>12.280799999999999</v>
      </c>
      <c r="W39" s="98">
        <f>+W24/1000000</f>
        <v>17.507750000000001</v>
      </c>
    </row>
    <row r="40" spans="1:23" s="97" customFormat="1" x14ac:dyDescent="0.25">
      <c r="A40"/>
      <c r="B40" s="96" t="s">
        <v>81</v>
      </c>
      <c r="J40" s="99">
        <f>+J25</f>
        <v>49512</v>
      </c>
      <c r="K40" s="99">
        <f t="shared" ref="K40:T40" si="4">+K25</f>
        <v>42885</v>
      </c>
      <c r="L40" s="99">
        <f t="shared" si="4"/>
        <v>23313</v>
      </c>
      <c r="M40" s="99">
        <f t="shared" si="4"/>
        <v>14320</v>
      </c>
      <c r="N40" s="99">
        <f t="shared" si="4"/>
        <v>22810</v>
      </c>
      <c r="O40" s="99">
        <f t="shared" si="4"/>
        <v>21687</v>
      </c>
      <c r="P40" s="99">
        <f t="shared" si="4"/>
        <v>32603.75</v>
      </c>
      <c r="Q40" s="99">
        <f t="shared" si="4"/>
        <v>22024.2</v>
      </c>
      <c r="R40" s="99">
        <f t="shared" si="4"/>
        <v>37599</v>
      </c>
      <c r="S40" s="99">
        <f t="shared" si="4"/>
        <v>34898.199999999997</v>
      </c>
      <c r="T40" s="99">
        <f t="shared" si="4"/>
        <v>21073.599999999999</v>
      </c>
      <c r="U40" s="99">
        <f>+U25</f>
        <v>14618</v>
      </c>
      <c r="V40" s="99">
        <f>+V25</f>
        <v>15595.8</v>
      </c>
      <c r="W40" s="99">
        <f>+W25</f>
        <v>17549.75</v>
      </c>
    </row>
    <row r="41" spans="1:23" s="97" customFormat="1" ht="4.5" customHeight="1" x14ac:dyDescent="0.25">
      <c r="A41"/>
      <c r="B41" s="100"/>
      <c r="J41" s="98">
        <f t="shared" si="3"/>
        <v>0</v>
      </c>
      <c r="K41" s="98">
        <f t="shared" si="3"/>
        <v>0</v>
      </c>
      <c r="L41" s="98">
        <f t="shared" si="3"/>
        <v>0</v>
      </c>
      <c r="M41" s="98">
        <f t="shared" si="3"/>
        <v>0</v>
      </c>
      <c r="N41" s="98">
        <f t="shared" si="3"/>
        <v>0</v>
      </c>
      <c r="O41" s="98">
        <f t="shared" si="3"/>
        <v>0</v>
      </c>
      <c r="P41" s="98">
        <f t="shared" si="3"/>
        <v>0</v>
      </c>
      <c r="Q41" s="98">
        <f t="shared" si="3"/>
        <v>0</v>
      </c>
      <c r="R41" s="98">
        <f t="shared" si="3"/>
        <v>0</v>
      </c>
      <c r="S41" s="98">
        <f t="shared" si="3"/>
        <v>0</v>
      </c>
      <c r="T41" s="98">
        <f t="shared" si="3"/>
        <v>0</v>
      </c>
      <c r="U41" s="98">
        <f t="shared" ref="U41:V48" si="5">+U26/1000000</f>
        <v>0</v>
      </c>
      <c r="V41" s="98">
        <f t="shared" si="5"/>
        <v>0</v>
      </c>
      <c r="W41" s="98">
        <f t="shared" ref="W41:W48" si="6">+W26/1000000</f>
        <v>0</v>
      </c>
    </row>
    <row r="42" spans="1:23" s="97" customFormat="1" ht="4.5" customHeight="1" x14ac:dyDescent="0.25">
      <c r="A42"/>
      <c r="B42" s="100"/>
      <c r="J42" s="98">
        <f t="shared" si="3"/>
        <v>0</v>
      </c>
      <c r="K42" s="98">
        <f t="shared" si="3"/>
        <v>0</v>
      </c>
      <c r="L42" s="98">
        <f t="shared" si="3"/>
        <v>0</v>
      </c>
      <c r="M42" s="98">
        <f t="shared" si="3"/>
        <v>0</v>
      </c>
      <c r="N42" s="98">
        <f t="shared" si="3"/>
        <v>0</v>
      </c>
      <c r="O42" s="98">
        <f t="shared" si="3"/>
        <v>0</v>
      </c>
      <c r="P42" s="98">
        <f t="shared" si="3"/>
        <v>0</v>
      </c>
      <c r="Q42" s="98">
        <f t="shared" si="3"/>
        <v>0</v>
      </c>
      <c r="R42" s="98">
        <f t="shared" si="3"/>
        <v>0</v>
      </c>
      <c r="S42" s="98">
        <f t="shared" si="3"/>
        <v>0</v>
      </c>
      <c r="T42" s="98">
        <f t="shared" si="3"/>
        <v>0</v>
      </c>
      <c r="U42" s="98">
        <f t="shared" si="5"/>
        <v>0</v>
      </c>
      <c r="V42" s="98">
        <f t="shared" si="5"/>
        <v>0</v>
      </c>
      <c r="W42" s="98">
        <f t="shared" si="6"/>
        <v>0</v>
      </c>
    </row>
    <row r="43" spans="1:23" s="97" customFormat="1" x14ac:dyDescent="0.25">
      <c r="A43"/>
      <c r="B43" s="100" t="s">
        <v>87</v>
      </c>
      <c r="J43" s="98">
        <f t="shared" si="3"/>
        <v>0</v>
      </c>
      <c r="K43" s="98">
        <f t="shared" si="3"/>
        <v>0</v>
      </c>
      <c r="L43" s="98">
        <f t="shared" si="3"/>
        <v>0</v>
      </c>
      <c r="M43" s="98">
        <f t="shared" si="3"/>
        <v>0</v>
      </c>
      <c r="N43" s="98">
        <f t="shared" si="3"/>
        <v>0</v>
      </c>
      <c r="O43" s="98">
        <f t="shared" si="3"/>
        <v>0</v>
      </c>
      <c r="P43" s="98">
        <f t="shared" si="3"/>
        <v>0</v>
      </c>
      <c r="Q43" s="98">
        <f t="shared" si="3"/>
        <v>0</v>
      </c>
      <c r="R43" s="98">
        <f t="shared" si="3"/>
        <v>0</v>
      </c>
      <c r="S43" s="98">
        <f t="shared" si="3"/>
        <v>0</v>
      </c>
      <c r="T43" s="98">
        <f t="shared" si="3"/>
        <v>0</v>
      </c>
      <c r="U43" s="98">
        <f t="shared" si="5"/>
        <v>0</v>
      </c>
      <c r="V43" s="98">
        <f t="shared" si="5"/>
        <v>0</v>
      </c>
      <c r="W43" s="98">
        <f t="shared" si="6"/>
        <v>0</v>
      </c>
    </row>
    <row r="44" spans="1:23" s="97" customFormat="1" x14ac:dyDescent="0.25">
      <c r="A44"/>
      <c r="B44" s="96" t="s">
        <v>99</v>
      </c>
      <c r="J44" s="98">
        <f t="shared" si="3"/>
        <v>333.23054300000001</v>
      </c>
      <c r="K44" s="98">
        <f t="shared" si="3"/>
        <v>309.524159</v>
      </c>
      <c r="L44" s="98">
        <f t="shared" si="3"/>
        <v>328.09192939999997</v>
      </c>
      <c r="M44" s="98">
        <f t="shared" si="3"/>
        <v>328.698171</v>
      </c>
      <c r="N44" s="98">
        <f t="shared" si="3"/>
        <v>471.40108099999998</v>
      </c>
      <c r="O44" s="98">
        <f t="shared" si="3"/>
        <v>411.87568199999998</v>
      </c>
      <c r="P44" s="98">
        <f t="shared" si="3"/>
        <v>312.58866699999999</v>
      </c>
      <c r="Q44" s="98">
        <f t="shared" si="3"/>
        <v>379.221024</v>
      </c>
      <c r="R44" s="98">
        <f t="shared" si="3"/>
        <v>402.52802200000002</v>
      </c>
      <c r="S44" s="98">
        <f t="shared" si="3"/>
        <v>297.63192600000002</v>
      </c>
      <c r="T44" s="98">
        <f t="shared" si="3"/>
        <v>414.58851099999998</v>
      </c>
      <c r="U44" s="98">
        <f t="shared" si="5"/>
        <v>480.30698360000002</v>
      </c>
      <c r="V44" s="98">
        <f t="shared" si="5"/>
        <v>435.6972174</v>
      </c>
      <c r="W44" s="98">
        <f t="shared" si="6"/>
        <v>625.98667049999995</v>
      </c>
    </row>
    <row r="45" spans="1:23" s="97" customFormat="1" x14ac:dyDescent="0.25">
      <c r="A45"/>
      <c r="B45" s="96" t="s">
        <v>100</v>
      </c>
      <c r="J45" s="98">
        <f t="shared" si="3"/>
        <v>48.624136</v>
      </c>
      <c r="K45" s="98">
        <f t="shared" si="3"/>
        <v>37.750860000000003</v>
      </c>
      <c r="L45" s="98">
        <f t="shared" si="3"/>
        <v>30.196283999999999</v>
      </c>
      <c r="M45" s="98">
        <f t="shared" si="3"/>
        <v>30.343551000000001</v>
      </c>
      <c r="N45" s="98">
        <f t="shared" si="3"/>
        <v>65.715048999999993</v>
      </c>
      <c r="O45" s="98">
        <f t="shared" si="3"/>
        <v>38.254218000000002</v>
      </c>
      <c r="P45" s="98">
        <f t="shared" si="3"/>
        <v>32.341363999999999</v>
      </c>
      <c r="Q45" s="98">
        <f t="shared" si="3"/>
        <v>30.0444</v>
      </c>
      <c r="R45" s="98">
        <f t="shared" si="3"/>
        <v>59.276688999999998</v>
      </c>
      <c r="S45" s="98">
        <f t="shared" si="3"/>
        <v>26.651067000000001</v>
      </c>
      <c r="T45" s="98">
        <f t="shared" si="3"/>
        <v>36.517789999999998</v>
      </c>
      <c r="U45" s="98">
        <f t="shared" si="5"/>
        <v>32.4941326</v>
      </c>
      <c r="V45" s="98">
        <f t="shared" si="5"/>
        <v>48.234378200000002</v>
      </c>
      <c r="W45" s="98">
        <f t="shared" si="6"/>
        <v>66.039849500000003</v>
      </c>
    </row>
    <row r="46" spans="1:23" s="97" customFormat="1" x14ac:dyDescent="0.25">
      <c r="A46"/>
      <c r="B46" s="101" t="s">
        <v>85</v>
      </c>
      <c r="J46" s="98">
        <f t="shared" si="3"/>
        <v>2.9338039999999999</v>
      </c>
      <c r="K46" s="98">
        <f t="shared" si="3"/>
        <v>3.5803962</v>
      </c>
      <c r="L46" s="98">
        <f t="shared" si="3"/>
        <v>5.0784215999999995</v>
      </c>
      <c r="M46" s="98">
        <f t="shared" si="3"/>
        <v>3.8130000000000002</v>
      </c>
      <c r="N46" s="98">
        <f t="shared" si="3"/>
        <v>4.7008574000000003</v>
      </c>
      <c r="O46" s="98">
        <f t="shared" si="3"/>
        <v>6.3141313999999999</v>
      </c>
      <c r="P46" s="98">
        <f t="shared" si="3"/>
        <v>5.4289895000000001</v>
      </c>
      <c r="Q46" s="98">
        <f t="shared" si="3"/>
        <v>7.5982967500000003</v>
      </c>
      <c r="R46" s="98">
        <f t="shared" si="3"/>
        <v>6.1105394000000004</v>
      </c>
      <c r="S46" s="98">
        <f t="shared" si="3"/>
        <v>4.1989564000000001</v>
      </c>
      <c r="T46" s="98">
        <f t="shared" si="3"/>
        <v>6.1080069999999997</v>
      </c>
      <c r="U46" s="98">
        <f t="shared" si="5"/>
        <v>5.6553680000000002</v>
      </c>
      <c r="V46" s="98">
        <f t="shared" si="5"/>
        <v>9.0924689999999995</v>
      </c>
      <c r="W46" s="98">
        <f t="shared" si="6"/>
        <v>11.925952499999999</v>
      </c>
    </row>
    <row r="47" spans="1:23" s="97" customFormat="1" x14ac:dyDescent="0.25">
      <c r="A47"/>
      <c r="B47" s="100" t="s">
        <v>88</v>
      </c>
      <c r="J47" s="98">
        <f t="shared" si="3"/>
        <v>6.7314999999999996</v>
      </c>
      <c r="K47" s="98">
        <f t="shared" ref="K47:T47" si="7">+K32/1000000</f>
        <v>28.810500000000001</v>
      </c>
      <c r="L47" s="98">
        <f t="shared" si="7"/>
        <v>30.754000000000001</v>
      </c>
      <c r="M47" s="98">
        <f t="shared" si="7"/>
        <v>40.522500000000001</v>
      </c>
      <c r="N47" s="98">
        <f t="shared" si="7"/>
        <v>52.433</v>
      </c>
      <c r="O47" s="98">
        <f t="shared" si="7"/>
        <v>74.736999999999995</v>
      </c>
      <c r="P47" s="98">
        <f t="shared" si="7"/>
        <v>69.965000000000003</v>
      </c>
      <c r="Q47" s="98">
        <f t="shared" si="7"/>
        <v>81.741500000000002</v>
      </c>
      <c r="R47" s="98">
        <f t="shared" si="7"/>
        <v>92.412000000000006</v>
      </c>
      <c r="S47" s="98">
        <f t="shared" si="7"/>
        <v>94.577500000000001</v>
      </c>
      <c r="T47" s="98">
        <f t="shared" si="7"/>
        <v>281.529</v>
      </c>
      <c r="U47" s="98">
        <f t="shared" si="5"/>
        <v>204.8075</v>
      </c>
      <c r="V47" s="98">
        <f t="shared" si="5"/>
        <v>184.661</v>
      </c>
      <c r="W47" s="98">
        <f t="shared" si="6"/>
        <v>158.33150000000001</v>
      </c>
    </row>
    <row r="48" spans="1:23" s="103" customFormat="1" ht="13.8" thickBot="1" x14ac:dyDescent="0.3">
      <c r="A48"/>
      <c r="B48" s="102" t="s">
        <v>89</v>
      </c>
      <c r="J48" s="104">
        <f t="shared" si="3"/>
        <v>1.4590399999999999</v>
      </c>
      <c r="K48" s="104">
        <f t="shared" ref="K48:T48" si="8">+K33/1000000</f>
        <v>2.1986400000000001</v>
      </c>
      <c r="L48" s="104">
        <f t="shared" si="8"/>
        <v>2.2909600000000001</v>
      </c>
      <c r="M48" s="104">
        <f t="shared" si="8"/>
        <v>3.6707200000000002</v>
      </c>
      <c r="N48" s="104">
        <f t="shared" si="8"/>
        <v>2.1630349999999998</v>
      </c>
      <c r="O48" s="104">
        <f t="shared" si="8"/>
        <v>3.13673</v>
      </c>
      <c r="P48" s="104">
        <f t="shared" si="8"/>
        <v>3.5766399999999998</v>
      </c>
      <c r="Q48" s="104">
        <f t="shared" si="8"/>
        <v>3.8499650000000001</v>
      </c>
      <c r="R48" s="104">
        <f t="shared" si="8"/>
        <v>4.0164</v>
      </c>
      <c r="S48" s="104">
        <f t="shared" si="8"/>
        <v>3.93276</v>
      </c>
      <c r="T48" s="104">
        <f t="shared" si="8"/>
        <v>5.7666000000000004</v>
      </c>
      <c r="U48" s="104">
        <f t="shared" si="5"/>
        <v>5.9744000000000002</v>
      </c>
      <c r="V48" s="104">
        <f t="shared" si="5"/>
        <v>4.0091700000000001</v>
      </c>
      <c r="W48" s="104">
        <f t="shared" si="6"/>
        <v>2.9394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5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5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5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5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5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5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5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5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5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5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5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5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5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5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5">
      <c r="A40" s="156"/>
      <c r="B40" s="157"/>
      <c r="C40" s="157"/>
      <c r="D40" s="34"/>
      <c r="E40" s="34"/>
      <c r="F40" s="12"/>
      <c r="G40" s="12"/>
      <c r="H40"/>
    </row>
    <row r="41" spans="1:11" x14ac:dyDescent="0.25">
      <c r="A41" s="156"/>
      <c r="B41" s="157"/>
      <c r="C41" s="157"/>
      <c r="D41" s="34"/>
      <c r="E41" s="34"/>
      <c r="F41" s="12"/>
      <c r="G41" s="12"/>
      <c r="H41"/>
    </row>
    <row r="42" spans="1:11" ht="13.8" thickBot="1" x14ac:dyDescent="0.3">
      <c r="A42" s="156"/>
      <c r="B42" s="157"/>
      <c r="C42" s="157"/>
      <c r="D42" s="34"/>
      <c r="E42" s="34"/>
      <c r="F42" s="12"/>
      <c r="G42" s="12"/>
      <c r="H42"/>
    </row>
    <row r="43" spans="1:11" ht="17.399999999999999" x14ac:dyDescent="0.3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5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5">
      <c r="A45" s="150"/>
      <c r="B45" s="136"/>
      <c r="C45" s="151"/>
      <c r="I45" s="139"/>
      <c r="J45" s="140"/>
      <c r="K45" s="140"/>
    </row>
    <row r="46" spans="1:11" x14ac:dyDescent="0.25">
      <c r="A46" s="150"/>
      <c r="B46" s="173" t="s">
        <v>120</v>
      </c>
      <c r="C46" s="174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5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5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5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5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8" thickBot="1" x14ac:dyDescent="0.3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8" thickBot="1" x14ac:dyDescent="0.3">
      <c r="B54" s="2"/>
      <c r="C54" s="2"/>
      <c r="D54" s="2"/>
      <c r="H54" s="12"/>
    </row>
    <row r="55" spans="1:11" x14ac:dyDescent="0.25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5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3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5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5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5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8" thickBot="1" x14ac:dyDescent="0.3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8" thickBot="1" x14ac:dyDescent="0.3">
      <c r="H62" s="12"/>
      <c r="I62" s="12"/>
    </row>
    <row r="63" spans="1:11" x14ac:dyDescent="0.25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5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3">
      <c r="A65" s="22"/>
      <c r="B65" s="1"/>
      <c r="C65" s="1"/>
      <c r="D65" s="1"/>
      <c r="E65" s="21"/>
      <c r="F65" s="34"/>
      <c r="G65" s="34"/>
      <c r="H65" s="12"/>
    </row>
    <row r="66" spans="1:12" x14ac:dyDescent="0.25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8" thickBot="1" x14ac:dyDescent="0.3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8" thickBot="1" x14ac:dyDescent="0.3"/>
    <row r="69" spans="1:12" x14ac:dyDescent="0.25">
      <c r="A69" s="32" t="s">
        <v>22</v>
      </c>
      <c r="B69" s="35"/>
      <c r="C69" s="18"/>
      <c r="D69" s="18"/>
      <c r="E69" s="19"/>
      <c r="F69" s="34"/>
      <c r="G69" s="34"/>
    </row>
    <row r="70" spans="1:12" x14ac:dyDescent="0.25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3">
      <c r="A71" s="22"/>
      <c r="B71" s="1"/>
      <c r="C71" s="1"/>
      <c r="D71" s="1"/>
      <c r="E71" s="21"/>
      <c r="F71" s="34"/>
      <c r="G71" s="34"/>
    </row>
    <row r="72" spans="1:12" x14ac:dyDescent="0.25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5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5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8" thickBot="1" x14ac:dyDescent="0.3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5">
      <c r="E76" s="1"/>
      <c r="F76" s="34"/>
      <c r="G76" s="34"/>
    </row>
    <row r="77" spans="1:12" ht="13.8" thickBot="1" x14ac:dyDescent="0.3"/>
    <row r="78" spans="1:12" x14ac:dyDescent="0.25">
      <c r="A78" s="32" t="s">
        <v>21</v>
      </c>
      <c r="B78" s="35"/>
      <c r="C78" s="19"/>
      <c r="D78" s="1"/>
      <c r="F78" s="34"/>
      <c r="G78" s="34"/>
    </row>
    <row r="79" spans="1:12" x14ac:dyDescent="0.25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3">
      <c r="A80" s="22"/>
      <c r="B80" s="1"/>
      <c r="C80" s="21"/>
      <c r="E80" s="34"/>
    </row>
    <row r="81" spans="1:11" x14ac:dyDescent="0.25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5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5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5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8" thickBot="1" x14ac:dyDescent="0.3">
      <c r="A85" s="53" t="s">
        <v>9</v>
      </c>
      <c r="B85" s="58">
        <f>SUM(B82:B84)</f>
        <v>108</v>
      </c>
      <c r="C85" s="60"/>
      <c r="E85" s="11"/>
      <c r="H85"/>
    </row>
    <row r="86" spans="1:11" x14ac:dyDescent="0.25">
      <c r="E86" s="11"/>
      <c r="H86"/>
    </row>
    <row r="87" spans="1:11" x14ac:dyDescent="0.25">
      <c r="A87" s="7" t="s">
        <v>25</v>
      </c>
      <c r="E87" s="11"/>
      <c r="H87"/>
      <c r="I87" s="83" t="s">
        <v>78</v>
      </c>
    </row>
    <row r="88" spans="1:11" x14ac:dyDescent="0.25">
      <c r="A88" s="124" t="str">
        <f>+I88</f>
        <v>05-21-01 No Issues</v>
      </c>
      <c r="E88" s="11"/>
      <c r="H88"/>
      <c r="I88" s="7" t="s">
        <v>118</v>
      </c>
    </row>
    <row r="89" spans="1:11" ht="13.8" thickBot="1" x14ac:dyDescent="0.3"/>
    <row r="90" spans="1:11" x14ac:dyDescent="0.25">
      <c r="A90" s="171" t="s">
        <v>27</v>
      </c>
      <c r="B90" s="172"/>
      <c r="I90" s="171" t="s">
        <v>27</v>
      </c>
      <c r="J90" s="172"/>
    </row>
    <row r="91" spans="1:11" x14ac:dyDescent="0.25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8" thickBot="1" x14ac:dyDescent="0.3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5">
      <c r="A93" t="str">
        <f>+I93</f>
        <v>As of May 24, 2001</v>
      </c>
      <c r="I93" s="77" t="s">
        <v>119</v>
      </c>
      <c r="J93" s="77"/>
    </row>
    <row r="94" spans="1:11" ht="17.399999999999999" x14ac:dyDescent="0.3">
      <c r="J94" s="135"/>
    </row>
    <row r="95" spans="1:11" x14ac:dyDescent="0.25">
      <c r="A95" s="137"/>
    </row>
    <row r="96" spans="1:11" x14ac:dyDescent="0.25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2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.109375" bestFit="1" customWidth="1"/>
    <col min="3" max="3" width="32.5546875" bestFit="1" customWidth="1"/>
    <col min="4" max="4" width="21.554687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21st to May 25th</v>
      </c>
      <c r="B4" s="1"/>
      <c r="C4" s="1"/>
      <c r="D4" s="1"/>
      <c r="E4" s="21"/>
      <c r="F4" s="34"/>
      <c r="H4" s="78" t="s">
        <v>117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987.8</v>
      </c>
      <c r="C7" s="26">
        <f t="shared" si="0"/>
        <v>423021867.39999998</v>
      </c>
      <c r="D7" s="73">
        <f t="shared" si="0"/>
        <v>1513743712.4000001</v>
      </c>
      <c r="E7" s="57" t="s">
        <v>11</v>
      </c>
      <c r="F7" s="40"/>
      <c r="G7" s="12"/>
      <c r="H7" s="46" t="s">
        <v>36</v>
      </c>
      <c r="I7" s="79">
        <v>4939</v>
      </c>
      <c r="J7" s="79">
        <v>2115109337</v>
      </c>
      <c r="K7" s="79">
        <v>7568718562</v>
      </c>
    </row>
    <row r="8" spans="1:11" x14ac:dyDescent="0.25">
      <c r="A8" s="51" t="s">
        <v>37</v>
      </c>
      <c r="B8" s="26">
        <f t="shared" si="0"/>
        <v>1974</v>
      </c>
      <c r="C8" s="26">
        <f t="shared" si="0"/>
        <v>39244639.399999999</v>
      </c>
      <c r="D8" s="73">
        <f t="shared" si="0"/>
        <v>103398594.8</v>
      </c>
      <c r="E8" s="57" t="s">
        <v>11</v>
      </c>
      <c r="F8" s="40"/>
      <c r="G8" s="12"/>
      <c r="H8" s="46" t="s">
        <v>37</v>
      </c>
      <c r="I8" s="79">
        <v>9870</v>
      </c>
      <c r="J8" s="79">
        <v>196223197</v>
      </c>
      <c r="K8" s="79">
        <v>516992974</v>
      </c>
    </row>
    <row r="9" spans="1:11" x14ac:dyDescent="0.25">
      <c r="A9" s="51" t="s">
        <v>38</v>
      </c>
      <c r="B9" s="26">
        <f t="shared" si="0"/>
        <v>23.2</v>
      </c>
      <c r="C9" s="26">
        <f t="shared" si="0"/>
        <v>12675350</v>
      </c>
      <c r="D9" s="73">
        <f t="shared" si="0"/>
        <v>9985122.4000000004</v>
      </c>
      <c r="E9" s="57" t="s">
        <v>11</v>
      </c>
      <c r="F9" s="40"/>
      <c r="G9" s="12"/>
      <c r="H9" s="46" t="s">
        <v>38</v>
      </c>
      <c r="I9" s="79">
        <v>116</v>
      </c>
      <c r="J9" s="79">
        <v>63376750</v>
      </c>
      <c r="K9" s="79">
        <v>49925612</v>
      </c>
    </row>
    <row r="10" spans="1:11" x14ac:dyDescent="0.25">
      <c r="A10" s="51" t="s">
        <v>39</v>
      </c>
      <c r="B10" s="26">
        <f t="shared" si="0"/>
        <v>222.6</v>
      </c>
      <c r="C10" s="26">
        <f t="shared" si="0"/>
        <v>8989738.8000000007</v>
      </c>
      <c r="D10" s="73">
        <f t="shared" si="0"/>
        <v>20662178</v>
      </c>
      <c r="E10" s="57" t="s">
        <v>11</v>
      </c>
      <c r="F10" s="40"/>
      <c r="G10" s="12"/>
      <c r="H10" s="46" t="s">
        <v>39</v>
      </c>
      <c r="I10" s="79">
        <v>1113</v>
      </c>
      <c r="J10" s="79">
        <v>44948694</v>
      </c>
      <c r="K10" s="161">
        <v>103310890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79"/>
    </row>
    <row r="12" spans="1:11" x14ac:dyDescent="0.25">
      <c r="A12" s="51" t="s">
        <v>41</v>
      </c>
      <c r="B12" s="26">
        <f>+I12/$I$1</f>
        <v>87</v>
      </c>
      <c r="C12" s="26">
        <f t="shared" si="1"/>
        <v>11942968</v>
      </c>
      <c r="D12" s="73">
        <f t="shared" si="1"/>
        <v>36436119.200000003</v>
      </c>
      <c r="E12" s="57" t="s">
        <v>11</v>
      </c>
      <c r="F12" s="40"/>
      <c r="G12" s="12"/>
      <c r="H12" s="46" t="s">
        <v>41</v>
      </c>
      <c r="I12" s="79">
        <v>435</v>
      </c>
      <c r="J12" s="79">
        <v>59714840</v>
      </c>
      <c r="K12" s="79">
        <v>182180596</v>
      </c>
    </row>
    <row r="13" spans="1:11" x14ac:dyDescent="0.25">
      <c r="A13" s="51" t="s">
        <v>51</v>
      </c>
      <c r="B13" s="26">
        <f>+I13/$I$1</f>
        <v>1011</v>
      </c>
      <c r="C13" s="26">
        <f t="shared" si="1"/>
        <v>435697217.39999998</v>
      </c>
      <c r="D13" s="73">
        <f t="shared" si="1"/>
        <v>1523728834.8</v>
      </c>
      <c r="E13" s="57" t="s">
        <v>11</v>
      </c>
      <c r="F13" s="40"/>
      <c r="G13" s="12"/>
      <c r="H13" s="46" t="s">
        <v>51</v>
      </c>
      <c r="I13" s="79">
        <v>5055</v>
      </c>
      <c r="J13" s="79">
        <v>2178486087</v>
      </c>
      <c r="K13" s="79">
        <v>7618644174</v>
      </c>
    </row>
    <row r="14" spans="1:11" x14ac:dyDescent="0.25">
      <c r="A14" s="51" t="s">
        <v>52</v>
      </c>
      <c r="B14" s="26">
        <f>+I14/$I$1</f>
        <v>2292.1999999999998</v>
      </c>
      <c r="C14" s="26">
        <f t="shared" si="1"/>
        <v>60893846.200000003</v>
      </c>
      <c r="D14" s="73">
        <f t="shared" si="1"/>
        <v>162682977</v>
      </c>
      <c r="E14" s="57" t="s">
        <v>11</v>
      </c>
      <c r="F14" s="40"/>
      <c r="G14" s="12"/>
      <c r="H14" s="46" t="s">
        <v>52</v>
      </c>
      <c r="I14" s="79">
        <v>11461</v>
      </c>
      <c r="J14" s="79">
        <v>304469231</v>
      </c>
      <c r="K14" s="79">
        <v>813414885</v>
      </c>
    </row>
    <row r="15" spans="1:11" x14ac:dyDescent="0.25">
      <c r="A15" s="51" t="s">
        <v>53</v>
      </c>
      <c r="B15" s="26">
        <f>+I15/$I$1</f>
        <v>3303.2</v>
      </c>
      <c r="C15" s="26">
        <f>+J15/$I$1</f>
        <v>496591063.60000002</v>
      </c>
      <c r="D15" s="73">
        <f>+D14+D13</f>
        <v>1686411811.8</v>
      </c>
      <c r="E15" s="57" t="s">
        <v>11</v>
      </c>
      <c r="F15" s="40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8432059059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3303.2</v>
      </c>
      <c r="C17" s="47">
        <f>+C15</f>
        <v>496591063.60000002</v>
      </c>
      <c r="D17" s="74">
        <f>+D15</f>
        <v>1686411811.8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51.2</v>
      </c>
      <c r="C20" s="26">
        <f t="shared" si="2"/>
        <v>387881.4</v>
      </c>
      <c r="D20" s="73">
        <f t="shared" si="2"/>
        <v>19890199.600000001</v>
      </c>
      <c r="E20" s="57" t="s">
        <v>12</v>
      </c>
      <c r="F20" s="48"/>
      <c r="G20" s="12"/>
      <c r="H20" s="46" t="s">
        <v>44</v>
      </c>
      <c r="I20" s="79">
        <v>256</v>
      </c>
      <c r="J20" s="79">
        <v>1939407</v>
      </c>
      <c r="K20" s="79">
        <v>99450998</v>
      </c>
    </row>
    <row r="21" spans="1:11" x14ac:dyDescent="0.25">
      <c r="A21" s="51" t="s">
        <v>45</v>
      </c>
      <c r="B21" s="26">
        <f t="shared" si="2"/>
        <v>586</v>
      </c>
      <c r="C21" s="26">
        <f t="shared" si="2"/>
        <v>8704587.5999999996</v>
      </c>
      <c r="D21" s="73">
        <f t="shared" si="2"/>
        <v>440820425.19999999</v>
      </c>
      <c r="E21" s="57" t="s">
        <v>12</v>
      </c>
      <c r="F21" s="40"/>
      <c r="G21" s="12"/>
      <c r="H21" s="46" t="s">
        <v>45</v>
      </c>
      <c r="I21" s="79">
        <v>2930</v>
      </c>
      <c r="J21" s="79">
        <v>43522938</v>
      </c>
      <c r="K21" s="79">
        <v>2204102126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2"/>
        <v>9</v>
      </c>
      <c r="C23" s="26">
        <f t="shared" si="2"/>
        <v>641760</v>
      </c>
      <c r="D23" s="73">
        <f t="shared" si="2"/>
        <v>17852849.199999999</v>
      </c>
      <c r="E23" s="57" t="s">
        <v>12</v>
      </c>
      <c r="F23" s="40"/>
      <c r="G23" s="12"/>
      <c r="H23" s="46" t="s">
        <v>46</v>
      </c>
      <c r="I23" s="79">
        <v>45</v>
      </c>
      <c r="J23" s="79">
        <v>3208800</v>
      </c>
      <c r="K23" s="79">
        <v>89264246</v>
      </c>
    </row>
    <row r="24" spans="1:11" x14ac:dyDescent="0.25">
      <c r="A24" s="51" t="s">
        <v>47</v>
      </c>
      <c r="B24" s="26">
        <f t="shared" si="2"/>
        <v>105.6</v>
      </c>
      <c r="C24" s="26">
        <f t="shared" si="2"/>
        <v>949194.2</v>
      </c>
      <c r="D24" s="73">
        <f t="shared" si="2"/>
        <v>20251354.600000001</v>
      </c>
      <c r="E24" s="57" t="s">
        <v>12</v>
      </c>
      <c r="F24" s="40"/>
      <c r="G24" s="12"/>
      <c r="H24" s="46" t="s">
        <v>47</v>
      </c>
      <c r="I24" s="79">
        <v>528</v>
      </c>
      <c r="J24" s="79">
        <v>4745971</v>
      </c>
      <c r="K24" s="79">
        <v>101256773</v>
      </c>
    </row>
    <row r="25" spans="1:11" x14ac:dyDescent="0.25">
      <c r="A25" s="51" t="s">
        <v>48</v>
      </c>
      <c r="B25" s="26">
        <f t="shared" si="2"/>
        <v>77.599999999999994</v>
      </c>
      <c r="C25" s="26">
        <f t="shared" si="2"/>
        <v>793240.2</v>
      </c>
      <c r="D25" s="73">
        <f t="shared" si="2"/>
        <v>31707319.399999999</v>
      </c>
      <c r="E25" s="57" t="s">
        <v>12</v>
      </c>
      <c r="F25" s="40"/>
      <c r="G25" s="12"/>
      <c r="H25" s="46" t="s">
        <v>48</v>
      </c>
      <c r="I25" s="79">
        <v>388</v>
      </c>
      <c r="J25" s="79">
        <v>3966201</v>
      </c>
      <c r="K25" s="79">
        <v>158536597</v>
      </c>
    </row>
    <row r="26" spans="1:11" x14ac:dyDescent="0.25">
      <c r="A26" s="51" t="s">
        <v>49</v>
      </c>
      <c r="B26" s="26">
        <f t="shared" si="2"/>
        <v>682.4</v>
      </c>
      <c r="C26" s="26">
        <f t="shared" si="2"/>
        <v>9897617</v>
      </c>
      <c r="D26" s="73">
        <f t="shared" si="2"/>
        <v>470277603.60000002</v>
      </c>
      <c r="E26" s="57" t="s">
        <v>12</v>
      </c>
      <c r="F26" s="40"/>
      <c r="G26" s="12"/>
      <c r="H26" s="46" t="s">
        <v>49</v>
      </c>
      <c r="I26" s="79">
        <v>3412</v>
      </c>
      <c r="J26" s="79">
        <v>49488085</v>
      </c>
      <c r="K26" s="79">
        <v>2351388018</v>
      </c>
    </row>
    <row r="27" spans="1:11" x14ac:dyDescent="0.25">
      <c r="A27" s="51" t="s">
        <v>50</v>
      </c>
      <c r="B27" s="26">
        <f>+I27/$I$1</f>
        <v>760</v>
      </c>
      <c r="C27" s="26">
        <f>+J27/$I$1</f>
        <v>10690857.199999999</v>
      </c>
      <c r="D27" s="73">
        <f>+D26+D25</f>
        <v>501984923</v>
      </c>
      <c r="E27" s="57" t="s">
        <v>12</v>
      </c>
      <c r="F27" s="40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2509924615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760</v>
      </c>
      <c r="C29" s="47">
        <f>+C27</f>
        <v>10690857.199999999</v>
      </c>
      <c r="D29" s="74">
        <f>+D27</f>
        <v>501984923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269</v>
      </c>
      <c r="C32" s="26">
        <f t="shared" si="3"/>
        <v>11571800</v>
      </c>
      <c r="D32" s="73">
        <f t="shared" si="3"/>
        <v>379823076.19999999</v>
      </c>
      <c r="E32" s="57" t="s">
        <v>13</v>
      </c>
      <c r="F32" s="40"/>
      <c r="G32" s="12"/>
      <c r="H32" s="46" t="s">
        <v>55</v>
      </c>
      <c r="I32" s="79">
        <v>1345</v>
      </c>
      <c r="J32" s="79">
        <v>57859000</v>
      </c>
      <c r="K32" s="79">
        <v>1899115381</v>
      </c>
    </row>
    <row r="33" spans="1:11" x14ac:dyDescent="0.25">
      <c r="A33" s="51" t="s">
        <v>56</v>
      </c>
      <c r="B33" s="26">
        <f t="shared" si="3"/>
        <v>9.1999999999999993</v>
      </c>
      <c r="C33" s="26">
        <f t="shared" si="3"/>
        <v>709000</v>
      </c>
      <c r="D33" s="73">
        <f t="shared" si="3"/>
        <v>28696240</v>
      </c>
      <c r="E33" s="57" t="s">
        <v>13</v>
      </c>
      <c r="F33" s="40"/>
      <c r="G33" s="12"/>
      <c r="H33" s="46" t="s">
        <v>56</v>
      </c>
      <c r="I33" s="79">
        <v>46</v>
      </c>
      <c r="J33" s="79">
        <v>3545000</v>
      </c>
      <c r="K33" s="79">
        <v>143481200</v>
      </c>
    </row>
    <row r="34" spans="1:11" x14ac:dyDescent="0.25">
      <c r="A34" s="51" t="s">
        <v>57</v>
      </c>
      <c r="B34" s="26">
        <f>+I34/$I$1</f>
        <v>278.2</v>
      </c>
      <c r="C34" s="26">
        <f>+J34/$I$1</f>
        <v>12280800</v>
      </c>
      <c r="D34" s="73">
        <f>+D33+D32</f>
        <v>408519316.19999999</v>
      </c>
      <c r="E34" s="57" t="s">
        <v>13</v>
      </c>
      <c r="F34" s="40"/>
      <c r="G34" s="12"/>
      <c r="H34" s="46" t="s">
        <v>57</v>
      </c>
      <c r="I34" s="68">
        <f>+I33+I32</f>
        <v>1391</v>
      </c>
      <c r="J34" s="68">
        <f>+J33+J32</f>
        <v>61404000</v>
      </c>
      <c r="K34" s="79">
        <v>2067499560</v>
      </c>
    </row>
    <row r="35" spans="1:11" x14ac:dyDescent="0.25">
      <c r="A35" s="51" t="s">
        <v>58</v>
      </c>
      <c r="B35" s="26">
        <f>+I35/$I$1</f>
        <v>635.79999999999995</v>
      </c>
      <c r="C35" s="26">
        <f>+J35/$I$1</f>
        <v>15595.8</v>
      </c>
      <c r="D35" s="73">
        <f>+K35/$I$1</f>
        <v>332749626.80000001</v>
      </c>
      <c r="E35" s="57" t="s">
        <v>72</v>
      </c>
      <c r="F35" s="40"/>
      <c r="G35" s="12"/>
      <c r="H35" s="46" t="s">
        <v>58</v>
      </c>
      <c r="I35" s="79">
        <v>3179</v>
      </c>
      <c r="J35" s="79">
        <v>77979</v>
      </c>
      <c r="K35" s="79">
        <v>1663748134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914</v>
      </c>
      <c r="C37" s="47">
        <f>+C35+C34</f>
        <v>12296395.800000001</v>
      </c>
      <c r="D37" s="74">
        <f>+D35+D34</f>
        <v>741268943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4977.2</v>
      </c>
      <c r="C39" s="71">
        <f>+C37+C29+C17</f>
        <v>519578316.60000002</v>
      </c>
      <c r="D39" s="75">
        <f>+D37+D29+D17</f>
        <v>2929665677.8000002</v>
      </c>
      <c r="E39" s="50"/>
      <c r="F39" s="34"/>
      <c r="G39" s="12"/>
    </row>
    <row r="40" spans="1:11" x14ac:dyDescent="0.25">
      <c r="B40" s="2"/>
      <c r="C40" s="2"/>
      <c r="D40" s="2"/>
      <c r="G40" s="12"/>
    </row>
    <row r="41" spans="1:11" x14ac:dyDescent="0.25">
      <c r="B41" s="2"/>
      <c r="C41" s="2"/>
      <c r="D41" s="2"/>
      <c r="G41" s="12"/>
    </row>
    <row r="42" spans="1:11" ht="13.8" thickBot="1" x14ac:dyDescent="0.3">
      <c r="B42" s="2"/>
      <c r="C42" s="2"/>
      <c r="D42" s="2"/>
      <c r="G42" s="12"/>
    </row>
    <row r="43" spans="1:11" ht="17.399999999999999" x14ac:dyDescent="0.3">
      <c r="A43" s="32" t="str">
        <f>+I43</f>
        <v>EnronOnline Broker Detail</v>
      </c>
      <c r="B43" s="149"/>
      <c r="C43" s="19"/>
      <c r="D43" s="2"/>
      <c r="G43" s="12"/>
      <c r="I43" s="77" t="s">
        <v>129</v>
      </c>
      <c r="J43" s="77"/>
    </row>
    <row r="44" spans="1:11" x14ac:dyDescent="0.25">
      <c r="A44" s="33" t="str">
        <f>+I44</f>
        <v>Weekly Transactions for May 21- May 25</v>
      </c>
      <c r="B44" s="1"/>
      <c r="C44" s="21"/>
      <c r="D44" s="2"/>
      <c r="G44" s="12"/>
      <c r="I44" s="148" t="s">
        <v>130</v>
      </c>
    </row>
    <row r="45" spans="1:11" x14ac:dyDescent="0.25">
      <c r="A45" s="150"/>
      <c r="B45" s="136"/>
      <c r="C45" s="151"/>
      <c r="D45" s="2"/>
      <c r="G45" s="12"/>
      <c r="I45" s="139"/>
      <c r="J45" s="140"/>
      <c r="K45" s="140"/>
    </row>
    <row r="46" spans="1:11" x14ac:dyDescent="0.25">
      <c r="A46" s="150"/>
      <c r="B46" s="173" t="s">
        <v>120</v>
      </c>
      <c r="C46" s="174"/>
      <c r="D46" s="2"/>
      <c r="G46" s="12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A53" si="4">+I48</f>
        <v>APB Energy, Inc.</v>
      </c>
      <c r="B48" s="146">
        <f t="shared" ref="B48:C53" si="5">+J48</f>
        <v>18</v>
      </c>
      <c r="C48" s="153">
        <f t="shared" si="5"/>
        <v>56</v>
      </c>
      <c r="D48" s="2"/>
      <c r="G48" s="12"/>
      <c r="I48" s="142" t="s">
        <v>123</v>
      </c>
      <c r="J48" s="143">
        <v>18</v>
      </c>
      <c r="K48" s="143">
        <v>56</v>
      </c>
    </row>
    <row r="49" spans="1:11" x14ac:dyDescent="0.25">
      <c r="A49" s="155" t="str">
        <f t="shared" si="4"/>
        <v>Natsource LLC</v>
      </c>
      <c r="B49" s="146">
        <f t="shared" si="5"/>
        <v>3</v>
      </c>
      <c r="C49" s="153">
        <f t="shared" si="5"/>
        <v>38</v>
      </c>
      <c r="D49" s="2"/>
      <c r="G49" s="12"/>
      <c r="I49" s="142" t="s">
        <v>124</v>
      </c>
      <c r="J49" s="143">
        <v>3</v>
      </c>
      <c r="K49" s="143">
        <v>38</v>
      </c>
    </row>
    <row r="50" spans="1:11" x14ac:dyDescent="0.25">
      <c r="A50" s="155" t="str">
        <f t="shared" si="4"/>
        <v>Amerex Natural Gas I, Ltd.</v>
      </c>
      <c r="B50" s="146">
        <f t="shared" si="5"/>
        <v>31</v>
      </c>
      <c r="C50" s="153">
        <f t="shared" si="5"/>
        <v>0</v>
      </c>
      <c r="D50" s="2"/>
      <c r="G50" s="12"/>
      <c r="I50" s="142" t="s">
        <v>125</v>
      </c>
      <c r="J50" s="143">
        <v>31</v>
      </c>
      <c r="K50" s="143">
        <v>0</v>
      </c>
    </row>
    <row r="51" spans="1:11" x14ac:dyDescent="0.25">
      <c r="A51" s="155" t="str">
        <f t="shared" si="4"/>
        <v>Amerex Power, Ltd.</v>
      </c>
      <c r="B51" s="146">
        <f t="shared" si="5"/>
        <v>0</v>
      </c>
      <c r="C51" s="153">
        <f t="shared" si="5"/>
        <v>9</v>
      </c>
      <c r="D51" s="2"/>
      <c r="G51" s="12"/>
      <c r="I51" s="142" t="s">
        <v>126</v>
      </c>
      <c r="J51" s="143">
        <v>0</v>
      </c>
      <c r="K51" s="143">
        <v>9</v>
      </c>
    </row>
    <row r="52" spans="1:11" x14ac:dyDescent="0.25">
      <c r="A52" s="155" t="str">
        <f t="shared" si="4"/>
        <v>Prebon Energy, Inc.</v>
      </c>
      <c r="B52" s="146">
        <f t="shared" si="5"/>
        <v>0</v>
      </c>
      <c r="C52" s="153">
        <f t="shared" si="5"/>
        <v>1</v>
      </c>
      <c r="D52" s="2"/>
      <c r="G52" s="12"/>
      <c r="I52" s="142" t="s">
        <v>127</v>
      </c>
      <c r="J52" s="143">
        <v>0</v>
      </c>
      <c r="K52" s="143">
        <v>1</v>
      </c>
    </row>
    <row r="53" spans="1:11" ht="13.8" thickBot="1" x14ac:dyDescent="0.3">
      <c r="A53" s="158" t="str">
        <f t="shared" si="4"/>
        <v>Grand Total</v>
      </c>
      <c r="B53" s="159">
        <f t="shared" si="5"/>
        <v>52</v>
      </c>
      <c r="C53" s="160">
        <f t="shared" si="5"/>
        <v>104</v>
      </c>
      <c r="D53" s="2"/>
      <c r="G53" s="12"/>
      <c r="I53" s="144" t="s">
        <v>128</v>
      </c>
      <c r="J53" s="147">
        <f>SUM(J48:J52)</f>
        <v>52</v>
      </c>
      <c r="K53" s="147">
        <f>SUM(K48:K52)</f>
        <v>104</v>
      </c>
    </row>
    <row r="54" spans="1:11" ht="13.8" thickBot="1" x14ac:dyDescent="0.3">
      <c r="D54" s="2"/>
      <c r="G54" s="12"/>
    </row>
    <row r="55" spans="1:11" x14ac:dyDescent="0.25">
      <c r="A55" s="32" t="s">
        <v>7</v>
      </c>
      <c r="B55" s="30"/>
      <c r="C55" s="23"/>
      <c r="D55" s="23"/>
      <c r="E55" s="19"/>
      <c r="F55" s="34"/>
      <c r="G55" s="12"/>
    </row>
    <row r="56" spans="1:11" x14ac:dyDescent="0.25">
      <c r="A56" s="38" t="str">
        <f>+H4</f>
        <v>Week of May 21st to May 25th</v>
      </c>
      <c r="B56" s="3"/>
      <c r="C56" s="3"/>
      <c r="D56" s="3"/>
      <c r="E56" s="21"/>
      <c r="F56" s="34"/>
      <c r="G56" s="12"/>
      <c r="H56" s="12"/>
    </row>
    <row r="57" spans="1:11" ht="7.5" customHeight="1" thickBot="1" x14ac:dyDescent="0.3">
      <c r="A57" s="20"/>
      <c r="B57" s="3"/>
      <c r="C57" s="3"/>
      <c r="D57" s="3"/>
      <c r="E57" s="21"/>
      <c r="F57" s="34"/>
      <c r="G57" s="12"/>
      <c r="H57" s="12" t="s">
        <v>30</v>
      </c>
    </row>
    <row r="58" spans="1:11" x14ac:dyDescent="0.25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12"/>
      <c r="H58" s="4" t="s">
        <v>5</v>
      </c>
      <c r="I58" s="5" t="s">
        <v>4</v>
      </c>
    </row>
    <row r="59" spans="1:11" x14ac:dyDescent="0.25">
      <c r="A59" s="51" t="s">
        <v>1</v>
      </c>
      <c r="B59" s="26">
        <f>+I59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12"/>
      <c r="H59" s="8" t="s">
        <v>1</v>
      </c>
      <c r="I59" s="79">
        <v>156837500</v>
      </c>
    </row>
    <row r="60" spans="1:11" x14ac:dyDescent="0.25">
      <c r="A60" s="51" t="s">
        <v>0</v>
      </c>
      <c r="B60" s="26">
        <f>+I60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12"/>
      <c r="H60" s="8" t="s">
        <v>0</v>
      </c>
      <c r="I60" s="79">
        <v>27823500</v>
      </c>
    </row>
    <row r="61" spans="1:11" ht="13.8" thickBot="1" x14ac:dyDescent="0.3">
      <c r="A61" s="53" t="s">
        <v>2</v>
      </c>
      <c r="B61" s="54">
        <f>+I61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12"/>
      <c r="H61" s="8" t="s">
        <v>2</v>
      </c>
      <c r="I61" s="79">
        <v>4009170</v>
      </c>
    </row>
    <row r="62" spans="1:11" ht="13.8" thickBot="1" x14ac:dyDescent="0.3">
      <c r="G62" s="12"/>
      <c r="H62" s="12"/>
    </row>
    <row r="63" spans="1:11" x14ac:dyDescent="0.25">
      <c r="A63" s="32" t="s">
        <v>14</v>
      </c>
      <c r="B63" s="35"/>
      <c r="C63" s="18"/>
      <c r="D63" s="18"/>
      <c r="E63" s="19"/>
      <c r="F63" s="34"/>
      <c r="G63" s="12"/>
      <c r="H63" s="27" t="str">
        <f>+H4</f>
        <v>Week of May 21st to May 25th</v>
      </c>
    </row>
    <row r="64" spans="1:11" x14ac:dyDescent="0.25">
      <c r="A64" s="36" t="str">
        <f>+H63</f>
        <v>Week of May 21st to May 25th</v>
      </c>
      <c r="B64" s="37"/>
      <c r="C64" s="1"/>
      <c r="D64" s="1"/>
      <c r="E64" s="21"/>
      <c r="F64" s="34"/>
      <c r="G64" s="12"/>
      <c r="H64" s="12" t="s">
        <v>34</v>
      </c>
    </row>
    <row r="65" spans="1:11" ht="7.5" customHeight="1" thickBot="1" x14ac:dyDescent="0.3">
      <c r="A65" s="22"/>
      <c r="B65" s="1"/>
      <c r="C65" s="1"/>
      <c r="D65" s="1"/>
      <c r="E65" s="21"/>
      <c r="F65" s="34"/>
      <c r="G65" s="12"/>
    </row>
    <row r="66" spans="1:11" x14ac:dyDescent="0.25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12"/>
      <c r="H66" s="4" t="s">
        <v>5</v>
      </c>
      <c r="I66" s="5" t="s">
        <v>4</v>
      </c>
      <c r="K66" t="s">
        <v>33</v>
      </c>
    </row>
    <row r="67" spans="1:11" ht="13.8" thickBot="1" x14ac:dyDescent="0.3">
      <c r="A67" s="53" t="s">
        <v>1</v>
      </c>
      <c r="B67" s="56">
        <f>+I67/K67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12"/>
      <c r="H67" s="9" t="s">
        <v>26</v>
      </c>
      <c r="I67" s="10">
        <f>+J67*10000</f>
        <v>3420160000</v>
      </c>
      <c r="J67" s="79">
        <f>78264+69618+25889+168245</f>
        <v>342016</v>
      </c>
      <c r="K67" s="77">
        <v>4</v>
      </c>
    </row>
    <row r="68" spans="1:11" ht="13.8" thickBot="1" x14ac:dyDescent="0.3"/>
    <row r="69" spans="1:11" x14ac:dyDescent="0.25">
      <c r="A69" s="32" t="s">
        <v>22</v>
      </c>
      <c r="B69" s="35"/>
      <c r="C69" s="18"/>
      <c r="D69" s="18"/>
      <c r="E69" s="19"/>
      <c r="F69" s="34"/>
    </row>
    <row r="70" spans="1:11" x14ac:dyDescent="0.25">
      <c r="A70" s="33" t="str">
        <f>+H4</f>
        <v>Week of May 21st to May 25th</v>
      </c>
      <c r="B70" s="37"/>
      <c r="C70" s="1"/>
      <c r="D70" s="1"/>
      <c r="E70" s="21"/>
      <c r="F70" s="34"/>
      <c r="H70" t="s">
        <v>63</v>
      </c>
    </row>
    <row r="71" spans="1:11" ht="7.5" customHeight="1" thickBot="1" x14ac:dyDescent="0.3">
      <c r="A71" s="22"/>
      <c r="B71" s="1"/>
      <c r="C71" s="1"/>
      <c r="D71" s="1"/>
      <c r="E71" s="21"/>
      <c r="F71" s="34"/>
    </row>
    <row r="72" spans="1:11" x14ac:dyDescent="0.25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H72" s="4" t="s">
        <v>5</v>
      </c>
      <c r="I72" s="5" t="s">
        <v>3</v>
      </c>
      <c r="J72" s="5" t="s">
        <v>4</v>
      </c>
    </row>
    <row r="73" spans="1:11" x14ac:dyDescent="0.25">
      <c r="A73" s="51" t="s">
        <v>23</v>
      </c>
      <c r="B73" s="26">
        <f>+I73</f>
        <v>124</v>
      </c>
      <c r="C73" s="26">
        <f>+J73</f>
        <v>117520000</v>
      </c>
      <c r="D73" s="26"/>
      <c r="E73" s="57" t="s">
        <v>11</v>
      </c>
      <c r="F73" s="34"/>
      <c r="H73" s="6" t="s">
        <v>23</v>
      </c>
      <c r="I73" s="79">
        <v>124</v>
      </c>
      <c r="J73" s="79">
        <v>117520000</v>
      </c>
    </row>
    <row r="74" spans="1:11" x14ac:dyDescent="0.25">
      <c r="A74" s="51" t="s">
        <v>24</v>
      </c>
      <c r="B74" s="26">
        <f>+I74</f>
        <v>4</v>
      </c>
      <c r="C74" s="26">
        <f>+J74</f>
        <v>3680000</v>
      </c>
      <c r="D74" s="26"/>
      <c r="E74" s="57" t="s">
        <v>11</v>
      </c>
      <c r="F74" s="34"/>
      <c r="H74" s="6" t="s">
        <v>24</v>
      </c>
      <c r="I74" s="79">
        <v>4</v>
      </c>
      <c r="J74" s="79">
        <v>3680000</v>
      </c>
    </row>
    <row r="75" spans="1:11" ht="13.8" thickBot="1" x14ac:dyDescent="0.3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</row>
    <row r="76" spans="1:11" x14ac:dyDescent="0.25">
      <c r="E76" s="1"/>
      <c r="F76" s="34"/>
    </row>
    <row r="77" spans="1:11" ht="13.8" thickBot="1" x14ac:dyDescent="0.3"/>
    <row r="78" spans="1:11" x14ac:dyDescent="0.25">
      <c r="A78" s="32" t="s">
        <v>21</v>
      </c>
      <c r="B78" s="35"/>
      <c r="C78" s="19"/>
      <c r="D78" s="1"/>
      <c r="F78" s="34"/>
    </row>
    <row r="79" spans="1:11" x14ac:dyDescent="0.25">
      <c r="A79" s="33" t="str">
        <f>+H4</f>
        <v>Week of May 21st to May 25th</v>
      </c>
      <c r="B79" s="37"/>
      <c r="C79" s="21"/>
      <c r="E79" s="34"/>
      <c r="G79"/>
      <c r="H79" t="s">
        <v>31</v>
      </c>
    </row>
    <row r="80" spans="1:11" ht="7.5" customHeight="1" thickBot="1" x14ac:dyDescent="0.3">
      <c r="A80" s="22"/>
      <c r="B80" s="1"/>
      <c r="C80" s="21"/>
      <c r="E80" s="34"/>
    </row>
    <row r="81" spans="1:9" x14ac:dyDescent="0.25">
      <c r="A81" s="13" t="s">
        <v>16</v>
      </c>
      <c r="B81" s="43" t="s">
        <v>3</v>
      </c>
      <c r="C81" s="44" t="s">
        <v>10</v>
      </c>
      <c r="E81" s="39"/>
      <c r="H81" s="4" t="s">
        <v>16</v>
      </c>
      <c r="I81" s="5" t="s">
        <v>3</v>
      </c>
    </row>
    <row r="82" spans="1:9" x14ac:dyDescent="0.25">
      <c r="A82" s="51" t="s">
        <v>35</v>
      </c>
      <c r="B82" s="26">
        <f>+I82</f>
        <v>24</v>
      </c>
      <c r="C82" s="57" t="s">
        <v>19</v>
      </c>
      <c r="E82" s="34"/>
      <c r="H82" s="6" t="s">
        <v>35</v>
      </c>
      <c r="I82" s="79">
        <v>24</v>
      </c>
    </row>
    <row r="83" spans="1:9" x14ac:dyDescent="0.25">
      <c r="A83" s="51" t="s">
        <v>17</v>
      </c>
      <c r="B83" s="26">
        <f>+I83</f>
        <v>30</v>
      </c>
      <c r="C83" s="57" t="s">
        <v>19</v>
      </c>
      <c r="E83" s="34"/>
      <c r="H83" s="6" t="s">
        <v>17</v>
      </c>
      <c r="I83" s="79">
        <v>30</v>
      </c>
    </row>
    <row r="84" spans="1:9" x14ac:dyDescent="0.25">
      <c r="A84" s="51" t="s">
        <v>18</v>
      </c>
      <c r="B84" s="26">
        <f>+I84</f>
        <v>54</v>
      </c>
      <c r="C84" s="57" t="s">
        <v>20</v>
      </c>
      <c r="E84" s="40"/>
      <c r="G84"/>
      <c r="H84" s="6" t="s">
        <v>18</v>
      </c>
      <c r="I84" s="80">
        <v>54</v>
      </c>
    </row>
    <row r="85" spans="1:9" ht="13.8" thickBot="1" x14ac:dyDescent="0.3">
      <c r="A85" s="53" t="s">
        <v>9</v>
      </c>
      <c r="B85" s="58">
        <f>SUM(B82:B84)</f>
        <v>108</v>
      </c>
      <c r="C85" s="60"/>
      <c r="E85" s="11"/>
      <c r="G85"/>
    </row>
    <row r="86" spans="1:9" x14ac:dyDescent="0.25">
      <c r="E86" s="11"/>
      <c r="G86"/>
    </row>
    <row r="87" spans="1:9" x14ac:dyDescent="0.25">
      <c r="A87" s="7" t="s">
        <v>25</v>
      </c>
      <c r="E87" s="11"/>
      <c r="G87"/>
      <c r="H87" s="83" t="s">
        <v>78</v>
      </c>
    </row>
    <row r="88" spans="1:9" x14ac:dyDescent="0.25">
      <c r="A88" s="124" t="str">
        <f>+H88</f>
        <v>05-21-01 No Issues</v>
      </c>
      <c r="E88" s="11"/>
      <c r="G88"/>
      <c r="H88" s="7" t="s">
        <v>118</v>
      </c>
    </row>
    <row r="89" spans="1:9" ht="13.8" thickBot="1" x14ac:dyDescent="0.3"/>
    <row r="90" spans="1:9" x14ac:dyDescent="0.25">
      <c r="A90" s="171" t="s">
        <v>27</v>
      </c>
      <c r="B90" s="172"/>
      <c r="H90" s="171" t="s">
        <v>27</v>
      </c>
      <c r="I90" s="172"/>
    </row>
    <row r="91" spans="1:9" x14ac:dyDescent="0.25">
      <c r="A91" s="13" t="s">
        <v>28</v>
      </c>
      <c r="B91" s="14" t="s">
        <v>29</v>
      </c>
      <c r="H91" s="13" t="s">
        <v>28</v>
      </c>
      <c r="I91" s="14" t="s">
        <v>29</v>
      </c>
    </row>
    <row r="92" spans="1:9" ht="13.8" thickBot="1" x14ac:dyDescent="0.3">
      <c r="A92" s="15">
        <f>+H92</f>
        <v>1008773</v>
      </c>
      <c r="B92" s="16">
        <f>+I92</f>
        <v>606505373578</v>
      </c>
      <c r="H92" s="81">
        <v>1008773</v>
      </c>
      <c r="I92" s="82">
        <v>606505373578</v>
      </c>
    </row>
    <row r="93" spans="1:9" x14ac:dyDescent="0.25">
      <c r="A93" t="str">
        <f>+H93</f>
        <v>As of May 24, 2001</v>
      </c>
      <c r="H93" s="77" t="s">
        <v>119</v>
      </c>
      <c r="I93" s="77"/>
    </row>
  </sheetData>
  <mergeCells count="3">
    <mergeCell ref="A90:B90"/>
    <mergeCell ref="H90:I90"/>
    <mergeCell ref="B46:C46"/>
  </mergeCells>
  <phoneticPr fontId="0" type="noConversion"/>
  <conditionalFormatting sqref="J50 J43:J44 B44">
    <cfRule type="cellIs" dxfId="1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4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tabSelected="1"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162">
        <v>4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28 th to June 1st</v>
      </c>
      <c r="B4" s="1"/>
      <c r="C4" s="1"/>
      <c r="D4" s="21"/>
      <c r="E4" s="34"/>
      <c r="H4" s="163" t="s">
        <v>131</v>
      </c>
      <c r="I4" s="162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1408</v>
      </c>
      <c r="C7" s="26">
        <f t="shared" si="0"/>
        <v>611457670.5</v>
      </c>
      <c r="D7" s="57" t="s">
        <v>11</v>
      </c>
      <c r="E7" s="40"/>
      <c r="F7" s="12"/>
      <c r="G7" s="12"/>
      <c r="H7" s="46" t="s">
        <v>36</v>
      </c>
      <c r="I7" s="164">
        <v>5632</v>
      </c>
      <c r="J7" s="164">
        <v>2445830682</v>
      </c>
      <c r="K7" s="26"/>
    </row>
    <row r="8" spans="1:11" x14ac:dyDescent="0.25">
      <c r="A8" s="51" t="s">
        <v>37</v>
      </c>
      <c r="B8" s="26">
        <f t="shared" si="0"/>
        <v>2023.5</v>
      </c>
      <c r="C8" s="26">
        <f t="shared" si="0"/>
        <v>49643249.75</v>
      </c>
      <c r="D8" s="57" t="s">
        <v>11</v>
      </c>
      <c r="E8" s="40"/>
      <c r="F8" s="12"/>
      <c r="G8" s="12"/>
      <c r="H8" s="46" t="s">
        <v>37</v>
      </c>
      <c r="I8" s="164">
        <v>8094</v>
      </c>
      <c r="J8" s="164">
        <v>198572999</v>
      </c>
      <c r="K8" s="26"/>
    </row>
    <row r="9" spans="1:11" x14ac:dyDescent="0.25">
      <c r="A9" s="51" t="s">
        <v>38</v>
      </c>
      <c r="B9" s="26">
        <f t="shared" si="0"/>
        <v>25.75</v>
      </c>
      <c r="C9" s="26">
        <f t="shared" si="0"/>
        <v>14529000</v>
      </c>
      <c r="D9" s="57" t="s">
        <v>11</v>
      </c>
      <c r="E9" s="40"/>
      <c r="F9" s="12"/>
      <c r="G9" s="12"/>
      <c r="H9" s="46" t="s">
        <v>38</v>
      </c>
      <c r="I9" s="164">
        <v>103</v>
      </c>
      <c r="J9" s="164">
        <v>58116000</v>
      </c>
      <c r="K9" s="26"/>
    </row>
    <row r="10" spans="1:11" x14ac:dyDescent="0.25">
      <c r="A10" s="51" t="s">
        <v>39</v>
      </c>
      <c r="B10" s="26">
        <f t="shared" si="0"/>
        <v>330.75</v>
      </c>
      <c r="C10" s="26">
        <f t="shared" si="0"/>
        <v>16396599.75</v>
      </c>
      <c r="D10" s="57" t="s">
        <v>11</v>
      </c>
      <c r="E10" s="40"/>
      <c r="F10" s="12"/>
      <c r="G10" s="12"/>
      <c r="H10" s="46" t="s">
        <v>39</v>
      </c>
      <c r="I10" s="164">
        <v>1323</v>
      </c>
      <c r="J10" s="164">
        <v>65586399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164">
        <v>0</v>
      </c>
      <c r="J11" s="164">
        <v>0</v>
      </c>
      <c r="K11" s="26"/>
    </row>
    <row r="12" spans="1:11" x14ac:dyDescent="0.25">
      <c r="A12" s="51" t="s">
        <v>41</v>
      </c>
      <c r="B12" s="26">
        <f>+I12/$J$1</f>
        <v>64.25</v>
      </c>
      <c r="C12" s="26">
        <f>+J12/$J$1</f>
        <v>9010431.25</v>
      </c>
      <c r="D12" s="57" t="s">
        <v>11</v>
      </c>
      <c r="E12" s="40"/>
      <c r="F12" s="12"/>
      <c r="G12" s="12"/>
      <c r="H12" s="46" t="s">
        <v>41</v>
      </c>
      <c r="I12" s="164">
        <v>257</v>
      </c>
      <c r="J12" s="164">
        <v>36041725</v>
      </c>
      <c r="K12" s="26"/>
    </row>
    <row r="13" spans="1:11" x14ac:dyDescent="0.25">
      <c r="A13" s="51" t="s">
        <v>51</v>
      </c>
      <c r="B13" s="26">
        <f>+I13/$J$1</f>
        <v>1433.75</v>
      </c>
      <c r="C13" s="26">
        <f>+J13/$J$1</f>
        <v>625986670.5</v>
      </c>
      <c r="D13" s="57" t="s">
        <v>11</v>
      </c>
      <c r="E13" s="40"/>
      <c r="F13" s="12"/>
      <c r="G13" s="12"/>
      <c r="H13" s="46" t="s">
        <v>51</v>
      </c>
      <c r="I13" s="164">
        <v>5735</v>
      </c>
      <c r="J13" s="164">
        <v>2503946682</v>
      </c>
      <c r="K13" s="26"/>
    </row>
    <row r="14" spans="1:11" x14ac:dyDescent="0.25">
      <c r="A14" s="51" t="s">
        <v>52</v>
      </c>
      <c r="B14" s="26">
        <f>+I14/$J$1</f>
        <v>2430.5</v>
      </c>
      <c r="C14" s="26">
        <f>+J14/$J$1</f>
        <v>75774030.75</v>
      </c>
      <c r="D14" s="57" t="s">
        <v>11</v>
      </c>
      <c r="E14" s="40"/>
      <c r="F14" s="12"/>
      <c r="G14" s="12"/>
      <c r="H14" s="46" t="s">
        <v>52</v>
      </c>
      <c r="I14" s="164">
        <v>9722</v>
      </c>
      <c r="J14" s="164">
        <v>303096123</v>
      </c>
      <c r="K14" s="26"/>
    </row>
    <row r="15" spans="1:11" x14ac:dyDescent="0.25">
      <c r="A15" s="51" t="s">
        <v>53</v>
      </c>
      <c r="B15" s="26">
        <f>+I15/$J$1</f>
        <v>3864.25</v>
      </c>
      <c r="C15" s="26">
        <f>+J15/$J$1</f>
        <v>701760701.25</v>
      </c>
      <c r="D15" s="57" t="s">
        <v>11</v>
      </c>
      <c r="E15" s="40"/>
      <c r="F15" s="12"/>
      <c r="G15" s="12"/>
      <c r="H15" s="46" t="s">
        <v>53</v>
      </c>
      <c r="I15" s="68">
        <f>+I14+I13</f>
        <v>15457</v>
      </c>
      <c r="J15" s="68">
        <f>+J14+J13</f>
        <v>2807042805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3864.25</v>
      </c>
      <c r="C17" s="47">
        <f>+C15</f>
        <v>701760701.25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74</v>
      </c>
      <c r="C20" s="26">
        <f t="shared" si="1"/>
        <v>1053831.5</v>
      </c>
      <c r="D20" s="57" t="s">
        <v>12</v>
      </c>
      <c r="E20" s="48"/>
      <c r="F20" s="12"/>
      <c r="G20" s="12"/>
      <c r="H20" s="46" t="s">
        <v>44</v>
      </c>
      <c r="I20" s="164">
        <v>296</v>
      </c>
      <c r="J20" s="164">
        <v>4215326</v>
      </c>
      <c r="K20" s="26"/>
    </row>
    <row r="21" spans="1:11" x14ac:dyDescent="0.25">
      <c r="A21" s="51" t="s">
        <v>45</v>
      </c>
      <c r="B21" s="26">
        <f t="shared" si="1"/>
        <v>701.5</v>
      </c>
      <c r="C21" s="26">
        <f t="shared" si="1"/>
        <v>10872121</v>
      </c>
      <c r="D21" s="57" t="s">
        <v>12</v>
      </c>
      <c r="E21" s="40"/>
      <c r="F21" s="12"/>
      <c r="G21" s="12"/>
      <c r="H21" s="46" t="s">
        <v>45</v>
      </c>
      <c r="I21" s="164">
        <v>2806</v>
      </c>
      <c r="J21" s="164">
        <v>43488484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64">
        <v>0</v>
      </c>
      <c r="J22" s="164">
        <v>0</v>
      </c>
      <c r="K22" s="26"/>
    </row>
    <row r="23" spans="1:11" x14ac:dyDescent="0.25">
      <c r="A23" s="51" t="s">
        <v>46</v>
      </c>
      <c r="B23" s="26">
        <f t="shared" si="1"/>
        <v>14</v>
      </c>
      <c r="C23" s="26">
        <f t="shared" si="1"/>
        <v>913080</v>
      </c>
      <c r="D23" s="57" t="s">
        <v>12</v>
      </c>
      <c r="E23" s="40"/>
      <c r="F23" s="12"/>
      <c r="G23" s="12"/>
      <c r="H23" s="46" t="s">
        <v>46</v>
      </c>
      <c r="I23" s="164">
        <v>56</v>
      </c>
      <c r="J23" s="164">
        <v>3652320</v>
      </c>
      <c r="K23" s="26"/>
    </row>
    <row r="24" spans="1:11" x14ac:dyDescent="0.25">
      <c r="A24" s="51" t="s">
        <v>47</v>
      </c>
      <c r="B24" s="26">
        <f t="shared" si="1"/>
        <v>126</v>
      </c>
      <c r="C24" s="26">
        <f t="shared" si="1"/>
        <v>1037387.5</v>
      </c>
      <c r="D24" s="57" t="s">
        <v>12</v>
      </c>
      <c r="E24" s="40"/>
      <c r="F24" s="12"/>
      <c r="G24" s="12"/>
      <c r="H24" s="46" t="s">
        <v>47</v>
      </c>
      <c r="I24" s="164">
        <v>504</v>
      </c>
      <c r="J24" s="164">
        <v>4149550</v>
      </c>
      <c r="K24" s="26"/>
    </row>
    <row r="25" spans="1:11" x14ac:dyDescent="0.25">
      <c r="A25" s="51" t="s">
        <v>48</v>
      </c>
      <c r="B25" s="26">
        <f t="shared" si="1"/>
        <v>96.75</v>
      </c>
      <c r="C25" s="26">
        <f t="shared" si="1"/>
        <v>1334589.5</v>
      </c>
      <c r="D25" s="57" t="s">
        <v>12</v>
      </c>
      <c r="E25" s="40"/>
      <c r="F25" s="12"/>
      <c r="G25" s="12"/>
      <c r="H25" s="46" t="s">
        <v>48</v>
      </c>
      <c r="I25" s="164">
        <v>387</v>
      </c>
      <c r="J25" s="164">
        <v>5338358</v>
      </c>
      <c r="K25" s="26"/>
    </row>
    <row r="26" spans="1:11" x14ac:dyDescent="0.25">
      <c r="A26" s="51" t="s">
        <v>49</v>
      </c>
      <c r="B26" s="26">
        <f t="shared" si="1"/>
        <v>825</v>
      </c>
      <c r="C26" s="26">
        <f t="shared" si="1"/>
        <v>12552300.5</v>
      </c>
      <c r="D26" s="57" t="s">
        <v>12</v>
      </c>
      <c r="E26" s="40"/>
      <c r="F26" s="12"/>
      <c r="G26" s="12"/>
      <c r="H26" s="46" t="s">
        <v>49</v>
      </c>
      <c r="I26" s="164">
        <v>3300</v>
      </c>
      <c r="J26" s="164">
        <v>50209202</v>
      </c>
      <c r="K26" s="26"/>
    </row>
    <row r="27" spans="1:11" x14ac:dyDescent="0.25">
      <c r="A27" s="51" t="s">
        <v>50</v>
      </c>
      <c r="B27" s="26">
        <f t="shared" si="1"/>
        <v>921.75</v>
      </c>
      <c r="C27" s="26">
        <f t="shared" si="1"/>
        <v>13886890</v>
      </c>
      <c r="D27" s="57" t="s">
        <v>12</v>
      </c>
      <c r="E27" s="40"/>
      <c r="F27" s="12"/>
      <c r="G27" s="12"/>
      <c r="H27" s="46" t="s">
        <v>50</v>
      </c>
      <c r="I27" s="68">
        <f>+I26+I25</f>
        <v>3687</v>
      </c>
      <c r="J27" s="68">
        <f>+J26+J25</f>
        <v>55547560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921.75</v>
      </c>
      <c r="C29" s="47">
        <f>+C27</f>
        <v>13886890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349</v>
      </c>
      <c r="C32" s="26">
        <f t="shared" si="2"/>
        <v>16760250</v>
      </c>
      <c r="D32" s="57" t="s">
        <v>13</v>
      </c>
      <c r="E32" s="40"/>
      <c r="F32" s="12"/>
      <c r="G32" s="12"/>
      <c r="H32" s="46" t="s">
        <v>55</v>
      </c>
      <c r="I32" s="164">
        <v>1396</v>
      </c>
      <c r="J32" s="164">
        <v>67041000</v>
      </c>
      <c r="K32" s="26"/>
    </row>
    <row r="33" spans="1:11" x14ac:dyDescent="0.25">
      <c r="A33" s="51" t="s">
        <v>56</v>
      </c>
      <c r="B33" s="26">
        <f t="shared" si="2"/>
        <v>12</v>
      </c>
      <c r="C33" s="26">
        <f t="shared" si="2"/>
        <v>747500</v>
      </c>
      <c r="D33" s="57" t="s">
        <v>13</v>
      </c>
      <c r="E33" s="40"/>
      <c r="F33" s="12"/>
      <c r="G33" s="12"/>
      <c r="H33" s="46" t="s">
        <v>56</v>
      </c>
      <c r="I33" s="164">
        <v>48</v>
      </c>
      <c r="J33" s="164">
        <v>2990000</v>
      </c>
      <c r="K33" s="26"/>
    </row>
    <row r="34" spans="1:11" x14ac:dyDescent="0.25">
      <c r="A34" s="51" t="s">
        <v>57</v>
      </c>
      <c r="B34" s="26">
        <f t="shared" si="2"/>
        <v>361</v>
      </c>
      <c r="C34" s="26">
        <f t="shared" si="2"/>
        <v>17507750</v>
      </c>
      <c r="D34" s="57" t="s">
        <v>13</v>
      </c>
      <c r="E34" s="40"/>
      <c r="F34" s="12"/>
      <c r="G34" s="12"/>
      <c r="H34" s="46" t="s">
        <v>57</v>
      </c>
      <c r="I34" s="68">
        <f>+I33+I32</f>
        <v>1444</v>
      </c>
      <c r="J34" s="68">
        <f>+J33+J32</f>
        <v>70031000</v>
      </c>
      <c r="K34" s="26"/>
    </row>
    <row r="35" spans="1:11" x14ac:dyDescent="0.25">
      <c r="A35" s="51" t="s">
        <v>58</v>
      </c>
      <c r="B35" s="26">
        <f t="shared" si="2"/>
        <v>508</v>
      </c>
      <c r="C35" s="26">
        <f t="shared" si="2"/>
        <v>17549.75</v>
      </c>
      <c r="D35" s="57" t="s">
        <v>72</v>
      </c>
      <c r="E35" s="40"/>
      <c r="F35" s="12"/>
      <c r="G35" s="12"/>
      <c r="H35" s="46" t="s">
        <v>58</v>
      </c>
      <c r="I35" s="164">
        <v>2032</v>
      </c>
      <c r="J35" s="164">
        <v>70199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869</v>
      </c>
      <c r="C37" s="47">
        <f>+C35+C34</f>
        <v>17525299.75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5655</v>
      </c>
      <c r="C39" s="71">
        <f>+C37+C29+C17</f>
        <v>733172891</v>
      </c>
      <c r="D39" s="50" t="s">
        <v>111</v>
      </c>
      <c r="E39" s="34"/>
      <c r="F39" s="12"/>
      <c r="G39" s="12"/>
      <c r="H39"/>
    </row>
    <row r="40" spans="1:11" x14ac:dyDescent="0.25">
      <c r="A40" s="156"/>
      <c r="B40" s="157"/>
      <c r="C40" s="157"/>
      <c r="D40" s="34"/>
      <c r="E40" s="34"/>
      <c r="F40" s="12"/>
      <c r="G40" s="12"/>
      <c r="H40"/>
    </row>
    <row r="41" spans="1:11" x14ac:dyDescent="0.25">
      <c r="A41" s="156"/>
      <c r="B41" s="157"/>
      <c r="C41" s="157"/>
      <c r="D41" s="34"/>
      <c r="E41" s="34"/>
      <c r="F41" s="12"/>
      <c r="G41" s="12"/>
      <c r="H41"/>
    </row>
    <row r="42" spans="1:11" ht="13.8" thickBot="1" x14ac:dyDescent="0.3">
      <c r="A42" s="156"/>
      <c r="B42" s="157"/>
      <c r="C42" s="157"/>
      <c r="D42" s="34"/>
      <c r="E42" s="34"/>
      <c r="F42" s="12"/>
      <c r="G42" s="12"/>
      <c r="H42"/>
    </row>
    <row r="43" spans="1:11" ht="17.399999999999999" x14ac:dyDescent="0.3">
      <c r="A43" s="32" t="str">
        <f>+I43</f>
        <v>EnronOnline Broker Detail</v>
      </c>
      <c r="B43" s="149"/>
      <c r="C43" s="19"/>
      <c r="I43" s="162" t="s">
        <v>129</v>
      </c>
      <c r="J43" s="162"/>
    </row>
    <row r="44" spans="1:11" x14ac:dyDescent="0.25">
      <c r="A44" s="33" t="str">
        <f>+I44</f>
        <v>Weekly Transactions for May 28- June 01</v>
      </c>
      <c r="B44" s="1"/>
      <c r="C44" s="21"/>
      <c r="I44" s="165" t="s">
        <v>132</v>
      </c>
      <c r="J44" s="162"/>
    </row>
    <row r="45" spans="1:11" x14ac:dyDescent="0.25">
      <c r="A45" s="150"/>
      <c r="B45" s="136"/>
      <c r="C45" s="151"/>
      <c r="I45" s="139"/>
      <c r="J45" s="140"/>
      <c r="K45" s="140"/>
    </row>
    <row r="46" spans="1:11" x14ac:dyDescent="0.25">
      <c r="A46" s="150"/>
      <c r="B46" s="173" t="s">
        <v>120</v>
      </c>
      <c r="C46" s="174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C54" si="3">+I48</f>
        <v>APB Energy, Inc.</v>
      </c>
      <c r="B48" s="146">
        <f t="shared" si="3"/>
        <v>20</v>
      </c>
      <c r="C48" s="153">
        <f t="shared" si="3"/>
        <v>49</v>
      </c>
      <c r="I48" s="142" t="s">
        <v>123</v>
      </c>
      <c r="J48" s="166">
        <v>20</v>
      </c>
      <c r="K48" s="166">
        <v>49</v>
      </c>
    </row>
    <row r="49" spans="1:11" x14ac:dyDescent="0.25">
      <c r="A49" s="155" t="str">
        <f t="shared" si="3"/>
        <v>Natsource LLC</v>
      </c>
      <c r="B49" s="146">
        <f t="shared" si="3"/>
        <v>5</v>
      </c>
      <c r="C49" s="153">
        <f t="shared" si="3"/>
        <v>35</v>
      </c>
      <c r="I49" s="142" t="s">
        <v>124</v>
      </c>
      <c r="J49" s="166">
        <v>5</v>
      </c>
      <c r="K49" s="166">
        <v>35</v>
      </c>
    </row>
    <row r="50" spans="1:11" x14ac:dyDescent="0.25">
      <c r="A50" s="155" t="str">
        <f t="shared" si="3"/>
        <v>Amerex Natural Gas I, Ltd.</v>
      </c>
      <c r="B50" s="146">
        <f t="shared" si="3"/>
        <v>11</v>
      </c>
      <c r="C50" s="153">
        <f t="shared" si="3"/>
        <v>0</v>
      </c>
      <c r="I50" s="142" t="s">
        <v>125</v>
      </c>
      <c r="J50" s="166">
        <v>11</v>
      </c>
      <c r="K50" s="166">
        <v>0</v>
      </c>
    </row>
    <row r="51" spans="1:11" x14ac:dyDescent="0.25">
      <c r="A51" s="155" t="str">
        <f t="shared" si="3"/>
        <v>Amerex Power, Ltd.</v>
      </c>
      <c r="B51" s="146">
        <f t="shared" si="3"/>
        <v>0</v>
      </c>
      <c r="C51" s="153">
        <f t="shared" si="3"/>
        <v>23</v>
      </c>
      <c r="I51" s="142" t="s">
        <v>126</v>
      </c>
      <c r="J51" s="166">
        <v>0</v>
      </c>
      <c r="K51" s="166">
        <v>23</v>
      </c>
    </row>
    <row r="52" spans="1:11" x14ac:dyDescent="0.25">
      <c r="A52" s="155" t="s">
        <v>137</v>
      </c>
      <c r="B52" s="146">
        <f t="shared" si="3"/>
        <v>4</v>
      </c>
      <c r="C52" s="153">
        <f t="shared" si="3"/>
        <v>0</v>
      </c>
      <c r="I52" s="142" t="s">
        <v>137</v>
      </c>
      <c r="J52" s="166">
        <v>4</v>
      </c>
      <c r="K52" s="166">
        <v>0</v>
      </c>
    </row>
    <row r="53" spans="1:11" x14ac:dyDescent="0.25">
      <c r="A53" s="155" t="str">
        <f t="shared" si="3"/>
        <v>Prebon Energy, Inc.</v>
      </c>
      <c r="B53" s="146">
        <f t="shared" si="3"/>
        <v>0</v>
      </c>
      <c r="C53" s="153">
        <f t="shared" si="3"/>
        <v>1</v>
      </c>
      <c r="I53" s="142" t="s">
        <v>127</v>
      </c>
      <c r="J53" s="166">
        <v>0</v>
      </c>
      <c r="K53" s="166">
        <v>1</v>
      </c>
    </row>
    <row r="54" spans="1:11" ht="13.8" thickBot="1" x14ac:dyDescent="0.3">
      <c r="A54" s="158" t="str">
        <f t="shared" si="3"/>
        <v>Grand Total</v>
      </c>
      <c r="B54" s="159">
        <f t="shared" si="3"/>
        <v>40</v>
      </c>
      <c r="C54" s="160">
        <f t="shared" si="3"/>
        <v>108</v>
      </c>
      <c r="I54" s="144" t="s">
        <v>128</v>
      </c>
      <c r="J54" s="147">
        <f>SUM(J48:J53)</f>
        <v>40</v>
      </c>
      <c r="K54" s="147">
        <f>SUM(K48:K53)</f>
        <v>108</v>
      </c>
    </row>
    <row r="55" spans="1:11" ht="13.8" thickBot="1" x14ac:dyDescent="0.3">
      <c r="B55" s="2"/>
      <c r="C55" s="2"/>
      <c r="D55" s="2"/>
      <c r="H55" s="12"/>
    </row>
    <row r="56" spans="1:11" x14ac:dyDescent="0.25">
      <c r="A56" s="32" t="s">
        <v>7</v>
      </c>
      <c r="B56" s="30"/>
      <c r="C56" s="23"/>
      <c r="D56" s="23"/>
      <c r="E56" s="19"/>
      <c r="F56" s="34"/>
      <c r="G56" s="34"/>
      <c r="H56" s="12"/>
    </row>
    <row r="57" spans="1:11" x14ac:dyDescent="0.25">
      <c r="A57" s="38" t="str">
        <f>+H4</f>
        <v>Week of May 28 th to June 1st</v>
      </c>
      <c r="B57" s="3"/>
      <c r="C57" s="3"/>
      <c r="D57" s="3"/>
      <c r="E57" s="21"/>
      <c r="F57" s="34"/>
      <c r="G57" s="34"/>
      <c r="H57" s="12"/>
      <c r="I57" s="12"/>
    </row>
    <row r="58" spans="1:11" ht="7.5" customHeight="1" thickBot="1" x14ac:dyDescent="0.3">
      <c r="A58" s="20"/>
      <c r="B58" s="3"/>
      <c r="C58" s="3"/>
      <c r="D58" s="3"/>
      <c r="E58" s="21"/>
      <c r="F58" s="34"/>
      <c r="G58" s="34"/>
      <c r="H58" s="12"/>
      <c r="I58" s="12" t="s">
        <v>30</v>
      </c>
    </row>
    <row r="59" spans="1:11" x14ac:dyDescent="0.25">
      <c r="A59" s="13" t="s">
        <v>5</v>
      </c>
      <c r="B59" s="43" t="s">
        <v>4</v>
      </c>
      <c r="C59" s="43" t="s">
        <v>8</v>
      </c>
      <c r="D59" s="45" t="s">
        <v>73</v>
      </c>
      <c r="E59" s="44" t="s">
        <v>10</v>
      </c>
      <c r="F59" s="39"/>
      <c r="G59" s="39"/>
      <c r="H59" s="12"/>
      <c r="I59" s="4" t="s">
        <v>5</v>
      </c>
      <c r="J59" s="5" t="s">
        <v>4</v>
      </c>
    </row>
    <row r="60" spans="1:11" x14ac:dyDescent="0.25">
      <c r="A60" s="51" t="s">
        <v>1</v>
      </c>
      <c r="B60" s="26">
        <f>+J60</f>
        <v>121291000</v>
      </c>
      <c r="C60" s="26">
        <f>+C7-B60</f>
        <v>490166670.5</v>
      </c>
      <c r="D60" s="69">
        <f>+B60/C7</f>
        <v>0.19836369032842152</v>
      </c>
      <c r="E60" s="52" t="s">
        <v>11</v>
      </c>
      <c r="F60" s="42"/>
      <c r="G60" s="42"/>
      <c r="H60" s="12"/>
      <c r="I60" s="8" t="s">
        <v>1</v>
      </c>
      <c r="J60" s="164">
        <v>121291000</v>
      </c>
    </row>
    <row r="61" spans="1:11" x14ac:dyDescent="0.25">
      <c r="A61" s="51" t="s">
        <v>0</v>
      </c>
      <c r="B61" s="26">
        <f>+J61</f>
        <v>37040500</v>
      </c>
      <c r="C61" s="26">
        <f>+C8-B61</f>
        <v>12602749.75</v>
      </c>
      <c r="D61" s="69">
        <f>+B61/C8</f>
        <v>0.74613366744790921</v>
      </c>
      <c r="E61" s="52" t="s">
        <v>11</v>
      </c>
      <c r="F61" s="42"/>
      <c r="G61" s="42"/>
      <c r="H61" s="12"/>
      <c r="I61" s="8" t="s">
        <v>0</v>
      </c>
      <c r="J61" s="164">
        <v>37040500</v>
      </c>
    </row>
    <row r="62" spans="1:11" ht="13.8" thickBot="1" x14ac:dyDescent="0.3">
      <c r="A62" s="53" t="s">
        <v>2</v>
      </c>
      <c r="B62" s="54">
        <f>+J62</f>
        <v>2939400</v>
      </c>
      <c r="C62" s="54">
        <f>+(C20+C21)-B62</f>
        <v>8986552.5</v>
      </c>
      <c r="D62" s="65">
        <f>+B62/(C20+C21)</f>
        <v>0.24647087937001258</v>
      </c>
      <c r="E62" s="55" t="s">
        <v>12</v>
      </c>
      <c r="F62" s="42"/>
      <c r="G62" s="42"/>
      <c r="H62" s="12"/>
      <c r="I62" s="8" t="s">
        <v>2</v>
      </c>
      <c r="J62" s="164">
        <v>2939400</v>
      </c>
    </row>
    <row r="63" spans="1:11" ht="13.8" thickBot="1" x14ac:dyDescent="0.3">
      <c r="H63" s="12"/>
      <c r="I63" s="12"/>
    </row>
    <row r="64" spans="1:11" x14ac:dyDescent="0.25">
      <c r="A64" s="32" t="s">
        <v>14</v>
      </c>
      <c r="B64" s="35"/>
      <c r="C64" s="18"/>
      <c r="D64" s="18"/>
      <c r="E64" s="19"/>
      <c r="F64" s="34"/>
      <c r="G64" s="34"/>
      <c r="H64" s="12"/>
      <c r="I64" s="27" t="str">
        <f>+H4</f>
        <v>Week of May 28 th to June 1st</v>
      </c>
    </row>
    <row r="65" spans="1:12" x14ac:dyDescent="0.25">
      <c r="A65" s="36" t="str">
        <f>+I64</f>
        <v>Week of May 28 th to June 1st</v>
      </c>
      <c r="B65" s="37"/>
      <c r="C65" s="1"/>
      <c r="D65" s="1"/>
      <c r="E65" s="21"/>
      <c r="F65" s="34"/>
      <c r="G65" s="34"/>
      <c r="H65" s="12"/>
      <c r="I65" s="12" t="s">
        <v>115</v>
      </c>
    </row>
    <row r="66" spans="1:12" ht="7.5" customHeight="1" thickBot="1" x14ac:dyDescent="0.3">
      <c r="A66" s="22"/>
      <c r="B66" s="1"/>
      <c r="C66" s="1"/>
      <c r="D66" s="1"/>
      <c r="E66" s="21"/>
      <c r="F66" s="34"/>
      <c r="G66" s="34"/>
      <c r="H66" s="12"/>
    </row>
    <row r="67" spans="1:12" x14ac:dyDescent="0.25">
      <c r="A67" s="13" t="s">
        <v>5</v>
      </c>
      <c r="B67" s="43" t="s">
        <v>4</v>
      </c>
      <c r="C67" s="43" t="s">
        <v>15</v>
      </c>
      <c r="D67" s="45" t="s">
        <v>74</v>
      </c>
      <c r="E67" s="44" t="s">
        <v>10</v>
      </c>
      <c r="F67" s="39"/>
      <c r="G67" s="39"/>
      <c r="H67" s="12"/>
      <c r="I67" s="4" t="s">
        <v>5</v>
      </c>
      <c r="J67" s="5" t="s">
        <v>4</v>
      </c>
      <c r="L67" t="s">
        <v>33</v>
      </c>
    </row>
    <row r="68" spans="1:12" ht="13.8" thickBot="1" x14ac:dyDescent="0.3">
      <c r="A68" s="53" t="s">
        <v>1</v>
      </c>
      <c r="B68" s="56">
        <f>+J68/L68</f>
        <v>917336666.66666663</v>
      </c>
      <c r="C68" s="54">
        <f>+C7-B68</f>
        <v>-305878996.16666663</v>
      </c>
      <c r="D68" s="65">
        <f>+C7/B68</f>
        <v>0.66655753849004917</v>
      </c>
      <c r="E68" s="55" t="s">
        <v>11</v>
      </c>
      <c r="F68" s="42"/>
      <c r="G68" s="42"/>
      <c r="H68" s="12"/>
      <c r="I68" s="9" t="s">
        <v>1</v>
      </c>
      <c r="J68" s="10">
        <f>+K68*10000</f>
        <v>2752010000</v>
      </c>
      <c r="K68" s="164">
        <f>84171+82298+108732</f>
        <v>275201</v>
      </c>
      <c r="L68" s="162">
        <v>3</v>
      </c>
    </row>
    <row r="69" spans="1:12" ht="13.8" thickBot="1" x14ac:dyDescent="0.3"/>
    <row r="70" spans="1:12" x14ac:dyDescent="0.25">
      <c r="A70" s="32" t="s">
        <v>22</v>
      </c>
      <c r="B70" s="35"/>
      <c r="C70" s="18"/>
      <c r="D70" s="18"/>
      <c r="E70" s="19"/>
      <c r="F70" s="34"/>
      <c r="G70" s="34"/>
    </row>
    <row r="71" spans="1:12" x14ac:dyDescent="0.25">
      <c r="A71" s="33" t="str">
        <f>+H4</f>
        <v>Week of May 28 th to June 1st</v>
      </c>
      <c r="B71" s="37"/>
      <c r="C71" s="1"/>
      <c r="D71" s="1"/>
      <c r="E71" s="21"/>
      <c r="F71" s="34"/>
      <c r="G71" s="34"/>
      <c r="I71" t="s">
        <v>63</v>
      </c>
    </row>
    <row r="72" spans="1:12" ht="7.5" customHeight="1" thickBot="1" x14ac:dyDescent="0.3">
      <c r="A72" s="22"/>
      <c r="B72" s="1"/>
      <c r="C72" s="1"/>
      <c r="D72" s="1"/>
      <c r="E72" s="21"/>
      <c r="F72" s="34"/>
      <c r="G72" s="34"/>
    </row>
    <row r="73" spans="1:12" x14ac:dyDescent="0.25">
      <c r="A73" s="13" t="s">
        <v>5</v>
      </c>
      <c r="B73" s="43" t="s">
        <v>3</v>
      </c>
      <c r="C73" s="43" t="s">
        <v>4</v>
      </c>
      <c r="D73" s="43"/>
      <c r="E73" s="44" t="s">
        <v>10</v>
      </c>
      <c r="F73" s="34"/>
      <c r="G73" s="34"/>
      <c r="I73" s="4" t="s">
        <v>5</v>
      </c>
      <c r="J73" s="5" t="s">
        <v>3</v>
      </c>
      <c r="K73" s="5" t="s">
        <v>4</v>
      </c>
    </row>
    <row r="74" spans="1:12" x14ac:dyDescent="0.25">
      <c r="A74" s="51" t="s">
        <v>23</v>
      </c>
      <c r="B74" s="26">
        <f>+J74</f>
        <v>82</v>
      </c>
      <c r="C74" s="26">
        <f>+K74</f>
        <v>74915000</v>
      </c>
      <c r="D74" s="26"/>
      <c r="E74" s="57" t="s">
        <v>11</v>
      </c>
      <c r="F74" s="34"/>
      <c r="G74" s="34"/>
      <c r="I74" s="6" t="s">
        <v>23</v>
      </c>
      <c r="J74" s="164">
        <v>82</v>
      </c>
      <c r="K74" s="164">
        <v>74915000</v>
      </c>
    </row>
    <row r="75" spans="1:12" x14ac:dyDescent="0.25">
      <c r="A75" s="51" t="s">
        <v>24</v>
      </c>
      <c r="B75" s="26">
        <f>+J75</f>
        <v>0</v>
      </c>
      <c r="C75" s="26">
        <f>+K75</f>
        <v>0</v>
      </c>
      <c r="D75" s="26"/>
      <c r="E75" s="57" t="s">
        <v>11</v>
      </c>
      <c r="F75" s="34"/>
      <c r="G75" s="34"/>
      <c r="I75" s="6" t="s">
        <v>24</v>
      </c>
      <c r="J75" s="164">
        <v>0</v>
      </c>
      <c r="K75" s="164">
        <v>0</v>
      </c>
    </row>
    <row r="76" spans="1:12" ht="13.8" thickBot="1" x14ac:dyDescent="0.3">
      <c r="A76" s="53" t="s">
        <v>9</v>
      </c>
      <c r="B76" s="58">
        <f>SUM(B74:B75)</f>
        <v>82</v>
      </c>
      <c r="C76" s="58">
        <f>SUM(C74:C75)</f>
        <v>74915000</v>
      </c>
      <c r="D76" s="54"/>
      <c r="E76" s="59"/>
      <c r="F76" s="34"/>
      <c r="G76" s="34"/>
    </row>
    <row r="77" spans="1:12" x14ac:dyDescent="0.25">
      <c r="E77" s="1"/>
      <c r="F77" s="34"/>
      <c r="G77" s="34"/>
    </row>
    <row r="78" spans="1:12" ht="13.8" thickBot="1" x14ac:dyDescent="0.3"/>
    <row r="79" spans="1:12" x14ac:dyDescent="0.25">
      <c r="A79" s="32" t="s">
        <v>21</v>
      </c>
      <c r="B79" s="35"/>
      <c r="C79" s="19"/>
      <c r="D79" s="1"/>
      <c r="F79" s="34"/>
      <c r="G79" s="34"/>
    </row>
    <row r="80" spans="1:12" x14ac:dyDescent="0.25">
      <c r="A80" s="33" t="str">
        <f>+H4</f>
        <v>Week of May 28 th to June 1st</v>
      </c>
      <c r="B80" s="37"/>
      <c r="C80" s="21"/>
      <c r="E80" s="34"/>
      <c r="H80"/>
      <c r="I80" t="s">
        <v>31</v>
      </c>
    </row>
    <row r="81" spans="1:10" ht="7.5" customHeight="1" thickBot="1" x14ac:dyDescent="0.3">
      <c r="A81" s="22"/>
      <c r="B81" s="1"/>
      <c r="C81" s="21"/>
      <c r="E81" s="34"/>
    </row>
    <row r="82" spans="1:10" x14ac:dyDescent="0.25">
      <c r="A82" s="13" t="s">
        <v>16</v>
      </c>
      <c r="B82" s="43" t="s">
        <v>3</v>
      </c>
      <c r="C82" s="44" t="s">
        <v>10</v>
      </c>
      <c r="E82" s="39"/>
      <c r="I82" s="4" t="s">
        <v>16</v>
      </c>
      <c r="J82" s="5" t="s">
        <v>3</v>
      </c>
    </row>
    <row r="83" spans="1:10" x14ac:dyDescent="0.25">
      <c r="A83" s="51" t="s">
        <v>35</v>
      </c>
      <c r="B83" s="26">
        <f>+J83</f>
        <v>30</v>
      </c>
      <c r="C83" s="57" t="s">
        <v>19</v>
      </c>
      <c r="E83" s="34"/>
      <c r="I83" s="6" t="s">
        <v>35</v>
      </c>
      <c r="J83" s="164">
        <v>30</v>
      </c>
    </row>
    <row r="84" spans="1:10" x14ac:dyDescent="0.25">
      <c r="A84" s="51" t="s">
        <v>17</v>
      </c>
      <c r="B84" s="26">
        <f>+J84</f>
        <v>10</v>
      </c>
      <c r="C84" s="57" t="s">
        <v>19</v>
      </c>
      <c r="E84" s="34"/>
      <c r="I84" s="6" t="s">
        <v>17</v>
      </c>
      <c r="J84" s="164">
        <v>10</v>
      </c>
    </row>
    <row r="85" spans="1:10" x14ac:dyDescent="0.25">
      <c r="A85" s="51" t="s">
        <v>18</v>
      </c>
      <c r="B85" s="26">
        <f>+J85</f>
        <v>26</v>
      </c>
      <c r="C85" s="57" t="s">
        <v>20</v>
      </c>
      <c r="E85" s="40"/>
      <c r="H85"/>
      <c r="I85" s="6" t="s">
        <v>18</v>
      </c>
      <c r="J85" s="167">
        <v>26</v>
      </c>
    </row>
    <row r="86" spans="1:10" ht="13.8" thickBot="1" x14ac:dyDescent="0.3">
      <c r="A86" s="53" t="s">
        <v>9</v>
      </c>
      <c r="B86" s="58">
        <f>SUM(B83:B85)</f>
        <v>66</v>
      </c>
      <c r="C86" s="60"/>
      <c r="E86" s="11"/>
      <c r="H86"/>
    </row>
    <row r="87" spans="1:10" x14ac:dyDescent="0.25">
      <c r="E87" s="11"/>
      <c r="H87"/>
    </row>
    <row r="88" spans="1:10" x14ac:dyDescent="0.25">
      <c r="A88" s="7" t="s">
        <v>25</v>
      </c>
      <c r="E88" s="11"/>
      <c r="H88"/>
      <c r="I88" s="168" t="s">
        <v>78</v>
      </c>
    </row>
    <row r="89" spans="1:10" x14ac:dyDescent="0.25">
      <c r="A89" s="124" t="str">
        <f>+I89</f>
        <v>05-26-01- 9:00 am CPU failure on one of our RTWEB servers, off-lined the CPU, replaced on 29th</v>
      </c>
      <c r="E89" s="11"/>
      <c r="H89"/>
      <c r="I89" s="7" t="s">
        <v>133</v>
      </c>
    </row>
    <row r="90" spans="1:10" x14ac:dyDescent="0.25">
      <c r="A90" s="124" t="str">
        <f>+I90</f>
        <v>05-27-01- 2:00 am Enron London House had a power  outage, which interupted EnronOnline multicast traffic to London, due to our server being down in London.</v>
      </c>
      <c r="E90" s="11"/>
      <c r="H90"/>
      <c r="I90" s="7" t="s">
        <v>134</v>
      </c>
    </row>
    <row r="91" spans="1:10" x14ac:dyDescent="0.25">
      <c r="A91" s="124" t="str">
        <f>+I91</f>
        <v>This impacted bridging to back office systems. This also brought www.europe.enrononline.com down, fortunately we do not have external customers using the site yet.</v>
      </c>
      <c r="E91" s="11"/>
      <c r="H91"/>
      <c r="I91" s="7" t="s">
        <v>135</v>
      </c>
    </row>
    <row r="92" spans="1:10" ht="13.8" thickBot="1" x14ac:dyDescent="0.3"/>
    <row r="93" spans="1:10" x14ac:dyDescent="0.25">
      <c r="A93" s="171" t="s">
        <v>27</v>
      </c>
      <c r="B93" s="172"/>
      <c r="I93" s="171" t="s">
        <v>27</v>
      </c>
      <c r="J93" s="172"/>
    </row>
    <row r="94" spans="1:10" x14ac:dyDescent="0.25">
      <c r="A94" s="13" t="s">
        <v>28</v>
      </c>
      <c r="B94" s="14" t="s">
        <v>75</v>
      </c>
      <c r="I94" s="13" t="s">
        <v>28</v>
      </c>
      <c r="J94" s="14" t="s">
        <v>29</v>
      </c>
    </row>
    <row r="95" spans="1:10" ht="13.8" thickBot="1" x14ac:dyDescent="0.3">
      <c r="A95" s="15">
        <f>+I95</f>
        <v>1030891</v>
      </c>
      <c r="B95" s="16">
        <f>+J95</f>
        <v>620958938884</v>
      </c>
      <c r="I95" s="169">
        <v>1030891</v>
      </c>
      <c r="J95" s="170">
        <v>620958938884</v>
      </c>
    </row>
    <row r="96" spans="1:10" x14ac:dyDescent="0.25">
      <c r="A96" t="str">
        <f>+I96</f>
        <v>As of May 31, 2001</v>
      </c>
      <c r="I96" s="162" t="s">
        <v>136</v>
      </c>
      <c r="J96" s="162"/>
    </row>
    <row r="97" spans="1:11" ht="17.399999999999999" x14ac:dyDescent="0.3">
      <c r="J97" s="135"/>
    </row>
    <row r="98" spans="1:11" x14ac:dyDescent="0.25">
      <c r="A98" s="137"/>
    </row>
    <row r="99" spans="1:11" x14ac:dyDescent="0.25">
      <c r="J99" s="138"/>
      <c r="K99" s="138"/>
    </row>
  </sheetData>
  <mergeCells count="3">
    <mergeCell ref="B46:C46"/>
    <mergeCell ref="A93:B93"/>
    <mergeCell ref="I93:J93"/>
  </mergeCells>
  <phoneticPr fontId="0" type="noConversion"/>
  <conditionalFormatting sqref="J50 B44 J43:J44">
    <cfRule type="cellIs" dxfId="0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5" max="4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37" sqref="I137"/>
    </sheetView>
  </sheetViews>
  <sheetFormatPr defaultRowHeight="13.2" x14ac:dyDescent="0.25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9" customWidth="1"/>
    <col min="3" max="3" width="37.6640625" customWidth="1"/>
    <col min="4" max="4" width="2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63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5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5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5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5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5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5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5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5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5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5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5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5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5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5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5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5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5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5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71" t="s">
        <v>27</v>
      </c>
      <c r="B81" s="172"/>
      <c r="H81" s="171" t="s">
        <v>27</v>
      </c>
      <c r="I81" s="172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bestFit="1" customWidth="1"/>
    <col min="6" max="6" width="2" style="11" hidden="1" customWidth="1"/>
    <col min="7" max="7" width="2.44140625" style="11" hidden="1" customWidth="1"/>
    <col min="8" max="8" width="22.88671875" hidden="1" customWidth="1"/>
    <col min="9" max="9" width="25.5546875" hidden="1" customWidth="1"/>
    <col min="10" max="10" width="15.109375" hidden="1" customWidth="1"/>
    <col min="11" max="11" width="8.88671875" hidden="1" customWidth="1"/>
    <col min="12" max="15" width="0" hidden="1" customWidth="1"/>
  </cols>
  <sheetData>
    <row r="1" spans="1:10" x14ac:dyDescent="0.25">
      <c r="H1" s="28" t="s">
        <v>32</v>
      </c>
      <c r="I1" s="63">
        <v>5</v>
      </c>
    </row>
    <row r="2" spans="1:10" ht="13.8" thickBot="1" x14ac:dyDescent="0.3">
      <c r="A2" s="1"/>
    </row>
    <row r="3" spans="1:10" x14ac:dyDescent="0.25">
      <c r="A3" s="32" t="s">
        <v>6</v>
      </c>
      <c r="B3" s="31"/>
      <c r="C3" s="18"/>
      <c r="D3" s="19"/>
      <c r="E3" s="34"/>
      <c r="G3"/>
    </row>
    <row r="4" spans="1:10" x14ac:dyDescent="0.25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3">
      <c r="A5" s="22"/>
      <c r="B5" s="1"/>
      <c r="C5" s="1"/>
      <c r="D5" s="21"/>
      <c r="E5" s="34"/>
      <c r="G5" s="17"/>
    </row>
    <row r="6" spans="1:10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5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5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5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5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5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5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5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5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5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5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5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3">
      <c r="A18" s="22"/>
      <c r="B18" s="3"/>
      <c r="C18" s="3"/>
      <c r="D18" s="21"/>
      <c r="E18" s="11"/>
      <c r="F18" s="12"/>
      <c r="G18" s="12"/>
    </row>
    <row r="19" spans="1:10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5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5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5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5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5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5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5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5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5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3">
      <c r="A30" s="22"/>
      <c r="B30" s="3"/>
      <c r="C30" s="3"/>
      <c r="D30" s="21"/>
      <c r="E30" s="11"/>
      <c r="F30" s="12"/>
      <c r="G30" s="12"/>
    </row>
    <row r="31" spans="1:10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5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5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5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5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5">
      <c r="A36" s="51"/>
      <c r="B36" s="26"/>
      <c r="C36" s="26"/>
      <c r="D36" s="57"/>
      <c r="E36" s="40"/>
      <c r="F36" s="12"/>
      <c r="G36"/>
    </row>
    <row r="37" spans="1:10" x14ac:dyDescent="0.25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3">
      <c r="A38" s="22"/>
      <c r="B38" s="3"/>
      <c r="C38" s="3"/>
      <c r="D38" s="21"/>
      <c r="E38" s="11"/>
      <c r="F38" s="12"/>
      <c r="G38"/>
    </row>
    <row r="39" spans="1:10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8" thickBot="1" x14ac:dyDescent="0.3">
      <c r="B40" s="2"/>
      <c r="C40" s="2"/>
      <c r="D40" s="2"/>
      <c r="G40" s="12"/>
    </row>
    <row r="41" spans="1:10" x14ac:dyDescent="0.25">
      <c r="A41" s="32" t="s">
        <v>7</v>
      </c>
      <c r="B41" s="30"/>
      <c r="C41" s="23"/>
      <c r="D41" s="23"/>
      <c r="E41" s="19"/>
      <c r="F41" s="34"/>
      <c r="G41" s="12"/>
    </row>
    <row r="42" spans="1:10" x14ac:dyDescent="0.25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71" t="s">
        <v>27</v>
      </c>
      <c r="B81" s="172"/>
      <c r="H81" s="171" t="s">
        <v>27</v>
      </c>
      <c r="I81" s="172"/>
    </row>
    <row r="82" spans="1:9" x14ac:dyDescent="0.25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5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5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5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5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5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5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5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5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5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5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5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5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8" thickBot="1" x14ac:dyDescent="0.3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5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5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5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5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8" thickBot="1" x14ac:dyDescent="0.3">
      <c r="A71" s="53" t="s">
        <v>9</v>
      </c>
      <c r="B71" s="58">
        <f>SUM(B68:B70)</f>
        <v>134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83" t="s">
        <v>78</v>
      </c>
    </row>
    <row r="74" spans="1:10" x14ac:dyDescent="0.25">
      <c r="A74" s="25" t="str">
        <f>+I74</f>
        <v>No Issues</v>
      </c>
      <c r="E74" s="11"/>
      <c r="H74"/>
      <c r="I74" t="s">
        <v>79</v>
      </c>
    </row>
    <row r="75" spans="1:10" ht="13.8" thickBot="1" x14ac:dyDescent="0.3"/>
    <row r="76" spans="1:10" x14ac:dyDescent="0.25">
      <c r="A76" s="171" t="s">
        <v>27</v>
      </c>
      <c r="B76" s="172"/>
      <c r="I76" s="171" t="s">
        <v>27</v>
      </c>
      <c r="J76" s="172"/>
    </row>
    <row r="77" spans="1:10" x14ac:dyDescent="0.25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8" thickBot="1" x14ac:dyDescent="0.3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5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5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5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5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5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5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5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5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5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5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5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5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5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8" thickBot="1" x14ac:dyDescent="0.3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5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5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5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5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8" thickBot="1" x14ac:dyDescent="0.3">
      <c r="A71" s="53" t="s">
        <v>9</v>
      </c>
      <c r="B71" s="58">
        <f>SUM(B68:B70)</f>
        <v>134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71" t="s">
        <v>27</v>
      </c>
      <c r="B81" s="172"/>
      <c r="H81" s="171" t="s">
        <v>27</v>
      </c>
      <c r="I81" s="172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5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2" x14ac:dyDescent="0.25">
      <c r="I1" s="28" t="s">
        <v>32</v>
      </c>
      <c r="J1" s="88">
        <v>5</v>
      </c>
    </row>
    <row r="2" spans="1:12" ht="13.8" thickBot="1" x14ac:dyDescent="0.3">
      <c r="A2" s="1"/>
    </row>
    <row r="3" spans="1:12" x14ac:dyDescent="0.25">
      <c r="A3" s="32" t="s">
        <v>6</v>
      </c>
      <c r="B3" s="31"/>
      <c r="C3" s="18"/>
      <c r="D3" s="19"/>
      <c r="E3" s="34"/>
      <c r="H3"/>
    </row>
    <row r="4" spans="1:12" x14ac:dyDescent="0.25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3">
      <c r="A5" s="22"/>
      <c r="B5" s="1"/>
      <c r="C5" s="1"/>
      <c r="D5" s="21"/>
      <c r="E5" s="34"/>
      <c r="H5" s="17"/>
    </row>
    <row r="6" spans="1:12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5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5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5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5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5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5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5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2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5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5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5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5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5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5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5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5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2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5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5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5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5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2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2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8" thickBot="1" x14ac:dyDescent="0.3">
      <c r="B40" s="2"/>
      <c r="C40" s="2"/>
      <c r="D40" s="2"/>
      <c r="H40" s="12"/>
    </row>
    <row r="41" spans="1:12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5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5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5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8" thickBot="1" x14ac:dyDescent="0.3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5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5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5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8" thickBot="1" x14ac:dyDescent="0.3">
      <c r="A71" s="53" t="s">
        <v>9</v>
      </c>
      <c r="B71" s="58">
        <f>SUM(B68:B70)</f>
        <v>96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25" t="s">
        <v>78</v>
      </c>
    </row>
    <row r="74" spans="1:10" x14ac:dyDescent="0.25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5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5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5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5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5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5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5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5">
      <c r="A82" s="25"/>
      <c r="E82" s="11"/>
      <c r="H82"/>
    </row>
    <row r="83" spans="1:10" ht="13.8" thickBot="1" x14ac:dyDescent="0.3"/>
    <row r="84" spans="1:10" x14ac:dyDescent="0.25">
      <c r="A84" s="171" t="s">
        <v>27</v>
      </c>
      <c r="B84" s="172"/>
      <c r="I84" s="171" t="s">
        <v>27</v>
      </c>
      <c r="J84" s="172"/>
    </row>
    <row r="85" spans="1:10" x14ac:dyDescent="0.25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8" thickBot="1" x14ac:dyDescent="0.3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5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88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5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5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5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5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5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5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5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5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5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5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5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5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5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5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5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8" thickBot="1" x14ac:dyDescent="0.3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5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5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8" thickBot="1" x14ac:dyDescent="0.3">
      <c r="A71" s="53" t="s">
        <v>9</v>
      </c>
      <c r="B71" s="58">
        <f>SUM(B68:B70)</f>
        <v>96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25" t="s">
        <v>78</v>
      </c>
    </row>
    <row r="74" spans="1:9" x14ac:dyDescent="0.25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5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5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5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5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5">
      <c r="A79" s="124" t="str">
        <f t="shared" si="4"/>
        <v xml:space="preserve">05-07-01  Same issue as above </v>
      </c>
      <c r="H79" s="7" t="s">
        <v>108</v>
      </c>
    </row>
    <row r="80" spans="1:9" x14ac:dyDescent="0.25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5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8" thickBot="1" x14ac:dyDescent="0.3"/>
    <row r="83" spans="1:9" x14ac:dyDescent="0.25">
      <c r="A83" s="171" t="s">
        <v>27</v>
      </c>
      <c r="B83" s="172"/>
      <c r="H83" s="171" t="s">
        <v>27</v>
      </c>
      <c r="I83" s="172"/>
    </row>
    <row r="84" spans="1:9" x14ac:dyDescent="0.25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8" thickBot="1" x14ac:dyDescent="0.3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5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5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5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5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5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5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5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5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5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5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5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5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5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5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8" thickBot="1" x14ac:dyDescent="0.3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5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5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5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8" thickBot="1" x14ac:dyDescent="0.3">
      <c r="A71" s="53" t="s">
        <v>9</v>
      </c>
      <c r="B71" s="58">
        <f>SUM(B68:B70)</f>
        <v>76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30" t="s">
        <v>78</v>
      </c>
    </row>
    <row r="74" spans="1:10" x14ac:dyDescent="0.25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5">
      <c r="A75" s="124"/>
      <c r="E75" s="11"/>
      <c r="H75"/>
      <c r="I75" s="25"/>
    </row>
    <row r="76" spans="1:10" ht="13.8" thickBot="1" x14ac:dyDescent="0.3"/>
    <row r="77" spans="1:10" x14ac:dyDescent="0.25">
      <c r="A77" s="171" t="s">
        <v>27</v>
      </c>
      <c r="B77" s="172"/>
      <c r="I77" s="171" t="s">
        <v>27</v>
      </c>
      <c r="J77" s="172"/>
    </row>
    <row r="78" spans="1:10" x14ac:dyDescent="0.25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8" thickBot="1" x14ac:dyDescent="0.3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5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5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5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5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5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5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5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5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5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5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5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5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5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5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8" thickBot="1" x14ac:dyDescent="0.3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5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5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5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8" thickBot="1" x14ac:dyDescent="0.3">
      <c r="A71" s="53" t="s">
        <v>9</v>
      </c>
      <c r="B71" s="58">
        <f>SUM(B68:B70)</f>
        <v>76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30" t="s">
        <v>78</v>
      </c>
    </row>
    <row r="74" spans="1:9" x14ac:dyDescent="0.25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8" thickBot="1" x14ac:dyDescent="0.3"/>
    <row r="76" spans="1:9" x14ac:dyDescent="0.25">
      <c r="A76" s="171" t="s">
        <v>27</v>
      </c>
      <c r="B76" s="172"/>
      <c r="H76" s="171" t="s">
        <v>27</v>
      </c>
      <c r="I76" s="172"/>
    </row>
    <row r="77" spans="1:9" x14ac:dyDescent="0.25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8" thickBot="1" x14ac:dyDescent="0.3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5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May 21 - May 25</vt:lpstr>
      <vt:lpstr>May 28- June 01 no notional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21 - May 25'!Print_Area</vt:lpstr>
      <vt:lpstr>'May 21- May 25 no notional '!Print_Area</vt:lpstr>
      <vt:lpstr>'May 28- June 01 no notional'!Print_Area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Havlíček Jan</cp:lastModifiedBy>
  <cp:lastPrinted>2001-06-04T14:52:39Z</cp:lastPrinted>
  <dcterms:created xsi:type="dcterms:W3CDTF">2001-03-12T13:47:43Z</dcterms:created>
  <dcterms:modified xsi:type="dcterms:W3CDTF">2023-09-10T15:34:25Z</dcterms:modified>
</cp:coreProperties>
</file>