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7068" windowWidth="14712" windowHeight="1812" tabRatio="813" firstSheet="8" activeTab="12"/>
  </bookViews>
  <sheets>
    <sheet name="Graph data" sheetId="1" r:id="rId1"/>
    <sheet name="Apr 23-27" sheetId="2" r:id="rId2"/>
    <sheet name="Apr 23-27 no Val" sheetId="3" r:id="rId3"/>
    <sheet name="Apr 30-May 4 no Val " sheetId="4" r:id="rId4"/>
    <sheet name="Apr 30-May 4" sheetId="5" r:id="rId5"/>
    <sheet name="May 7 - May 11 no notional val" sheetId="6" r:id="rId6"/>
    <sheet name="May 7 - May 11" sheetId="7" r:id="rId7"/>
    <sheet name="May 14- May 18 no notional" sheetId="8" r:id="rId8"/>
    <sheet name="May 14 - May 18" sheetId="9" r:id="rId9"/>
    <sheet name="May 21- May 25 no notional " sheetId="10" r:id="rId10"/>
    <sheet name="May 21 - May 25" sheetId="11" r:id="rId11"/>
    <sheet name="May 28- June 01 no notional" sheetId="12" r:id="rId12"/>
    <sheet name="May 28 - June 01" sheetId="13" r:id="rId13"/>
    <sheet name="Graphs" sheetId="14" r:id="rId14"/>
  </sheets>
  <definedNames>
    <definedName name="_xlnm.Print_Area" localSheetId="1">'Apr 23-27'!$A$1:$E$84</definedName>
    <definedName name="_xlnm.Print_Area" localSheetId="2">'Apr 23-27 no Val'!$A$1:$E$84</definedName>
    <definedName name="_xlnm.Print_Area" localSheetId="4">'Apr 30-May 4'!$A$1:$E$84</definedName>
    <definedName name="_xlnm.Print_Area" localSheetId="3">'Apr 30-May 4 no Val '!$A$1:$E$79</definedName>
    <definedName name="_xlnm.Print_Area" localSheetId="8">'May 14 - May 18'!$A$1:$E$79</definedName>
    <definedName name="_xlnm.Print_Area" localSheetId="7">'May 14- May 18 no notional'!$A$1:$E$80</definedName>
    <definedName name="_xlnm.Print_Area" localSheetId="10">'May 21 - May 25'!$A$1:$E$93</definedName>
    <definedName name="_xlnm.Print_Area" localSheetId="9">'May 21- May 25 no notional '!$A$1:$E$93</definedName>
    <definedName name="_xlnm.Print_Area" localSheetId="12">'May 28 - June 01'!$A$1:$E$96</definedName>
    <definedName name="_xlnm.Print_Area" localSheetId="11">'May 28- June 01 no notional'!$A$1:$E$96</definedName>
    <definedName name="_xlnm.Print_Area" localSheetId="6">'May 7 - May 11'!$A$1:$E$86</definedName>
    <definedName name="_xlnm.Print_Area" localSheetId="5">'May 7 - May 11 no notional val'!$A$1:$E$87</definedName>
  </definedNames>
  <calcPr calcId="92512"/>
</workbook>
</file>

<file path=xl/calcChain.xml><?xml version="1.0" encoding="utf-8"?>
<calcChain xmlns="http://schemas.openxmlformats.org/spreadsheetml/2006/main">
  <c r="A4" i="2" l="1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I15" i="2"/>
  <c r="J15" i="2"/>
  <c r="K15" i="2"/>
  <c r="B17" i="2"/>
  <c r="C17" i="2"/>
  <c r="D17" i="2"/>
  <c r="B20" i="2"/>
  <c r="C20" i="2"/>
  <c r="D20" i="2"/>
  <c r="B21" i="2"/>
  <c r="C21" i="2"/>
  <c r="D21" i="2"/>
  <c r="B22" i="2"/>
  <c r="C22" i="2"/>
  <c r="D22" i="2"/>
  <c r="K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I27" i="2"/>
  <c r="J27" i="2"/>
  <c r="B29" i="2"/>
  <c r="C29" i="2"/>
  <c r="D29" i="2"/>
  <c r="B32" i="2"/>
  <c r="C32" i="2"/>
  <c r="D32" i="2"/>
  <c r="B33" i="2"/>
  <c r="C33" i="2"/>
  <c r="D33" i="2"/>
  <c r="B34" i="2"/>
  <c r="C34" i="2"/>
  <c r="D34" i="2"/>
  <c r="I34" i="2"/>
  <c r="J34" i="2"/>
  <c r="B35" i="2"/>
  <c r="C35" i="2"/>
  <c r="D35" i="2"/>
  <c r="B37" i="2"/>
  <c r="C37" i="2"/>
  <c r="D37" i="2"/>
  <c r="B39" i="2"/>
  <c r="C39" i="2"/>
  <c r="D39" i="2"/>
  <c r="A42" i="2"/>
  <c r="B45" i="2"/>
  <c r="C45" i="2"/>
  <c r="D45" i="2"/>
  <c r="B46" i="2"/>
  <c r="C46" i="2"/>
  <c r="D46" i="2"/>
  <c r="B47" i="2"/>
  <c r="C47" i="2"/>
  <c r="D47" i="2"/>
  <c r="H49" i="2"/>
  <c r="A50" i="2"/>
  <c r="B53" i="2"/>
  <c r="C53" i="2"/>
  <c r="D53" i="2"/>
  <c r="I53" i="2"/>
  <c r="J53" i="2"/>
  <c r="A56" i="2"/>
  <c r="B59" i="2"/>
  <c r="C59" i="2"/>
  <c r="B60" i="2"/>
  <c r="C60" i="2"/>
  <c r="B61" i="2"/>
  <c r="C61" i="2"/>
  <c r="A65" i="2"/>
  <c r="B68" i="2"/>
  <c r="B69" i="2"/>
  <c r="B70" i="2"/>
  <c r="B71" i="2"/>
  <c r="A83" i="2"/>
  <c r="B83" i="2"/>
  <c r="A84" i="2"/>
  <c r="A4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H15" i="3"/>
  <c r="I15" i="3"/>
  <c r="J15" i="3"/>
  <c r="B17" i="3"/>
  <c r="C17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H27" i="3"/>
  <c r="I27" i="3"/>
  <c r="J27" i="3"/>
  <c r="B29" i="3"/>
  <c r="C29" i="3"/>
  <c r="B32" i="3"/>
  <c r="C32" i="3"/>
  <c r="B33" i="3"/>
  <c r="C33" i="3"/>
  <c r="B34" i="3"/>
  <c r="C34" i="3"/>
  <c r="H34" i="3"/>
  <c r="I34" i="3"/>
  <c r="B35" i="3"/>
  <c r="C35" i="3"/>
  <c r="B37" i="3"/>
  <c r="C37" i="3"/>
  <c r="B39" i="3"/>
  <c r="C39" i="3"/>
  <c r="A42" i="3"/>
  <c r="B45" i="3"/>
  <c r="C45" i="3"/>
  <c r="D45" i="3"/>
  <c r="B46" i="3"/>
  <c r="C46" i="3"/>
  <c r="D46" i="3"/>
  <c r="B47" i="3"/>
  <c r="C47" i="3"/>
  <c r="D47" i="3"/>
  <c r="H49" i="3"/>
  <c r="A50" i="3"/>
  <c r="B53" i="3"/>
  <c r="C53" i="3"/>
  <c r="D53" i="3"/>
  <c r="I53" i="3"/>
  <c r="J53" i="3"/>
  <c r="A56" i="3"/>
  <c r="B59" i="3"/>
  <c r="C59" i="3"/>
  <c r="B60" i="3"/>
  <c r="C60" i="3"/>
  <c r="B61" i="3"/>
  <c r="C61" i="3"/>
  <c r="A65" i="3"/>
  <c r="B68" i="3"/>
  <c r="B69" i="3"/>
  <c r="B70" i="3"/>
  <c r="B71" i="3"/>
  <c r="A83" i="3"/>
  <c r="B83" i="3"/>
  <c r="A84" i="3"/>
  <c r="A4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I15" i="5"/>
  <c r="J15" i="5"/>
  <c r="K15" i="5"/>
  <c r="B17" i="5"/>
  <c r="C17" i="5"/>
  <c r="D17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I27" i="5"/>
  <c r="J27" i="5"/>
  <c r="K27" i="5"/>
  <c r="B29" i="5"/>
  <c r="C29" i="5"/>
  <c r="D29" i="5"/>
  <c r="B32" i="5"/>
  <c r="C32" i="5"/>
  <c r="D32" i="5"/>
  <c r="B33" i="5"/>
  <c r="C33" i="5"/>
  <c r="D33" i="5"/>
  <c r="B34" i="5"/>
  <c r="C34" i="5"/>
  <c r="D34" i="5"/>
  <c r="I34" i="5"/>
  <c r="J34" i="5"/>
  <c r="B35" i="5"/>
  <c r="C35" i="5"/>
  <c r="D35" i="5"/>
  <c r="B37" i="5"/>
  <c r="C37" i="5"/>
  <c r="D37" i="5"/>
  <c r="B39" i="5"/>
  <c r="C39" i="5"/>
  <c r="D39" i="5"/>
  <c r="A42" i="5"/>
  <c r="B45" i="5"/>
  <c r="C45" i="5"/>
  <c r="D45" i="5"/>
  <c r="B46" i="5"/>
  <c r="C46" i="5"/>
  <c r="D46" i="5"/>
  <c r="B47" i="5"/>
  <c r="C47" i="5"/>
  <c r="D47" i="5"/>
  <c r="H49" i="5"/>
  <c r="A50" i="5"/>
  <c r="B53" i="5"/>
  <c r="C53" i="5"/>
  <c r="D53" i="5"/>
  <c r="I53" i="5"/>
  <c r="J53" i="5"/>
  <c r="A56" i="5"/>
  <c r="B59" i="5"/>
  <c r="C59" i="5"/>
  <c r="B60" i="5"/>
  <c r="C60" i="5"/>
  <c r="B61" i="5"/>
  <c r="C61" i="5"/>
  <c r="A65" i="5"/>
  <c r="B68" i="5"/>
  <c r="B69" i="5"/>
  <c r="B70" i="5"/>
  <c r="B71" i="5"/>
  <c r="A83" i="5"/>
  <c r="B83" i="5"/>
  <c r="A84" i="5"/>
  <c r="A4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I15" i="4"/>
  <c r="J15" i="4"/>
  <c r="K15" i="4"/>
  <c r="B17" i="4"/>
  <c r="C17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I27" i="4"/>
  <c r="J27" i="4"/>
  <c r="K27" i="4"/>
  <c r="B29" i="4"/>
  <c r="C29" i="4"/>
  <c r="B32" i="4"/>
  <c r="C32" i="4"/>
  <c r="B33" i="4"/>
  <c r="C33" i="4"/>
  <c r="B34" i="4"/>
  <c r="C34" i="4"/>
  <c r="I34" i="4"/>
  <c r="J34" i="4"/>
  <c r="B35" i="4"/>
  <c r="C35" i="4"/>
  <c r="B37" i="4"/>
  <c r="C37" i="4"/>
  <c r="B39" i="4"/>
  <c r="C39" i="4"/>
  <c r="A42" i="4"/>
  <c r="B45" i="4"/>
  <c r="C45" i="4"/>
  <c r="D45" i="4"/>
  <c r="B46" i="4"/>
  <c r="C46" i="4"/>
  <c r="D46" i="4"/>
  <c r="B47" i="4"/>
  <c r="C47" i="4"/>
  <c r="D47" i="4"/>
  <c r="I49" i="4"/>
  <c r="A50" i="4"/>
  <c r="B53" i="4"/>
  <c r="C53" i="4"/>
  <c r="D53" i="4"/>
  <c r="J53" i="4"/>
  <c r="K53" i="4"/>
  <c r="A56" i="4"/>
  <c r="B59" i="4"/>
  <c r="C59" i="4"/>
  <c r="B60" i="4"/>
  <c r="C60" i="4"/>
  <c r="B61" i="4"/>
  <c r="C61" i="4"/>
  <c r="A65" i="4"/>
  <c r="B68" i="4"/>
  <c r="B69" i="4"/>
  <c r="B70" i="4"/>
  <c r="B71" i="4"/>
  <c r="A74" i="4"/>
  <c r="A78" i="4"/>
  <c r="B78" i="4"/>
  <c r="A79" i="4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U16" i="1"/>
  <c r="U17" i="1"/>
  <c r="U29" i="1"/>
  <c r="U30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A4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I15" i="9"/>
  <c r="J15" i="9"/>
  <c r="K15" i="9"/>
  <c r="B17" i="9"/>
  <c r="C17" i="9"/>
  <c r="D17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I27" i="9"/>
  <c r="J27" i="9"/>
  <c r="K27" i="9"/>
  <c r="B29" i="9"/>
  <c r="C29" i="9"/>
  <c r="D29" i="9"/>
  <c r="B32" i="9"/>
  <c r="C32" i="9"/>
  <c r="D32" i="9"/>
  <c r="B33" i="9"/>
  <c r="C33" i="9"/>
  <c r="D33" i="9"/>
  <c r="B34" i="9"/>
  <c r="C34" i="9"/>
  <c r="D34" i="9"/>
  <c r="I34" i="9"/>
  <c r="J34" i="9"/>
  <c r="B35" i="9"/>
  <c r="C35" i="9"/>
  <c r="D35" i="9"/>
  <c r="B37" i="9"/>
  <c r="C37" i="9"/>
  <c r="D37" i="9"/>
  <c r="B39" i="9"/>
  <c r="C39" i="9"/>
  <c r="D39" i="9"/>
  <c r="A42" i="9"/>
  <c r="B45" i="9"/>
  <c r="C45" i="9"/>
  <c r="D45" i="9"/>
  <c r="B46" i="9"/>
  <c r="C46" i="9"/>
  <c r="D46" i="9"/>
  <c r="B47" i="9"/>
  <c r="C47" i="9"/>
  <c r="D47" i="9"/>
  <c r="H49" i="9"/>
  <c r="A50" i="9"/>
  <c r="B53" i="9"/>
  <c r="C53" i="9"/>
  <c r="D53" i="9"/>
  <c r="I53" i="9"/>
  <c r="A56" i="9"/>
  <c r="B59" i="9"/>
  <c r="C59" i="9"/>
  <c r="B60" i="9"/>
  <c r="C60" i="9"/>
  <c r="B61" i="9"/>
  <c r="C61" i="9"/>
  <c r="A65" i="9"/>
  <c r="B68" i="9"/>
  <c r="B69" i="9"/>
  <c r="B70" i="9"/>
  <c r="B71" i="9"/>
  <c r="A74" i="9"/>
  <c r="A78" i="9"/>
  <c r="B78" i="9"/>
  <c r="A79" i="9"/>
  <c r="A4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I15" i="8"/>
  <c r="J15" i="8"/>
  <c r="K15" i="8"/>
  <c r="B17" i="8"/>
  <c r="C17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I27" i="8"/>
  <c r="J27" i="8"/>
  <c r="K27" i="8"/>
  <c r="B29" i="8"/>
  <c r="C29" i="8"/>
  <c r="B32" i="8"/>
  <c r="C32" i="8"/>
  <c r="B33" i="8"/>
  <c r="C33" i="8"/>
  <c r="B34" i="8"/>
  <c r="C34" i="8"/>
  <c r="I34" i="8"/>
  <c r="J34" i="8"/>
  <c r="B35" i="8"/>
  <c r="C35" i="8"/>
  <c r="B37" i="8"/>
  <c r="C37" i="8"/>
  <c r="B39" i="8"/>
  <c r="C39" i="8"/>
  <c r="A42" i="8"/>
  <c r="B45" i="8"/>
  <c r="C45" i="8"/>
  <c r="D45" i="8"/>
  <c r="B46" i="8"/>
  <c r="C46" i="8"/>
  <c r="D46" i="8"/>
  <c r="B47" i="8"/>
  <c r="C47" i="8"/>
  <c r="D47" i="8"/>
  <c r="I49" i="8"/>
  <c r="A50" i="8"/>
  <c r="B53" i="8"/>
  <c r="C53" i="8"/>
  <c r="D53" i="8"/>
  <c r="J53" i="8"/>
  <c r="K53" i="8"/>
  <c r="A56" i="8"/>
  <c r="B59" i="8"/>
  <c r="C59" i="8"/>
  <c r="B60" i="8"/>
  <c r="C60" i="8"/>
  <c r="B61" i="8"/>
  <c r="C61" i="8"/>
  <c r="A65" i="8"/>
  <c r="B68" i="8"/>
  <c r="B69" i="8"/>
  <c r="B70" i="8"/>
  <c r="B71" i="8"/>
  <c r="A74" i="8"/>
  <c r="A79" i="8"/>
  <c r="B79" i="8"/>
  <c r="A80" i="8"/>
  <c r="A4" i="11"/>
  <c r="B7" i="11"/>
  <c r="C7" i="11"/>
  <c r="D7" i="11"/>
  <c r="B8" i="11"/>
  <c r="C8" i="11"/>
  <c r="D8" i="11"/>
  <c r="B9" i="11"/>
  <c r="C9" i="11"/>
  <c r="D9" i="11"/>
  <c r="B10" i="11"/>
  <c r="C10" i="11"/>
  <c r="D10" i="11"/>
  <c r="B11" i="11"/>
  <c r="C11" i="11"/>
  <c r="D11" i="11"/>
  <c r="B12" i="11"/>
  <c r="C12" i="11"/>
  <c r="D12" i="11"/>
  <c r="B13" i="11"/>
  <c r="C13" i="11"/>
  <c r="D13" i="11"/>
  <c r="B14" i="11"/>
  <c r="C14" i="11"/>
  <c r="D14" i="11"/>
  <c r="B15" i="11"/>
  <c r="C15" i="11"/>
  <c r="D15" i="11"/>
  <c r="I15" i="11"/>
  <c r="J15" i="11"/>
  <c r="K15" i="11"/>
  <c r="B17" i="11"/>
  <c r="C17" i="11"/>
  <c r="D17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B27" i="11"/>
  <c r="C27" i="11"/>
  <c r="D27" i="11"/>
  <c r="I27" i="11"/>
  <c r="J27" i="11"/>
  <c r="K27" i="11"/>
  <c r="B29" i="11"/>
  <c r="C29" i="11"/>
  <c r="D29" i="11"/>
  <c r="B32" i="11"/>
  <c r="C32" i="11"/>
  <c r="D32" i="11"/>
  <c r="B33" i="11"/>
  <c r="C33" i="11"/>
  <c r="D33" i="11"/>
  <c r="B34" i="11"/>
  <c r="C34" i="11"/>
  <c r="D34" i="11"/>
  <c r="I34" i="11"/>
  <c r="J34" i="11"/>
  <c r="B35" i="11"/>
  <c r="C35" i="11"/>
  <c r="D35" i="11"/>
  <c r="B37" i="11"/>
  <c r="C37" i="11"/>
  <c r="D37" i="11"/>
  <c r="B39" i="11"/>
  <c r="C39" i="11"/>
  <c r="D39" i="11"/>
  <c r="A43" i="11"/>
  <c r="A44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J53" i="11"/>
  <c r="K53" i="11"/>
  <c r="A56" i="11"/>
  <c r="B59" i="11"/>
  <c r="C59" i="11"/>
  <c r="D59" i="11"/>
  <c r="B60" i="11"/>
  <c r="C60" i="11"/>
  <c r="D60" i="11"/>
  <c r="B61" i="11"/>
  <c r="C61" i="11"/>
  <c r="D61" i="11"/>
  <c r="H63" i="11"/>
  <c r="A64" i="11"/>
  <c r="B67" i="11"/>
  <c r="C67" i="11"/>
  <c r="D67" i="11"/>
  <c r="I67" i="11"/>
  <c r="J67" i="11"/>
  <c r="A70" i="11"/>
  <c r="B73" i="11"/>
  <c r="C73" i="11"/>
  <c r="B74" i="11"/>
  <c r="C74" i="11"/>
  <c r="B75" i="11"/>
  <c r="C75" i="11"/>
  <c r="A79" i="11"/>
  <c r="B82" i="11"/>
  <c r="B83" i="11"/>
  <c r="B84" i="11"/>
  <c r="B85" i="11"/>
  <c r="A88" i="11"/>
  <c r="A92" i="11"/>
  <c r="B92" i="11"/>
  <c r="A93" i="11"/>
  <c r="A4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I15" i="10"/>
  <c r="J15" i="10"/>
  <c r="K15" i="10"/>
  <c r="B17" i="10"/>
  <c r="C17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I27" i="10"/>
  <c r="J27" i="10"/>
  <c r="K27" i="10"/>
  <c r="B29" i="10"/>
  <c r="C29" i="10"/>
  <c r="B32" i="10"/>
  <c r="C32" i="10"/>
  <c r="B33" i="10"/>
  <c r="C33" i="10"/>
  <c r="B34" i="10"/>
  <c r="C34" i="10"/>
  <c r="I34" i="10"/>
  <c r="J34" i="10"/>
  <c r="B35" i="10"/>
  <c r="C35" i="10"/>
  <c r="B37" i="10"/>
  <c r="C37" i="10"/>
  <c r="B39" i="10"/>
  <c r="C39" i="10"/>
  <c r="A43" i="10"/>
  <c r="A44" i="10"/>
  <c r="A48" i="10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A53" i="10"/>
  <c r="B53" i="10"/>
  <c r="C53" i="10"/>
  <c r="J53" i="10"/>
  <c r="K53" i="10"/>
  <c r="A56" i="10"/>
  <c r="B59" i="10"/>
  <c r="C59" i="10"/>
  <c r="D59" i="10"/>
  <c r="B60" i="10"/>
  <c r="C60" i="10"/>
  <c r="D60" i="10"/>
  <c r="B61" i="10"/>
  <c r="C61" i="10"/>
  <c r="D61" i="10"/>
  <c r="I63" i="10"/>
  <c r="A64" i="10"/>
  <c r="B67" i="10"/>
  <c r="C67" i="10"/>
  <c r="D67" i="10"/>
  <c r="J67" i="10"/>
  <c r="K67" i="10"/>
  <c r="A70" i="10"/>
  <c r="B73" i="10"/>
  <c r="C73" i="10"/>
  <c r="B74" i="10"/>
  <c r="C74" i="10"/>
  <c r="B75" i="10"/>
  <c r="C75" i="10"/>
  <c r="A79" i="10"/>
  <c r="B82" i="10"/>
  <c r="B83" i="10"/>
  <c r="B84" i="10"/>
  <c r="B85" i="10"/>
  <c r="A88" i="10"/>
  <c r="A92" i="10"/>
  <c r="B92" i="10"/>
  <c r="A93" i="10"/>
  <c r="A4" i="13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I15" i="13"/>
  <c r="J15" i="13"/>
  <c r="K15" i="13"/>
  <c r="B17" i="13"/>
  <c r="C17" i="13"/>
  <c r="D17" i="13"/>
  <c r="B20" i="13"/>
  <c r="C20" i="13"/>
  <c r="D20" i="13"/>
  <c r="B21" i="13"/>
  <c r="C21" i="13"/>
  <c r="D21" i="13"/>
  <c r="B22" i="13"/>
  <c r="C22" i="13"/>
  <c r="D22" i="13"/>
  <c r="B23" i="13"/>
  <c r="C23" i="13"/>
  <c r="D23" i="13"/>
  <c r="B24" i="13"/>
  <c r="C24" i="13"/>
  <c r="D24" i="13"/>
  <c r="B25" i="13"/>
  <c r="C25" i="13"/>
  <c r="D25" i="13"/>
  <c r="B26" i="13"/>
  <c r="C26" i="13"/>
  <c r="D26" i="13"/>
  <c r="B27" i="13"/>
  <c r="C27" i="13"/>
  <c r="D27" i="13"/>
  <c r="I27" i="13"/>
  <c r="J27" i="13"/>
  <c r="K27" i="13"/>
  <c r="B29" i="13"/>
  <c r="C29" i="13"/>
  <c r="D29" i="13"/>
  <c r="B32" i="13"/>
  <c r="C32" i="13"/>
  <c r="D32" i="13"/>
  <c r="B33" i="13"/>
  <c r="C33" i="13"/>
  <c r="D33" i="13"/>
  <c r="B34" i="13"/>
  <c r="C34" i="13"/>
  <c r="D34" i="13"/>
  <c r="I34" i="13"/>
  <c r="J34" i="13"/>
  <c r="B35" i="13"/>
  <c r="C35" i="13"/>
  <c r="D35" i="13"/>
  <c r="B37" i="13"/>
  <c r="C37" i="13"/>
  <c r="D37" i="13"/>
  <c r="B39" i="13"/>
  <c r="C39" i="13"/>
  <c r="D39" i="13"/>
  <c r="A43" i="13"/>
  <c r="A44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J54" i="13"/>
  <c r="K54" i="13"/>
  <c r="A57" i="13"/>
  <c r="B60" i="13"/>
  <c r="C60" i="13"/>
  <c r="D60" i="13"/>
  <c r="B61" i="13"/>
  <c r="C61" i="13"/>
  <c r="D61" i="13"/>
  <c r="B62" i="13"/>
  <c r="C62" i="13"/>
  <c r="D62" i="13"/>
  <c r="H64" i="13"/>
  <c r="A65" i="13"/>
  <c r="B68" i="13"/>
  <c r="C68" i="13"/>
  <c r="D68" i="13"/>
  <c r="I68" i="13"/>
  <c r="J68" i="13"/>
  <c r="A71" i="13"/>
  <c r="B74" i="13"/>
  <c r="C74" i="13"/>
  <c r="B75" i="13"/>
  <c r="C75" i="13"/>
  <c r="B76" i="13"/>
  <c r="C76" i="13"/>
  <c r="A80" i="13"/>
  <c r="B83" i="13"/>
  <c r="B84" i="13"/>
  <c r="B85" i="13"/>
  <c r="B86" i="13"/>
  <c r="A89" i="13"/>
  <c r="A90" i="13"/>
  <c r="A91" i="13"/>
  <c r="A95" i="13"/>
  <c r="B95" i="13"/>
  <c r="A96" i="13"/>
  <c r="A4" i="12"/>
  <c r="B7" i="12"/>
  <c r="C7" i="12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I15" i="12"/>
  <c r="J15" i="12"/>
  <c r="K15" i="12"/>
  <c r="B17" i="12"/>
  <c r="C17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7" i="12"/>
  <c r="C27" i="12"/>
  <c r="I27" i="12"/>
  <c r="J27" i="12"/>
  <c r="K27" i="12"/>
  <c r="B29" i="12"/>
  <c r="C29" i="12"/>
  <c r="B32" i="12"/>
  <c r="C32" i="12"/>
  <c r="B33" i="12"/>
  <c r="C33" i="12"/>
  <c r="B34" i="12"/>
  <c r="C34" i="12"/>
  <c r="I34" i="12"/>
  <c r="J34" i="12"/>
  <c r="B35" i="12"/>
  <c r="C35" i="12"/>
  <c r="B37" i="12"/>
  <c r="C37" i="12"/>
  <c r="B39" i="12"/>
  <c r="C39" i="12"/>
  <c r="A43" i="12"/>
  <c r="A44" i="12"/>
  <c r="A48" i="12"/>
  <c r="B48" i="12"/>
  <c r="C48" i="12"/>
  <c r="A49" i="12"/>
  <c r="B49" i="12"/>
  <c r="C49" i="12"/>
  <c r="A50" i="12"/>
  <c r="B50" i="12"/>
  <c r="C50" i="12"/>
  <c r="A51" i="12"/>
  <c r="B51" i="12"/>
  <c r="C51" i="12"/>
  <c r="B52" i="12"/>
  <c r="C52" i="12"/>
  <c r="A53" i="12"/>
  <c r="B53" i="12"/>
  <c r="C53" i="12"/>
  <c r="A54" i="12"/>
  <c r="B54" i="12"/>
  <c r="C54" i="12"/>
  <c r="J54" i="12"/>
  <c r="K54" i="12"/>
  <c r="A57" i="12"/>
  <c r="B60" i="12"/>
  <c r="C60" i="12"/>
  <c r="D60" i="12"/>
  <c r="B61" i="12"/>
  <c r="C61" i="12"/>
  <c r="D61" i="12"/>
  <c r="B62" i="12"/>
  <c r="C62" i="12"/>
  <c r="D62" i="12"/>
  <c r="I64" i="12"/>
  <c r="A65" i="12"/>
  <c r="B68" i="12"/>
  <c r="C68" i="12"/>
  <c r="D68" i="12"/>
  <c r="J68" i="12"/>
  <c r="K68" i="12"/>
  <c r="A71" i="12"/>
  <c r="B74" i="12"/>
  <c r="C74" i="12"/>
  <c r="B75" i="12"/>
  <c r="C75" i="12"/>
  <c r="B76" i="12"/>
  <c r="C76" i="12"/>
  <c r="A80" i="12"/>
  <c r="B83" i="12"/>
  <c r="B84" i="12"/>
  <c r="B85" i="12"/>
  <c r="B86" i="12"/>
  <c r="A89" i="12"/>
  <c r="A90" i="12"/>
  <c r="A91" i="12"/>
  <c r="A95" i="12"/>
  <c r="B95" i="12"/>
  <c r="A96" i="12"/>
  <c r="A4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I15" i="7"/>
  <c r="J15" i="7"/>
  <c r="K15" i="7"/>
  <c r="B17" i="7"/>
  <c r="C17" i="7"/>
  <c r="D17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I27" i="7"/>
  <c r="J27" i="7"/>
  <c r="K27" i="7"/>
  <c r="B29" i="7"/>
  <c r="C29" i="7"/>
  <c r="D29" i="7"/>
  <c r="B32" i="7"/>
  <c r="C32" i="7"/>
  <c r="D32" i="7"/>
  <c r="B33" i="7"/>
  <c r="C33" i="7"/>
  <c r="D33" i="7"/>
  <c r="B34" i="7"/>
  <c r="C34" i="7"/>
  <c r="D34" i="7"/>
  <c r="I34" i="7"/>
  <c r="J34" i="7"/>
  <c r="B35" i="7"/>
  <c r="C35" i="7"/>
  <c r="D35" i="7"/>
  <c r="B37" i="7"/>
  <c r="C37" i="7"/>
  <c r="D37" i="7"/>
  <c r="B39" i="7"/>
  <c r="C39" i="7"/>
  <c r="D39" i="7"/>
  <c r="A42" i="7"/>
  <c r="B45" i="7"/>
  <c r="C45" i="7"/>
  <c r="D45" i="7"/>
  <c r="B46" i="7"/>
  <c r="C46" i="7"/>
  <c r="D46" i="7"/>
  <c r="B47" i="7"/>
  <c r="C47" i="7"/>
  <c r="D47" i="7"/>
  <c r="H49" i="7"/>
  <c r="A50" i="7"/>
  <c r="B53" i="7"/>
  <c r="C53" i="7"/>
  <c r="D53" i="7"/>
  <c r="I53" i="7"/>
  <c r="J53" i="7"/>
  <c r="A56" i="7"/>
  <c r="B59" i="7"/>
  <c r="C59" i="7"/>
  <c r="B60" i="7"/>
  <c r="C60" i="7"/>
  <c r="B61" i="7"/>
  <c r="C61" i="7"/>
  <c r="A65" i="7"/>
  <c r="B68" i="7"/>
  <c r="B69" i="7"/>
  <c r="B70" i="7"/>
  <c r="B71" i="7"/>
  <c r="A74" i="7"/>
  <c r="A75" i="7"/>
  <c r="A76" i="7"/>
  <c r="A77" i="7"/>
  <c r="A78" i="7"/>
  <c r="A79" i="7"/>
  <c r="A80" i="7"/>
  <c r="A81" i="7"/>
  <c r="A85" i="7"/>
  <c r="B85" i="7"/>
  <c r="A86" i="7"/>
  <c r="A4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I15" i="6"/>
  <c r="J15" i="6"/>
  <c r="K15" i="6"/>
  <c r="L15" i="6"/>
  <c r="B17" i="6"/>
  <c r="C17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I27" i="6"/>
  <c r="J27" i="6"/>
  <c r="K27" i="6"/>
  <c r="L27" i="6"/>
  <c r="B29" i="6"/>
  <c r="C29" i="6"/>
  <c r="B32" i="6"/>
  <c r="C32" i="6"/>
  <c r="B33" i="6"/>
  <c r="C33" i="6"/>
  <c r="B34" i="6"/>
  <c r="C34" i="6"/>
  <c r="I34" i="6"/>
  <c r="J34" i="6"/>
  <c r="L34" i="6"/>
  <c r="B35" i="6"/>
  <c r="C35" i="6"/>
  <c r="L35" i="6"/>
  <c r="B37" i="6"/>
  <c r="C37" i="6"/>
  <c r="B39" i="6"/>
  <c r="C39" i="6"/>
  <c r="A42" i="6"/>
  <c r="B45" i="6"/>
  <c r="C45" i="6"/>
  <c r="D45" i="6"/>
  <c r="B46" i="6"/>
  <c r="C46" i="6"/>
  <c r="D46" i="6"/>
  <c r="B47" i="6"/>
  <c r="C47" i="6"/>
  <c r="D47" i="6"/>
  <c r="I49" i="6"/>
  <c r="A50" i="6"/>
  <c r="B53" i="6"/>
  <c r="C53" i="6"/>
  <c r="D53" i="6"/>
  <c r="J53" i="6"/>
  <c r="K53" i="6"/>
  <c r="A56" i="6"/>
  <c r="B59" i="6"/>
  <c r="C59" i="6"/>
  <c r="B60" i="6"/>
  <c r="C60" i="6"/>
  <c r="B61" i="6"/>
  <c r="C61" i="6"/>
  <c r="A65" i="6"/>
  <c r="B68" i="6"/>
  <c r="B69" i="6"/>
  <c r="B70" i="6"/>
  <c r="B71" i="6"/>
  <c r="A74" i="6"/>
  <c r="A75" i="6"/>
  <c r="A76" i="6"/>
  <c r="A77" i="6"/>
  <c r="A78" i="6"/>
  <c r="A79" i="6"/>
  <c r="A80" i="6"/>
  <c r="A81" i="6"/>
  <c r="A86" i="6"/>
  <c r="B86" i="6"/>
  <c r="A87" i="6"/>
</calcChain>
</file>

<file path=xl/comments1.xml><?xml version="1.0" encoding="utf-8"?>
<comments xmlns="http://schemas.openxmlformats.org/spreadsheetml/2006/main">
  <authors>
    <author>Justin Rostant</author>
  </authors>
  <commentList>
    <comment ref="B18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  <comment ref="B31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  <comment ref="B46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</commentList>
</comments>
</file>

<file path=xl/comments2.xml><?xml version="1.0" encoding="utf-8"?>
<comments xmlns="http://schemas.openxmlformats.org/spreadsheetml/2006/main">
  <authors>
    <author>Justin Rostant</author>
  </authors>
  <commentList>
    <comment ref="I43" authorId="0" shapeId="0">
      <text>
        <r>
          <rPr>
            <b/>
            <sz val="8"/>
            <color indexed="81"/>
            <rFont val="Tahoma"/>
          </rPr>
          <t>Justin Rostant:</t>
        </r>
        <r>
          <rPr>
            <sz val="8"/>
            <color indexed="81"/>
            <rFont val="Tahoma"/>
          </rPr>
          <t xml:space="preserve">
O/EOL/MANAGEMENT REPORT/BROKER RPT</t>
        </r>
      </text>
    </comment>
  </commentList>
</comments>
</file>

<file path=xl/comments3.xml><?xml version="1.0" encoding="utf-8"?>
<comments xmlns="http://schemas.openxmlformats.org/spreadsheetml/2006/main">
  <authors>
    <author>Justin Rostant</author>
  </authors>
  <commentList>
    <comment ref="I43" authorId="0" shapeId="0">
      <text>
        <r>
          <rPr>
            <b/>
            <sz val="8"/>
            <color indexed="81"/>
            <rFont val="Tahoma"/>
          </rPr>
          <t>Justin Rostant:</t>
        </r>
        <r>
          <rPr>
            <sz val="8"/>
            <color indexed="81"/>
            <rFont val="Tahoma"/>
          </rPr>
          <t xml:space="preserve">
O/EOL/MANAGEMENT REPORT/BROKER RPT</t>
        </r>
      </text>
    </comment>
  </commentList>
</comments>
</file>

<file path=xl/sharedStrings.xml><?xml version="1.0" encoding="utf-8"?>
<sst xmlns="http://schemas.openxmlformats.org/spreadsheetml/2006/main" count="2175" uniqueCount="138">
  <si>
    <t>US Physical Gas</t>
  </si>
  <si>
    <t>US Financial Gas</t>
  </si>
  <si>
    <t>US Power</t>
  </si>
  <si>
    <t>Transactions</t>
  </si>
  <si>
    <t>Volume</t>
  </si>
  <si>
    <t>Commodity</t>
  </si>
  <si>
    <t>Average Daily Transactions for EnronOnline</t>
  </si>
  <si>
    <t>Average Daily Transactions for ICE</t>
  </si>
  <si>
    <t>Diff btwn EnronOnline and ICE</t>
  </si>
  <si>
    <t>Total Transactions</t>
  </si>
  <si>
    <t>Unit Of Measure</t>
  </si>
  <si>
    <t>MMBtu</t>
  </si>
  <si>
    <t>MWh</t>
  </si>
  <si>
    <t>Barrels</t>
  </si>
  <si>
    <t>Average Daily Transactions for Nymex</t>
  </si>
  <si>
    <t>Diff btwn EnronOnline and Nymex</t>
  </si>
  <si>
    <t>Product</t>
  </si>
  <si>
    <t>Copper</t>
  </si>
  <si>
    <t>Nat Gas</t>
  </si>
  <si>
    <t>mt-L</t>
  </si>
  <si>
    <t>MM-L</t>
  </si>
  <si>
    <t>Weekly Transactions for Spreads</t>
  </si>
  <si>
    <t>Weekly Transactions for Options</t>
  </si>
  <si>
    <t>US Natural Gas</t>
  </si>
  <si>
    <t>UK Natural Gas</t>
  </si>
  <si>
    <t>Issues:</t>
  </si>
  <si>
    <t>US Financial Gas*</t>
  </si>
  <si>
    <t>EnronOnline</t>
  </si>
  <si>
    <t>Transactions Life-to-Date</t>
  </si>
  <si>
    <t>Notional Value Life-to-Date</t>
  </si>
  <si>
    <t>Enter #s from Adam</t>
  </si>
  <si>
    <t>Get #s from spreads report</t>
  </si>
  <si>
    <t>Number of Days</t>
  </si>
  <si>
    <t># of Days</t>
  </si>
  <si>
    <t>Enter #s from WSJ</t>
  </si>
  <si>
    <t>Aluminum</t>
  </si>
  <si>
    <t>US Fin Gas</t>
  </si>
  <si>
    <t>US Phy Gas</t>
  </si>
  <si>
    <t>Canadian Fin Gas</t>
  </si>
  <si>
    <t>Canadian Phy Gas</t>
  </si>
  <si>
    <t>UK Fin Gas</t>
  </si>
  <si>
    <t>UK Phy Gas</t>
  </si>
  <si>
    <t>Average Daily Gas Transactions</t>
  </si>
  <si>
    <t>UK Fin Power</t>
  </si>
  <si>
    <t>US Fin Power</t>
  </si>
  <si>
    <t>US Phy Power</t>
  </si>
  <si>
    <t>UK Phy Power</t>
  </si>
  <si>
    <t>Other European Power</t>
  </si>
  <si>
    <t>Worldwide Fin Power</t>
  </si>
  <si>
    <t>Worldwide Phy Power</t>
  </si>
  <si>
    <t>Worldwide Phy and Fin Power</t>
  </si>
  <si>
    <t>Worldwide Fin Gas</t>
  </si>
  <si>
    <t>Worldwide Phy Gas</t>
  </si>
  <si>
    <t>Worldwide Phy and Fin Gas</t>
  </si>
  <si>
    <t>Average Daily Power Transactions</t>
  </si>
  <si>
    <t>US Crude</t>
  </si>
  <si>
    <t>UK Crude</t>
  </si>
  <si>
    <t>Worldwide Crude</t>
  </si>
  <si>
    <t>Worldwide Metals</t>
  </si>
  <si>
    <t>Average Daily Crude and Metals</t>
  </si>
  <si>
    <t>Average Daily Crude, Gas,
Power and Metals</t>
  </si>
  <si>
    <t>Value (USD)</t>
  </si>
  <si>
    <t>As of April 26, 2001</t>
  </si>
  <si>
    <t>Get OPTIONS #s from Daily report</t>
  </si>
  <si>
    <t>Week of April 23rd to April 27th</t>
  </si>
  <si>
    <t>Value</t>
  </si>
  <si>
    <t>04/21  1:00 am - 3:20 am</t>
  </si>
  <si>
    <t>04/21  5:35 pm-6:57 pm</t>
  </si>
  <si>
    <t>04/21  9:04 pm - 12:54 am 04.22.01</t>
  </si>
  <si>
    <t>All three issues were due to hardware failures on Uranium, our production database server.</t>
  </si>
  <si>
    <t xml:space="preserve">The resolution was to physically remove board 8 and the server began responding normally.  </t>
  </si>
  <si>
    <t>A new board is being stressed and will be added back to Uranium during a scheduled outage.</t>
  </si>
  <si>
    <t>LME Registered MT Lots</t>
  </si>
  <si>
    <t>ICE as % of EOL</t>
  </si>
  <si>
    <t>EOL as % of Nymex</t>
  </si>
  <si>
    <t>Value Life-to-Date</t>
  </si>
  <si>
    <t>Week of April 30th to May 4th</t>
  </si>
  <si>
    <t>As of May 3, 2001</t>
  </si>
  <si>
    <t>Issues</t>
  </si>
  <si>
    <t>No Issues</t>
  </si>
  <si>
    <t>Crude</t>
  </si>
  <si>
    <t>Metals</t>
  </si>
  <si>
    <t>Average Daily Transactions for Global:</t>
  </si>
  <si>
    <t>Week of:</t>
  </si>
  <si>
    <t>Average Daily Transactions for:</t>
  </si>
  <si>
    <t>NA Power</t>
  </si>
  <si>
    <t>Average Daily Volumes for Global:</t>
  </si>
  <si>
    <t>Average Daily Volumes for:</t>
  </si>
  <si>
    <t>ICE Gas</t>
  </si>
  <si>
    <t>ICE Power</t>
  </si>
  <si>
    <t>4 day wk</t>
  </si>
  <si>
    <t>European Holiday</t>
  </si>
  <si>
    <t>US Holiday</t>
  </si>
  <si>
    <t>Gas</t>
  </si>
  <si>
    <t>Power</t>
  </si>
  <si>
    <t>Week of May 7th to May 11th</t>
  </si>
  <si>
    <t>As of May 10, 2001</t>
  </si>
  <si>
    <t xml:space="preserve">Gas </t>
  </si>
  <si>
    <t xml:space="preserve">Power </t>
  </si>
  <si>
    <t>NA Fin Gas</t>
  </si>
  <si>
    <t>NA Phy Gas</t>
  </si>
  <si>
    <t>Graphing Data</t>
  </si>
  <si>
    <t>Input Data</t>
  </si>
  <si>
    <t>This caused corruption of the connection pools between the application servers and the database.</t>
  </si>
  <si>
    <t>which caused an issue with one on the TradeWeb Servers.</t>
  </si>
  <si>
    <t xml:space="preserve">At one point we had an application server become completely unavailable, </t>
  </si>
  <si>
    <t xml:space="preserve">We worked with Oracle during this issue and they provided us with a BackPort fix for this bug.  </t>
  </si>
  <si>
    <t>We are currently evaluating the fix to asses the risk of putting it in our production environment.</t>
  </si>
  <si>
    <r>
      <t>05-07-01</t>
    </r>
    <r>
      <rPr>
        <sz val="10"/>
        <rFont val="Arial"/>
      </rPr>
      <t xml:space="preserve">  Same issue as above </t>
    </r>
  </si>
  <si>
    <r>
      <t>05-06-01</t>
    </r>
    <r>
      <rPr>
        <sz val="10"/>
        <rFont val="Arial"/>
      </rPr>
      <t xml:space="preserve"> Segmentation faults from the JVM on the production database.  </t>
    </r>
  </si>
  <si>
    <r>
      <t>05-04-01</t>
    </r>
    <r>
      <rPr>
        <sz val="10"/>
        <rFont val="Arial"/>
      </rPr>
      <t xml:space="preserve"> Multicast traffic in London was down for 1 hour affecting London's ability to bridge transactions</t>
    </r>
  </si>
  <si>
    <t>(Not MMBtu Equivalent)</t>
  </si>
  <si>
    <t>Week of May 14th to May 18th</t>
  </si>
  <si>
    <r>
      <t>05-14-01</t>
    </r>
    <r>
      <rPr>
        <sz val="10"/>
        <rFont val="Arial"/>
      </rPr>
      <t xml:space="preserve"> Experienced issue of losing connection to our App Servers. Oracle delivered a patch to solve the problem.</t>
    </r>
  </si>
  <si>
    <t>As of May 17, 2001</t>
  </si>
  <si>
    <t>Enter #s from Simone's files</t>
  </si>
  <si>
    <t>05-14-01 Experienced issue of losing connection to our App Servers. Oracle delivered a patch to solve the problem.</t>
  </si>
  <si>
    <t>Week of May 21st to May 25th</t>
  </si>
  <si>
    <r>
      <t>05-21-01</t>
    </r>
    <r>
      <rPr>
        <sz val="10"/>
        <rFont val="Arial"/>
      </rPr>
      <t xml:space="preserve"> No Issues</t>
    </r>
  </si>
  <si>
    <t>As of May 24, 2001</t>
  </si>
  <si>
    <t>DEAL COUNT</t>
  </si>
  <si>
    <t>Broker</t>
  </si>
  <si>
    <t>Natural Gas</t>
  </si>
  <si>
    <t>APB Energy, Inc.</t>
  </si>
  <si>
    <t>Natsource LLC</t>
  </si>
  <si>
    <t>Amerex Natural Gas I, Ltd.</t>
  </si>
  <si>
    <t>Amerex Power, Ltd.</t>
  </si>
  <si>
    <t>Prebon Energy, Inc.</t>
  </si>
  <si>
    <t>Grand Total</t>
  </si>
  <si>
    <t>EnronOnline Broker Detail</t>
  </si>
  <si>
    <t>Weekly Transactions for May 21- May 25</t>
  </si>
  <si>
    <t>Week of May 28 th to June 1st</t>
  </si>
  <si>
    <t>Weekly Transactions for May 28- June 01</t>
  </si>
  <si>
    <t>05-26-01- 9:00 am CPU failure on one of our RTWEB servers, off-lined the CPU, replaced on 29th</t>
  </si>
  <si>
    <t>05-27-01- 2:00 am Enron London House had a power  outage, which interupted EnronOnline multicast traffic to London, due to our server being down in London.</t>
  </si>
  <si>
    <t>This impacted bridging to back office systems. This also brought www.europe.enrononline.com down, fortunately we do not have external customers using the site yet.</t>
  </si>
  <si>
    <t>As of May 31, 2001</t>
  </si>
  <si>
    <t>Power Merchants Group,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</si>
</sst>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u/>
      <sz val="10"/>
      <name val="Arial"/>
      <family val="2"/>
    </font>
    <font>
      <sz val="8.5"/>
      <name val="Arial"/>
      <family val="2"/>
    </font>
    <font>
      <b/>
      <sz val="14"/>
      <name val="Arial"/>
      <family val="2"/>
    </font>
    <font>
      <b/>
      <sz val="10"/>
      <name val="Arial"/>
    </font>
    <font>
      <u/>
      <sz val="10"/>
      <color indexed="62"/>
      <name val="Arial"/>
      <family val="2"/>
    </font>
    <font>
      <sz val="8"/>
      <color indexed="81"/>
      <name val="Tahoma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left"/>
    </xf>
    <xf numFmtId="0" fontId="2" fillId="0" borderId="0" xfId="0" applyFont="1"/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164" fontId="1" fillId="3" borderId="6" xfId="1" applyNumberFormat="1" applyFont="1" applyFill="1" applyBorder="1" applyAlignment="1">
      <alignment horizontal="right"/>
    </xf>
    <xf numFmtId="0" fontId="0" fillId="0" borderId="0" xfId="0" applyFill="1"/>
    <xf numFmtId="1" fontId="0" fillId="0" borderId="0" xfId="0" applyNumberFormat="1" applyFill="1"/>
    <xf numFmtId="0" fontId="2" fillId="2" borderId="3" xfId="0" applyFont="1" applyFill="1" applyBorder="1"/>
    <xf numFmtId="0" fontId="2" fillId="2" borderId="7" xfId="0" applyFont="1" applyFill="1" applyBorder="1"/>
    <xf numFmtId="3" fontId="2" fillId="3" borderId="5" xfId="0" applyNumberFormat="1" applyFont="1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/>
    </xf>
    <xf numFmtId="0" fontId="2" fillId="4" borderId="0" xfId="0" applyFont="1" applyFill="1"/>
    <xf numFmtId="0" fontId="0" fillId="0" borderId="2" xfId="0" applyBorder="1"/>
    <xf numFmtId="0" fontId="0" fillId="0" borderId="9" xfId="0" applyBorder="1"/>
    <xf numFmtId="0" fontId="2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14" fontId="2" fillId="0" borderId="0" xfId="0" applyNumberFormat="1" applyFont="1" applyAlignment="1">
      <alignment horizontal="left"/>
    </xf>
    <xf numFmtId="164" fontId="1" fillId="5" borderId="4" xfId="1" applyNumberFormat="1" applyFill="1" applyBorder="1" applyAlignment="1">
      <alignment horizontal="right"/>
    </xf>
    <xf numFmtId="1" fontId="2" fillId="5" borderId="0" xfId="0" applyNumberFormat="1" applyFont="1" applyFill="1"/>
    <xf numFmtId="0" fontId="0" fillId="4" borderId="0" xfId="0" applyFill="1"/>
    <xf numFmtId="14" fontId="2" fillId="0" borderId="0" xfId="0" applyNumberFormat="1" applyFont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4" fillId="0" borderId="1" xfId="0" applyFont="1" applyFill="1" applyBorder="1"/>
    <xf numFmtId="0" fontId="4" fillId="0" borderId="10" xfId="0" applyFont="1" applyFill="1" applyBorder="1"/>
    <xf numFmtId="0" fontId="0" fillId="0" borderId="0" xfId="0" applyFill="1" applyBorder="1"/>
    <xf numFmtId="0" fontId="5" fillId="0" borderId="2" xfId="0" applyFont="1" applyFill="1" applyBorder="1"/>
    <xf numFmtId="1" fontId="4" fillId="0" borderId="10" xfId="0" applyNumberFormat="1" applyFont="1" applyFill="1" applyBorder="1"/>
    <xf numFmtId="0" fontId="5" fillId="0" borderId="0" xfId="0" applyFont="1" applyFill="1" applyBorder="1"/>
    <xf numFmtId="0" fontId="4" fillId="0" borderId="10" xfId="0" applyFont="1" applyBorder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1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left"/>
    </xf>
    <xf numFmtId="164" fontId="2" fillId="5" borderId="4" xfId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left" wrapText="1"/>
    </xf>
    <xf numFmtId="0" fontId="0" fillId="5" borderId="14" xfId="0" applyFill="1" applyBorder="1"/>
    <xf numFmtId="0" fontId="2" fillId="5" borderId="3" xfId="0" applyFont="1" applyFill="1" applyBorder="1" applyAlignment="1">
      <alignment horizontal="left"/>
    </xf>
    <xf numFmtId="164" fontId="0" fillId="5" borderId="7" xfId="0" applyNumberFormat="1" applyFill="1" applyBorder="1" applyAlignment="1">
      <alignment horizontal="right"/>
    </xf>
    <xf numFmtId="0" fontId="2" fillId="5" borderId="5" xfId="0" applyFont="1" applyFill="1" applyBorder="1" applyAlignment="1">
      <alignment horizontal="left"/>
    </xf>
    <xf numFmtId="164" fontId="1" fillId="5" borderId="6" xfId="1" applyNumberFormat="1" applyFill="1" applyBorder="1" applyAlignment="1">
      <alignment horizontal="right"/>
    </xf>
    <xf numFmtId="164" fontId="0" fillId="5" borderId="8" xfId="0" applyNumberFormat="1" applyFill="1" applyBorder="1" applyAlignment="1">
      <alignment horizontal="right"/>
    </xf>
    <xf numFmtId="164" fontId="1" fillId="5" borderId="6" xfId="1" applyNumberFormat="1" applyFont="1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164" fontId="2" fillId="5" borderId="6" xfId="1" applyNumberFormat="1" applyFont="1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164" fontId="1" fillId="5" borderId="8" xfId="1" applyNumberFormat="1" applyFill="1" applyBorder="1" applyAlignment="1">
      <alignment horizontal="right"/>
    </xf>
    <xf numFmtId="3" fontId="2" fillId="6" borderId="5" xfId="0" applyNumberFormat="1" applyFont="1" applyFill="1" applyBorder="1" applyAlignment="1">
      <alignment horizontal="center"/>
    </xf>
    <xf numFmtId="3" fontId="2" fillId="6" borderId="8" xfId="0" applyNumberFormat="1" applyFont="1" applyFill="1" applyBorder="1" applyAlignment="1">
      <alignment horizontal="center"/>
    </xf>
    <xf numFmtId="0" fontId="0" fillId="6" borderId="0" xfId="0" applyFill="1"/>
    <xf numFmtId="1" fontId="2" fillId="6" borderId="0" xfId="0" applyNumberFormat="1" applyFont="1" applyFill="1"/>
    <xf numFmtId="9" fontId="1" fillId="5" borderId="15" xfId="3" applyFill="1" applyBorder="1" applyAlignment="1">
      <alignment horizontal="right"/>
    </xf>
    <xf numFmtId="14" fontId="2" fillId="0" borderId="0" xfId="0" applyNumberFormat="1" applyFont="1" applyAlignment="1">
      <alignment wrapText="1"/>
    </xf>
    <xf numFmtId="164" fontId="1" fillId="6" borderId="4" xfId="1" applyNumberFormat="1" applyFill="1" applyBorder="1" applyAlignment="1">
      <alignment horizontal="right"/>
    </xf>
    <xf numFmtId="164" fontId="1" fillId="3" borderId="4" xfId="1" applyNumberFormat="1" applyFill="1" applyBorder="1" applyAlignment="1">
      <alignment horizontal="right"/>
    </xf>
    <xf numFmtId="9" fontId="1" fillId="5" borderId="12" xfId="3" applyFill="1" applyBorder="1" applyAlignment="1">
      <alignment horizontal="right"/>
    </xf>
    <xf numFmtId="164" fontId="1" fillId="6" borderId="16" xfId="1" applyNumberFormat="1" applyFill="1" applyBorder="1" applyAlignment="1">
      <alignment horizontal="right"/>
    </xf>
    <xf numFmtId="164" fontId="2" fillId="5" borderId="17" xfId="0" applyNumberFormat="1" applyFont="1" applyFill="1" applyBorder="1" applyAlignment="1">
      <alignment horizontal="right"/>
    </xf>
    <xf numFmtId="164" fontId="1" fillId="5" borderId="7" xfId="1" applyNumberFormat="1" applyFill="1" applyBorder="1" applyAlignment="1">
      <alignment horizontal="right"/>
    </xf>
    <xf numFmtId="167" fontId="1" fillId="5" borderId="4" xfId="2" applyNumberFormat="1" applyFill="1" applyBorder="1" applyAlignment="1">
      <alignment horizontal="right"/>
    </xf>
    <xf numFmtId="167" fontId="2" fillId="5" borderId="4" xfId="2" applyNumberFormat="1" applyFont="1" applyFill="1" applyBorder="1" applyAlignment="1">
      <alignment horizontal="right"/>
    </xf>
    <xf numFmtId="167" fontId="2" fillId="5" borderId="17" xfId="2" applyNumberFormat="1" applyFont="1" applyFill="1" applyBorder="1" applyAlignment="1">
      <alignment horizontal="right"/>
    </xf>
    <xf numFmtId="167" fontId="1" fillId="6" borderId="4" xfId="2" applyNumberFormat="1" applyFill="1" applyBorder="1" applyAlignment="1">
      <alignment horizontal="right"/>
    </xf>
    <xf numFmtId="0" fontId="0" fillId="7" borderId="0" xfId="0" applyFill="1"/>
    <xf numFmtId="1" fontId="2" fillId="7" borderId="0" xfId="0" applyNumberFormat="1" applyFont="1" applyFill="1"/>
    <xf numFmtId="164" fontId="1" fillId="7" borderId="4" xfId="1" applyNumberFormat="1" applyFill="1" applyBorder="1" applyAlignment="1">
      <alignment horizontal="right"/>
    </xf>
    <xf numFmtId="164" fontId="1" fillId="7" borderId="16" xfId="1" applyNumberFormat="1" applyFill="1" applyBorder="1" applyAlignment="1">
      <alignment horizontal="right"/>
    </xf>
    <xf numFmtId="3" fontId="2" fillId="7" borderId="5" xfId="0" applyNumberFormat="1" applyFont="1" applyFill="1" applyBorder="1" applyAlignment="1">
      <alignment horizontal="center"/>
    </xf>
    <xf numFmtId="3" fontId="2" fillId="7" borderId="8" xfId="0" applyNumberFormat="1" applyFont="1" applyFill="1" applyBorder="1" applyAlignment="1">
      <alignment horizontal="center"/>
    </xf>
    <xf numFmtId="0" fontId="2" fillId="7" borderId="0" xfId="0" applyFont="1" applyFill="1" applyBorder="1" applyAlignment="1">
      <alignment horizontal="left"/>
    </xf>
    <xf numFmtId="0" fontId="2" fillId="0" borderId="0" xfId="0" applyFont="1" applyFill="1"/>
    <xf numFmtId="16" fontId="0" fillId="0" borderId="0" xfId="0" applyNumberFormat="1"/>
    <xf numFmtId="164" fontId="0" fillId="0" borderId="0" xfId="1" applyNumberFormat="1" applyFont="1"/>
    <xf numFmtId="0" fontId="7" fillId="0" borderId="0" xfId="0" applyFont="1"/>
    <xf numFmtId="0" fontId="0" fillId="8" borderId="0" xfId="0" applyFill="1"/>
    <xf numFmtId="1" fontId="2" fillId="8" borderId="0" xfId="0" applyNumberFormat="1" applyFont="1" applyFill="1"/>
    <xf numFmtId="164" fontId="1" fillId="8" borderId="4" xfId="1" applyNumberFormat="1" applyFill="1" applyBorder="1" applyAlignment="1">
      <alignment horizontal="right"/>
    </xf>
    <xf numFmtId="164" fontId="1" fillId="8" borderId="16" xfId="1" applyNumberFormat="1" applyFill="1" applyBorder="1" applyAlignment="1">
      <alignment horizontal="right"/>
    </xf>
    <xf numFmtId="3" fontId="2" fillId="8" borderId="5" xfId="0" applyNumberFormat="1" applyFont="1" applyFill="1" applyBorder="1" applyAlignment="1">
      <alignment horizontal="center"/>
    </xf>
    <xf numFmtId="3" fontId="2" fillId="8" borderId="8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2" fillId="2" borderId="10" xfId="0" applyFont="1" applyFill="1" applyBorder="1" applyAlignment="1">
      <alignment horizontal="left"/>
    </xf>
    <xf numFmtId="0" fontId="0" fillId="2" borderId="0" xfId="0" applyFill="1" applyBorder="1"/>
    <xf numFmtId="43" fontId="0" fillId="2" borderId="0" xfId="1" applyNumberFormat="1" applyFont="1" applyFill="1" applyBorder="1"/>
    <xf numFmtId="164" fontId="0" fillId="2" borderId="0" xfId="1" applyNumberFormat="1" applyFont="1" applyFill="1" applyBorder="1"/>
    <xf numFmtId="0" fontId="0" fillId="2" borderId="10" xfId="0" applyFill="1" applyBorder="1"/>
    <xf numFmtId="0" fontId="2" fillId="2" borderId="10" xfId="0" applyFont="1" applyFill="1" applyBorder="1"/>
    <xf numFmtId="0" fontId="0" fillId="2" borderId="18" xfId="0" applyFill="1" applyBorder="1"/>
    <xf numFmtId="0" fontId="0" fillId="2" borderId="19" xfId="0" applyFill="1" applyBorder="1"/>
    <xf numFmtId="43" fontId="0" fillId="2" borderId="19" xfId="1" applyNumberFormat="1" applyFont="1" applyFill="1" applyBorder="1"/>
    <xf numFmtId="0" fontId="2" fillId="9" borderId="0" xfId="0" applyFont="1" applyFill="1"/>
    <xf numFmtId="0" fontId="2" fillId="10" borderId="0" xfId="0" applyFont="1" applyFill="1"/>
    <xf numFmtId="0" fontId="0" fillId="11" borderId="1" xfId="0" applyFill="1" applyBorder="1"/>
    <xf numFmtId="0" fontId="2" fillId="11" borderId="2" xfId="0" applyFont="1" applyFill="1" applyBorder="1"/>
    <xf numFmtId="0" fontId="0" fillId="11" borderId="2" xfId="0" applyFill="1" applyBorder="1"/>
    <xf numFmtId="0" fontId="0" fillId="11" borderId="10" xfId="0" applyFill="1" applyBorder="1"/>
    <xf numFmtId="0" fontId="2" fillId="11" borderId="0" xfId="0" applyFont="1" applyFill="1" applyBorder="1" applyAlignment="1">
      <alignment horizontal="left"/>
    </xf>
    <xf numFmtId="0" fontId="0" fillId="11" borderId="0" xfId="0" applyFill="1" applyBorder="1"/>
    <xf numFmtId="164" fontId="0" fillId="11" borderId="0" xfId="1" applyNumberFormat="1" applyFont="1" applyFill="1" applyBorder="1"/>
    <xf numFmtId="164" fontId="1" fillId="11" borderId="0" xfId="1" applyNumberFormat="1" applyFill="1" applyBorder="1"/>
    <xf numFmtId="0" fontId="2" fillId="11" borderId="0" xfId="0" applyFont="1" applyFill="1" applyBorder="1"/>
    <xf numFmtId="0" fontId="0" fillId="11" borderId="18" xfId="0" applyFill="1" applyBorder="1"/>
    <xf numFmtId="0" fontId="2" fillId="11" borderId="19" xfId="0" applyFont="1" applyFill="1" applyBorder="1"/>
    <xf numFmtId="0" fontId="0" fillId="11" borderId="19" xfId="0" applyFill="1" applyBorder="1"/>
    <xf numFmtId="164" fontId="0" fillId="11" borderId="19" xfId="1" applyNumberFormat="1" applyFont="1" applyFill="1" applyBorder="1"/>
    <xf numFmtId="0" fontId="0" fillId="11" borderId="0" xfId="0" applyFill="1"/>
    <xf numFmtId="0" fontId="2" fillId="11" borderId="0" xfId="0" applyFont="1" applyFill="1"/>
    <xf numFmtId="164" fontId="0" fillId="11" borderId="0" xfId="1" applyNumberFormat="1" applyFont="1" applyFill="1"/>
    <xf numFmtId="14" fontId="0" fillId="0" borderId="0" xfId="0" applyNumberFormat="1"/>
    <xf numFmtId="14" fontId="3" fillId="0" borderId="0" xfId="0" applyNumberFormat="1" applyFont="1" applyAlignment="1">
      <alignment horizontal="left"/>
    </xf>
    <xf numFmtId="0" fontId="2" fillId="8" borderId="0" xfId="0" applyFont="1" applyFill="1" applyBorder="1" applyAlignment="1">
      <alignment horizontal="left"/>
    </xf>
    <xf numFmtId="0" fontId="0" fillId="12" borderId="0" xfId="0" applyFill="1"/>
    <xf numFmtId="1" fontId="2" fillId="12" borderId="0" xfId="0" applyNumberFormat="1" applyFont="1" applyFill="1"/>
    <xf numFmtId="164" fontId="1" fillId="12" borderId="4" xfId="1" applyNumberFormat="1" applyFill="1" applyBorder="1" applyAlignment="1">
      <alignment horizontal="right"/>
    </xf>
    <xf numFmtId="164" fontId="1" fillId="12" borderId="16" xfId="1" applyNumberFormat="1" applyFill="1" applyBorder="1" applyAlignment="1">
      <alignment horizontal="right"/>
    </xf>
    <xf numFmtId="0" fontId="2" fillId="12" borderId="0" xfId="0" applyFont="1" applyFill="1" applyBorder="1" applyAlignment="1">
      <alignment horizontal="left"/>
    </xf>
    <xf numFmtId="3" fontId="2" fillId="12" borderId="5" xfId="0" applyNumberFormat="1" applyFont="1" applyFill="1" applyBorder="1" applyAlignment="1">
      <alignment horizontal="center"/>
    </xf>
    <xf numFmtId="3" fontId="2" fillId="12" borderId="8" xfId="0" applyNumberFormat="1" applyFont="1" applyFill="1" applyBorder="1" applyAlignment="1">
      <alignment horizontal="center"/>
    </xf>
    <xf numFmtId="0" fontId="8" fillId="0" borderId="0" xfId="0" applyFont="1"/>
    <xf numFmtId="164" fontId="8" fillId="0" borderId="0" xfId="0" applyNumberFormat="1" applyFont="1"/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37" fontId="10" fillId="0" borderId="0" xfId="0" applyNumberFormat="1" applyFont="1" applyFill="1" applyBorder="1"/>
    <xf numFmtId="0" fontId="1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left" vertical="center"/>
    </xf>
    <xf numFmtId="37" fontId="0" fillId="7" borderId="4" xfId="0" applyNumberFormat="1" applyFill="1" applyBorder="1"/>
    <xf numFmtId="0" fontId="10" fillId="7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37" fontId="0" fillId="5" borderId="4" xfId="0" applyNumberFormat="1" applyFill="1" applyBorder="1"/>
    <xf numFmtId="37" fontId="0" fillId="3" borderId="4" xfId="0" applyNumberFormat="1" applyFill="1" applyBorder="1"/>
    <xf numFmtId="0" fontId="11" fillId="0" borderId="0" xfId="0" applyFont="1"/>
    <xf numFmtId="0" fontId="9" fillId="0" borderId="2" xfId="0" applyFont="1" applyBorder="1" applyAlignment="1">
      <alignment horizontal="left"/>
    </xf>
    <xf numFmtId="0" fontId="10" fillId="0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37" fontId="0" fillId="5" borderId="7" xfId="0" applyNumberFormat="1" applyFill="1" applyBorder="1"/>
    <xf numFmtId="0" fontId="2" fillId="2" borderId="20" xfId="0" applyFont="1" applyFill="1" applyBorder="1" applyAlignment="1">
      <alignment horizontal="center" vertical="center"/>
    </xf>
    <xf numFmtId="0" fontId="0" fillId="5" borderId="2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wrapText="1"/>
    </xf>
    <xf numFmtId="164" fontId="2" fillId="0" borderId="0" xfId="0" applyNumberFormat="1" applyFont="1" applyFill="1" applyBorder="1" applyAlignment="1">
      <alignment horizontal="right"/>
    </xf>
    <xf numFmtId="0" fontId="2" fillId="5" borderId="21" xfId="0" applyFont="1" applyFill="1" applyBorder="1" applyAlignment="1">
      <alignment horizontal="left" vertical="center"/>
    </xf>
    <xf numFmtId="37" fontId="2" fillId="5" borderId="6" xfId="0" applyNumberFormat="1" applyFont="1" applyFill="1" applyBorder="1"/>
    <xf numFmtId="37" fontId="2" fillId="5" borderId="8" xfId="0" applyNumberFormat="1" applyFont="1" applyFill="1" applyBorder="1"/>
    <xf numFmtId="164" fontId="3" fillId="7" borderId="4" xfId="1" applyNumberFormat="1" applyFont="1" applyFill="1" applyBorder="1" applyAlignment="1">
      <alignment horizontal="right"/>
    </xf>
    <xf numFmtId="0" fontId="0" fillId="13" borderId="0" xfId="0" applyFill="1"/>
    <xf numFmtId="1" fontId="2" fillId="13" borderId="0" xfId="0" applyNumberFormat="1" applyFont="1" applyFill="1"/>
    <xf numFmtId="164" fontId="1" fillId="13" borderId="4" xfId="1" applyNumberFormat="1" applyFill="1" applyBorder="1" applyAlignment="1">
      <alignment horizontal="right"/>
    </xf>
    <xf numFmtId="0" fontId="11" fillId="13" borderId="0" xfId="0" applyFont="1" applyFill="1"/>
    <xf numFmtId="37" fontId="0" fillId="13" borderId="4" xfId="0" applyNumberFormat="1" applyFill="1" applyBorder="1"/>
    <xf numFmtId="164" fontId="1" fillId="13" borderId="16" xfId="1" applyNumberFormat="1" applyFill="1" applyBorder="1" applyAlignment="1">
      <alignment horizontal="right"/>
    </xf>
    <xf numFmtId="0" fontId="2" fillId="13" borderId="0" xfId="0" applyFont="1" applyFill="1" applyBorder="1" applyAlignment="1">
      <alignment horizontal="left"/>
    </xf>
    <xf numFmtId="3" fontId="2" fillId="13" borderId="5" xfId="0" applyNumberFormat="1" applyFont="1" applyFill="1" applyBorder="1" applyAlignment="1">
      <alignment horizontal="center"/>
    </xf>
    <xf numFmtId="3" fontId="2" fillId="13" borderId="8" xfId="0" applyNumberFormat="1" applyFont="1" applyFill="1" applyBorder="1" applyAlignment="1">
      <alignment horizontal="center"/>
    </xf>
    <xf numFmtId="164" fontId="3" fillId="13" borderId="4" xfId="1" applyNumberFormat="1" applyFont="1" applyFill="1" applyBorder="1" applyAlignment="1">
      <alignment horizontal="right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Volumes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'Graph data'!$J$7:$T$7</c:f>
              <c:numCache>
                <c:formatCode>d\-mmm</c:formatCode>
                <c:ptCount val="11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</c:numCache>
            </c:numRef>
          </c:cat>
          <c:val>
            <c:numRef>
              <c:f>'Graph data'!$J$47:$T$47</c:f>
              <c:numCache>
                <c:formatCode>_(* #,##0.00_);_(* \(#,##0.00\);_(* "-"??_);_(@_)</c:formatCode>
                <c:ptCount val="11"/>
                <c:pt idx="0">
                  <c:v>6.7314999999999996</c:v>
                </c:pt>
                <c:pt idx="1">
                  <c:v>28.810500000000001</c:v>
                </c:pt>
                <c:pt idx="2">
                  <c:v>30.754000000000001</c:v>
                </c:pt>
                <c:pt idx="3">
                  <c:v>40.522500000000001</c:v>
                </c:pt>
                <c:pt idx="4">
                  <c:v>52.433</c:v>
                </c:pt>
                <c:pt idx="5">
                  <c:v>74.736999999999995</c:v>
                </c:pt>
                <c:pt idx="6">
                  <c:v>69.965000000000003</c:v>
                </c:pt>
                <c:pt idx="7">
                  <c:v>81.741500000000002</c:v>
                </c:pt>
                <c:pt idx="8">
                  <c:v>92.412000000000006</c:v>
                </c:pt>
                <c:pt idx="9">
                  <c:v>94.577500000000001</c:v>
                </c:pt>
                <c:pt idx="10">
                  <c:v>281.529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1-45AD-A50C-61C36897C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372368"/>
        <c:axId val="1"/>
      </c:barChart>
      <c:dateAx>
        <c:axId val="1833723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 (milliions)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72368"/>
        <c:crosses val="autoZero"/>
        <c:crossBetween val="between"/>
        <c:majorUnit val="1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Power Volumes</a:t>
            </a:r>
          </a:p>
        </c:rich>
      </c:tx>
      <c:layout>
        <c:manualLayout>
          <c:xMode val="edge"/>
          <c:yMode val="edge"/>
          <c:x val="0.31263003168274395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85565851380241"/>
          <c:y val="0.21839141745077184"/>
          <c:w val="0.674949604824997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data'!$J$38:$W$38</c:f>
              <c:numCache>
                <c:formatCode>_(* #,##0.00_);_(* \(#,##0.00\);_(* "-"??_);_(@_)</c:formatCode>
                <c:ptCount val="14"/>
                <c:pt idx="0">
                  <c:v>4.1547967999999997</c:v>
                </c:pt>
                <c:pt idx="1">
                  <c:v>5.0237150000000002</c:v>
                </c:pt>
                <c:pt idx="2">
                  <c:v>6.1156560000000004</c:v>
                </c:pt>
                <c:pt idx="3">
                  <c:v>5.7402519999999999</c:v>
                </c:pt>
                <c:pt idx="4">
                  <c:v>6.0900020000000001</c:v>
                </c:pt>
                <c:pt idx="5">
                  <c:v>7.6285540000000003</c:v>
                </c:pt>
                <c:pt idx="6">
                  <c:v>6.7683248750000002</c:v>
                </c:pt>
                <c:pt idx="7">
                  <c:v>8.4210713000000013</c:v>
                </c:pt>
                <c:pt idx="8">
                  <c:v>6.6402785999999994</c:v>
                </c:pt>
                <c:pt idx="9">
                  <c:v>7.6158942999999999</c:v>
                </c:pt>
                <c:pt idx="10">
                  <c:v>8.0536928999999997</c:v>
                </c:pt>
                <c:pt idx="11">
                  <c:v>7.7198890000000002</c:v>
                </c:pt>
                <c:pt idx="12">
                  <c:v>10.6908572</c:v>
                </c:pt>
                <c:pt idx="13">
                  <c:v>13.886889999999999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D-4BAF-B2A5-A2734F886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772480"/>
        <c:axId val="1"/>
      </c:barChart>
      <c:dateAx>
        <c:axId val="183772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3.9337553655444606E-2"/>
              <c:y val="0.2758628430957118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72480"/>
        <c:crosses val="autoZero"/>
        <c:crossBetween val="between"/>
        <c:majorUnit val="2"/>
        <c:minorUnit val="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Metal Volumes</a:t>
            </a:r>
          </a:p>
        </c:rich>
      </c:tx>
      <c:layout>
        <c:manualLayout>
          <c:xMode val="edge"/>
          <c:yMode val="edge"/>
          <c:x val="0.32091162192599548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11015364210025"/>
          <c:y val="0.20689713232178386"/>
          <c:w val="0.75569510969669895"/>
          <c:h val="0.520116402086706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data'!$J$25:$W$25</c:f>
              <c:numCache>
                <c:formatCode>_(* #,##0_);_(* \(#,##0\);_(* "-"??_);_(@_)</c:formatCode>
                <c:ptCount val="14"/>
                <c:pt idx="0">
                  <c:v>49512</c:v>
                </c:pt>
                <c:pt idx="1">
                  <c:v>42885</c:v>
                </c:pt>
                <c:pt idx="2">
                  <c:v>23313</c:v>
                </c:pt>
                <c:pt idx="3">
                  <c:v>14320</c:v>
                </c:pt>
                <c:pt idx="4">
                  <c:v>22810</c:v>
                </c:pt>
                <c:pt idx="5">
                  <c:v>21687</c:v>
                </c:pt>
                <c:pt idx="6">
                  <c:v>32603.75</c:v>
                </c:pt>
                <c:pt idx="7">
                  <c:v>22024.2</c:v>
                </c:pt>
                <c:pt idx="8">
                  <c:v>37599</c:v>
                </c:pt>
                <c:pt idx="9">
                  <c:v>34898.199999999997</c:v>
                </c:pt>
                <c:pt idx="10">
                  <c:v>21073.599999999999</c:v>
                </c:pt>
                <c:pt idx="11">
                  <c:v>14618</c:v>
                </c:pt>
                <c:pt idx="12">
                  <c:v>15595.8</c:v>
                </c:pt>
                <c:pt idx="13">
                  <c:v>17549.75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0-43F5-AF98-284B6C65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769528"/>
        <c:axId val="1"/>
      </c:barChart>
      <c:dateAx>
        <c:axId val="1837695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mt Lots</a:t>
                </a:r>
              </a:p>
            </c:rich>
          </c:tx>
          <c:layout>
            <c:manualLayout>
              <c:xMode val="edge"/>
              <c:yMode val="edge"/>
              <c:x val="3.9337553655444606E-2"/>
              <c:y val="0.2988514133536878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69528"/>
        <c:crosses val="autoZero"/>
        <c:crossBetween val="between"/>
        <c:majorUnit val="2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Fin Volumes</a:t>
            </a:r>
          </a:p>
        </c:rich>
      </c:tx>
      <c:layout>
        <c:manualLayout>
          <c:xMode val="edge"/>
          <c:yMode val="edge"/>
          <c:x val="0.18736875811608422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789530871380578"/>
          <c:y val="0.21839141745077184"/>
          <c:w val="0.64631695215323426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data'!$J$44:$W$44</c:f>
              <c:numCache>
                <c:formatCode>_(* #,##0.00_);_(* \(#,##0.00\);_(* "-"??_);_(@_)</c:formatCode>
                <c:ptCount val="14"/>
                <c:pt idx="0">
                  <c:v>333.23054300000001</c:v>
                </c:pt>
                <c:pt idx="1">
                  <c:v>309.524159</c:v>
                </c:pt>
                <c:pt idx="2">
                  <c:v>328.09192939999997</c:v>
                </c:pt>
                <c:pt idx="3">
                  <c:v>328.698171</c:v>
                </c:pt>
                <c:pt idx="4">
                  <c:v>471.40108099999998</c:v>
                </c:pt>
                <c:pt idx="5">
                  <c:v>411.87568199999998</c:v>
                </c:pt>
                <c:pt idx="6">
                  <c:v>312.58866699999999</c:v>
                </c:pt>
                <c:pt idx="7">
                  <c:v>379.221024</c:v>
                </c:pt>
                <c:pt idx="8">
                  <c:v>402.52802200000002</c:v>
                </c:pt>
                <c:pt idx="9">
                  <c:v>297.63192600000002</c:v>
                </c:pt>
                <c:pt idx="10">
                  <c:v>414.58851099999998</c:v>
                </c:pt>
                <c:pt idx="11">
                  <c:v>480.30698360000002</c:v>
                </c:pt>
                <c:pt idx="12">
                  <c:v>435.6972174</c:v>
                </c:pt>
                <c:pt idx="13">
                  <c:v>625.98667049999995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A-4114-BF53-7AA4D66F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768544"/>
        <c:axId val="1"/>
      </c:barChart>
      <c:dateAx>
        <c:axId val="1837685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0000071957366296E-2"/>
              <c:y val="0.2959778420714407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68544"/>
        <c:crosses val="autoZero"/>
        <c:crossBetween val="between"/>
        <c:majorUnit val="25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Phy Volumes</a:t>
            </a:r>
          </a:p>
        </c:rich>
      </c:tx>
      <c:layout>
        <c:manualLayout>
          <c:xMode val="edge"/>
          <c:yMode val="edge"/>
          <c:x val="0.18633578047315866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501088778404785"/>
          <c:y val="0.21839141745077184"/>
          <c:w val="0.69979437555475144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data'!$J$45:$W$45</c:f>
              <c:numCache>
                <c:formatCode>_(* #,##0.00_);_(* \(#,##0.00\);_(* "-"??_);_(@_)</c:formatCode>
                <c:ptCount val="14"/>
                <c:pt idx="0">
                  <c:v>48.624136</c:v>
                </c:pt>
                <c:pt idx="1">
                  <c:v>37.750860000000003</c:v>
                </c:pt>
                <c:pt idx="2">
                  <c:v>30.196283999999999</c:v>
                </c:pt>
                <c:pt idx="3">
                  <c:v>30.343551000000001</c:v>
                </c:pt>
                <c:pt idx="4">
                  <c:v>65.715048999999993</c:v>
                </c:pt>
                <c:pt idx="5">
                  <c:v>38.254218000000002</c:v>
                </c:pt>
                <c:pt idx="6">
                  <c:v>32.341363999999999</c:v>
                </c:pt>
                <c:pt idx="7">
                  <c:v>30.0444</c:v>
                </c:pt>
                <c:pt idx="8">
                  <c:v>59.276688999999998</c:v>
                </c:pt>
                <c:pt idx="9">
                  <c:v>26.651067000000001</c:v>
                </c:pt>
                <c:pt idx="10">
                  <c:v>36.517789999999998</c:v>
                </c:pt>
                <c:pt idx="11">
                  <c:v>32.4941326</c:v>
                </c:pt>
                <c:pt idx="12">
                  <c:v>48.234378200000002</c:v>
                </c:pt>
                <c:pt idx="13">
                  <c:v>66.039849500000003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0-4957-B1EA-A0481801A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998368"/>
        <c:axId val="1"/>
      </c:barChart>
      <c:dateAx>
        <c:axId val="1839983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(millions)</a:t>
                </a:r>
              </a:p>
            </c:rich>
          </c:tx>
          <c:layout>
            <c:manualLayout>
              <c:xMode val="edge"/>
              <c:yMode val="edge"/>
              <c:x val="3.9337553655444606E-2"/>
              <c:y val="0.2959778420714407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98368"/>
        <c:crosses val="autoZero"/>
        <c:crossBetween val="between"/>
        <c:majorUnit val="3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Power Volumes</a:t>
            </a:r>
          </a:p>
        </c:rich>
      </c:tx>
      <c:layout>
        <c:manualLayout>
          <c:xMode val="edge"/>
          <c:yMode val="edge"/>
          <c:x val="0.23157936396369957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947416897594134"/>
          <c:y val="0.21839141745077184"/>
          <c:w val="0.6947380918910987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data'!$J$46:$W$46</c:f>
              <c:numCache>
                <c:formatCode>_(* #,##0.00_);_(* \(#,##0.00\);_(* "-"??_);_(@_)</c:formatCode>
                <c:ptCount val="14"/>
                <c:pt idx="0">
                  <c:v>2.9338039999999999</c:v>
                </c:pt>
                <c:pt idx="1">
                  <c:v>3.5803962</c:v>
                </c:pt>
                <c:pt idx="2">
                  <c:v>5.0784215999999995</c:v>
                </c:pt>
                <c:pt idx="3">
                  <c:v>3.8130000000000002</c:v>
                </c:pt>
                <c:pt idx="4">
                  <c:v>4.7008574000000003</c:v>
                </c:pt>
                <c:pt idx="5">
                  <c:v>6.3141313999999999</c:v>
                </c:pt>
                <c:pt idx="6">
                  <c:v>5.4289895000000001</c:v>
                </c:pt>
                <c:pt idx="7">
                  <c:v>7.5982967500000003</c:v>
                </c:pt>
                <c:pt idx="8">
                  <c:v>6.1105394000000004</c:v>
                </c:pt>
                <c:pt idx="9">
                  <c:v>4.1989564000000001</c:v>
                </c:pt>
                <c:pt idx="10">
                  <c:v>6.1080069999999997</c:v>
                </c:pt>
                <c:pt idx="11">
                  <c:v>5.6553680000000002</c:v>
                </c:pt>
                <c:pt idx="12">
                  <c:v>9.0924689999999995</c:v>
                </c:pt>
                <c:pt idx="13">
                  <c:v>11.925952499999999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E-4CDB-901B-815F7D026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997056"/>
        <c:axId val="1"/>
      </c:barChart>
      <c:dateAx>
        <c:axId val="1839970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  <c:max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4.0000071957366296E-2"/>
              <c:y val="0.3132192697649227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97056"/>
        <c:crosses val="autoZero"/>
        <c:crossBetween val="between"/>
        <c:majorUnit val="3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Crude Volumes</a:t>
            </a:r>
          </a:p>
        </c:rich>
      </c:tx>
      <c:layout>
        <c:manualLayout>
          <c:xMode val="edge"/>
          <c:yMode val="edge"/>
          <c:x val="0.3140503788476836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446347692436517"/>
          <c:y val="0.2177658046630323"/>
          <c:w val="0.70041498966687343"/>
          <c:h val="0.510030437237101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data'!$J$39:$W$39</c:f>
              <c:numCache>
                <c:formatCode>_(* #,##0.00_);_(* \(#,##0.00\);_(* "-"??_);_(@_)</c:formatCode>
                <c:ptCount val="14"/>
                <c:pt idx="0">
                  <c:v>7.3819999999999997</c:v>
                </c:pt>
                <c:pt idx="1">
                  <c:v>6.3533999999999997</c:v>
                </c:pt>
                <c:pt idx="2">
                  <c:v>6.3860000000000001</c:v>
                </c:pt>
                <c:pt idx="3">
                  <c:v>8.8008000000000006</c:v>
                </c:pt>
                <c:pt idx="4">
                  <c:v>9.6021999999999998</c:v>
                </c:pt>
                <c:pt idx="5">
                  <c:v>9.0795999999999992</c:v>
                </c:pt>
                <c:pt idx="6">
                  <c:v>8.2940000000000005</c:v>
                </c:pt>
                <c:pt idx="7">
                  <c:v>9.1237999999999992</c:v>
                </c:pt>
                <c:pt idx="8">
                  <c:v>7.3920000000000003</c:v>
                </c:pt>
                <c:pt idx="9">
                  <c:v>9.9809999999999999</c:v>
                </c:pt>
                <c:pt idx="10">
                  <c:v>9.0183999999999997</c:v>
                </c:pt>
                <c:pt idx="11">
                  <c:v>10.6698</c:v>
                </c:pt>
                <c:pt idx="12">
                  <c:v>12.280799999999999</c:v>
                </c:pt>
                <c:pt idx="13">
                  <c:v>17.507750000000001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0-4BBB-B7F6-9CF5FA36C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4000664"/>
        <c:axId val="1"/>
      </c:barChart>
      <c:dateAx>
        <c:axId val="1840006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  <c:max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Barrels
 (millions)</a:t>
                </a:r>
              </a:p>
            </c:rich>
          </c:tx>
          <c:layout>
            <c:manualLayout>
              <c:xMode val="edge"/>
              <c:yMode val="edge"/>
              <c:x val="3.9256297355960458E-2"/>
              <c:y val="0.3065913302492691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000664"/>
        <c:crosses val="autoZero"/>
        <c:crossBetween val="between"/>
        <c:majorUnit val="5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Intercontinental Exchange North American Power Volumes</a:t>
            </a:r>
          </a:p>
        </c:rich>
      </c:tx>
      <c:layout>
        <c:manualLayout>
          <c:xMode val="edge"/>
          <c:yMode val="edge"/>
          <c:x val="0.1464440008243604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895480140141274"/>
          <c:y val="0.28080327443391007"/>
          <c:w val="0.70920737542083123"/>
          <c:h val="0.446992967466224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data'!$J$48:$V$48</c:f>
              <c:numCache>
                <c:formatCode>_(* #,##0.00_);_(* \(#,##0.00\);_(* "-"??_);_(@_)</c:formatCode>
                <c:ptCount val="13"/>
                <c:pt idx="0">
                  <c:v>1.4590399999999999</c:v>
                </c:pt>
                <c:pt idx="1">
                  <c:v>2.1986400000000001</c:v>
                </c:pt>
                <c:pt idx="2">
                  <c:v>2.2909600000000001</c:v>
                </c:pt>
                <c:pt idx="3">
                  <c:v>3.6707200000000002</c:v>
                </c:pt>
                <c:pt idx="4">
                  <c:v>2.1630349999999998</c:v>
                </c:pt>
                <c:pt idx="5">
                  <c:v>3.13673</c:v>
                </c:pt>
                <c:pt idx="6">
                  <c:v>3.5766399999999998</c:v>
                </c:pt>
                <c:pt idx="7">
                  <c:v>3.8499650000000001</c:v>
                </c:pt>
                <c:pt idx="8">
                  <c:v>4.0164</c:v>
                </c:pt>
                <c:pt idx="9">
                  <c:v>3.93276</c:v>
                </c:pt>
                <c:pt idx="10">
                  <c:v>5.7666000000000004</c:v>
                </c:pt>
                <c:pt idx="11">
                  <c:v>5.9744000000000002</c:v>
                </c:pt>
                <c:pt idx="12">
                  <c:v>4.0091700000000001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4-4AAC-A496-B34559F16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3996728"/>
        <c:axId val="1"/>
      </c:barChart>
      <c:dateAx>
        <c:axId val="1839967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3.974908593804069E-2"/>
              <c:y val="0.346706083739827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96728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Intercontinental Exchange North American Nat Gas Volumes</a:t>
            </a:r>
          </a:p>
        </c:rich>
      </c:tx>
      <c:layout>
        <c:manualLayout>
          <c:xMode val="edge"/>
          <c:yMode val="edge"/>
          <c:x val="0.144958317764631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78157903442673"/>
          <c:y val="0.28160998566020579"/>
          <c:w val="0.67016961401329389"/>
          <c:h val="0.445403548748284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data'!$J$7:$V$7</c:f>
              <c:numCache>
                <c:formatCode>d\-mmm</c:formatCode>
                <c:ptCount val="13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</c:numCache>
            </c:numRef>
          </c:cat>
          <c:val>
            <c:numRef>
              <c:f>'Graph data'!$J$47:$V$47</c:f>
              <c:numCache>
                <c:formatCode>_(* #,##0.00_);_(* \(#,##0.00\);_(* "-"??_);_(@_)</c:formatCode>
                <c:ptCount val="13"/>
                <c:pt idx="0">
                  <c:v>6.7314999999999996</c:v>
                </c:pt>
                <c:pt idx="1">
                  <c:v>28.810500000000001</c:v>
                </c:pt>
                <c:pt idx="2">
                  <c:v>30.754000000000001</c:v>
                </c:pt>
                <c:pt idx="3">
                  <c:v>40.522500000000001</c:v>
                </c:pt>
                <c:pt idx="4">
                  <c:v>52.433</c:v>
                </c:pt>
                <c:pt idx="5">
                  <c:v>74.736999999999995</c:v>
                </c:pt>
                <c:pt idx="6">
                  <c:v>69.965000000000003</c:v>
                </c:pt>
                <c:pt idx="7">
                  <c:v>81.741500000000002</c:v>
                </c:pt>
                <c:pt idx="8">
                  <c:v>92.412000000000006</c:v>
                </c:pt>
                <c:pt idx="9">
                  <c:v>94.577500000000001</c:v>
                </c:pt>
                <c:pt idx="10">
                  <c:v>281.529</c:v>
                </c:pt>
                <c:pt idx="11">
                  <c:v>204.8075</c:v>
                </c:pt>
                <c:pt idx="12">
                  <c:v>184.661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0-430C-9997-329362D0C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999024"/>
        <c:axId val="1"/>
      </c:barChart>
      <c:dateAx>
        <c:axId val="1839990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3.9916058514898385E-2"/>
              <c:y val="0.3275871261761578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99024"/>
        <c:crosses val="autoZero"/>
        <c:crossBetween val="between"/>
        <c:majorUnit val="5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Natural Gas Transactions</a:t>
            </a:r>
          </a:p>
        </c:rich>
      </c:tx>
      <c:layout>
        <c:manualLayout>
          <c:xMode val="edge"/>
          <c:yMode val="edge"/>
          <c:x val="0.23529466071940103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37860220450265"/>
          <c:y val="0.20579724708251748"/>
          <c:w val="0.7689093377080426"/>
          <c:h val="0.518840946870008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data'!$H$9:$W$9</c:f>
              <c:numCache>
                <c:formatCode>General</c:formatCode>
                <c:ptCount val="16"/>
                <c:pt idx="0">
                  <c:v>3667</c:v>
                </c:pt>
                <c:pt idx="1">
                  <c:v>2815</c:v>
                </c:pt>
                <c:pt idx="2">
                  <c:v>3216</c:v>
                </c:pt>
                <c:pt idx="3">
                  <c:v>3800</c:v>
                </c:pt>
                <c:pt idx="4">
                  <c:v>3069</c:v>
                </c:pt>
                <c:pt idx="5">
                  <c:v>2947</c:v>
                </c:pt>
                <c:pt idx="6">
                  <c:v>3686</c:v>
                </c:pt>
                <c:pt idx="7">
                  <c:v>3542</c:v>
                </c:pt>
                <c:pt idx="8">
                  <c:v>3020</c:v>
                </c:pt>
                <c:pt idx="9">
                  <c:v>2895</c:v>
                </c:pt>
                <c:pt idx="10">
                  <c:v>3374</c:v>
                </c:pt>
                <c:pt idx="11">
                  <c:v>3170</c:v>
                </c:pt>
                <c:pt idx="12">
                  <c:v>3069</c:v>
                </c:pt>
                <c:pt idx="13">
                  <c:v>3244</c:v>
                </c:pt>
                <c:pt idx="14">
                  <c:v>3303.2</c:v>
                </c:pt>
                <c:pt idx="15" formatCode="_(* #,##0_);_(* \(#,##0\);_(* &quot;-&quot;??_);_(@_)">
                  <c:v>3864.25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D-4AE4-BEE2-A40D7819C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478608"/>
        <c:axId val="1"/>
      </c:barChart>
      <c:dateAx>
        <c:axId val="1834786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3.9916058514898385E-2"/>
              <c:y val="0.310145147011681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78608"/>
        <c:crosses val="autoZero"/>
        <c:crossBetween val="between"/>
        <c:majorUnit val="1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Crude Transactions</a:t>
            </a:r>
          </a:p>
        </c:rich>
      </c:tx>
      <c:layout>
        <c:manualLayout>
          <c:xMode val="edge"/>
          <c:yMode val="edge"/>
          <c:x val="0.27463389679476241"/>
          <c:y val="4.0462484847030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96910230467868"/>
          <c:y val="0.21965348916959612"/>
          <c:w val="0.76939419941738774"/>
          <c:h val="0.505781060587885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data'!$H$11:$W$11</c:f>
              <c:numCache>
                <c:formatCode>General</c:formatCode>
                <c:ptCount val="16"/>
                <c:pt idx="0">
                  <c:v>315</c:v>
                </c:pt>
                <c:pt idx="1">
                  <c:v>274</c:v>
                </c:pt>
                <c:pt idx="2">
                  <c:v>267</c:v>
                </c:pt>
                <c:pt idx="3">
                  <c:v>298</c:v>
                </c:pt>
                <c:pt idx="4">
                  <c:v>237</c:v>
                </c:pt>
                <c:pt idx="5">
                  <c:v>204</c:v>
                </c:pt>
                <c:pt idx="6">
                  <c:v>195</c:v>
                </c:pt>
                <c:pt idx="7">
                  <c:v>183</c:v>
                </c:pt>
                <c:pt idx="8">
                  <c:v>159</c:v>
                </c:pt>
                <c:pt idx="9">
                  <c:v>177</c:v>
                </c:pt>
                <c:pt idx="10">
                  <c:v>163</c:v>
                </c:pt>
                <c:pt idx="11">
                  <c:v>210</c:v>
                </c:pt>
                <c:pt idx="12">
                  <c:v>187</c:v>
                </c:pt>
                <c:pt idx="13">
                  <c:v>225</c:v>
                </c:pt>
                <c:pt idx="14">
                  <c:v>278.2</c:v>
                </c:pt>
                <c:pt idx="15" formatCode="_(* #,##0_);_(* \(#,##0\);_(* &quot;-&quot;??_);_(@_)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8-41B9-BF33-344569163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142784"/>
        <c:axId val="1"/>
      </c:barChart>
      <c:dateAx>
        <c:axId val="1831427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3.9832397245041874E-2"/>
              <c:y val="0.317919523798099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42784"/>
        <c:crosses val="autoZero"/>
        <c:crossBetween val="between"/>
        <c:majorUnit val="1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Power Transactions</a:t>
            </a:r>
          </a:p>
        </c:rich>
      </c:tx>
      <c:layout>
        <c:manualLayout>
          <c:xMode val="edge"/>
          <c:yMode val="edge"/>
          <c:x val="0.27824360156628486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65337253556972"/>
          <c:y val="0.21739145818575789"/>
          <c:w val="0.76778497575057536"/>
          <c:h val="0.507246735766768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data'!$H$10:$W$10</c:f>
              <c:numCache>
                <c:formatCode>General</c:formatCode>
                <c:ptCount val="16"/>
                <c:pt idx="0">
                  <c:v>712</c:v>
                </c:pt>
                <c:pt idx="1">
                  <c:v>546</c:v>
                </c:pt>
                <c:pt idx="2">
                  <c:v>526</c:v>
                </c:pt>
                <c:pt idx="3">
                  <c:v>731</c:v>
                </c:pt>
                <c:pt idx="4">
                  <c:v>777</c:v>
                </c:pt>
                <c:pt idx="5">
                  <c:v>608</c:v>
                </c:pt>
                <c:pt idx="6">
                  <c:v>661</c:v>
                </c:pt>
                <c:pt idx="7">
                  <c:v>711</c:v>
                </c:pt>
                <c:pt idx="8">
                  <c:v>679</c:v>
                </c:pt>
                <c:pt idx="9">
                  <c:v>636</c:v>
                </c:pt>
                <c:pt idx="10">
                  <c:v>788</c:v>
                </c:pt>
                <c:pt idx="11">
                  <c:v>707</c:v>
                </c:pt>
                <c:pt idx="12">
                  <c:v>653</c:v>
                </c:pt>
                <c:pt idx="13">
                  <c:v>677</c:v>
                </c:pt>
                <c:pt idx="14">
                  <c:v>760</c:v>
                </c:pt>
                <c:pt idx="15" formatCode="_(* #,##0_);_(* \(#,##0\);_(* &quot;-&quot;??_);_(@_)">
                  <c:v>921.75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4-4D22-BC8C-E6E30FDA6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139504"/>
        <c:axId val="1"/>
      </c:barChart>
      <c:dateAx>
        <c:axId val="1831395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3.974908593804069E-2"/>
              <c:y val="0.315942252563301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39504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Metals Transactions</a:t>
            </a:r>
          </a:p>
        </c:rich>
      </c:tx>
      <c:layout>
        <c:manualLayout>
          <c:xMode val="edge"/>
          <c:yMode val="edge"/>
          <c:x val="0.27291680547933228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583343293936817"/>
          <c:y val="0.2215753691576362"/>
          <c:w val="0.76875039100666864"/>
          <c:h val="0.50146004598833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data'!$H$12:$W$12</c:f>
              <c:numCache>
                <c:formatCode>General</c:formatCode>
                <c:ptCount val="16"/>
                <c:pt idx="0">
                  <c:v>631</c:v>
                </c:pt>
                <c:pt idx="1">
                  <c:v>552</c:v>
                </c:pt>
                <c:pt idx="2">
                  <c:v>479</c:v>
                </c:pt>
                <c:pt idx="3">
                  <c:v>819</c:v>
                </c:pt>
                <c:pt idx="4">
                  <c:v>697</c:v>
                </c:pt>
                <c:pt idx="5">
                  <c:v>602</c:v>
                </c:pt>
                <c:pt idx="6">
                  <c:v>593</c:v>
                </c:pt>
                <c:pt idx="7">
                  <c:v>533</c:v>
                </c:pt>
                <c:pt idx="8">
                  <c:v>699</c:v>
                </c:pt>
                <c:pt idx="9">
                  <c:v>436</c:v>
                </c:pt>
                <c:pt idx="10">
                  <c:v>599</c:v>
                </c:pt>
                <c:pt idx="11">
                  <c:v>582</c:v>
                </c:pt>
                <c:pt idx="12">
                  <c:v>538</c:v>
                </c:pt>
                <c:pt idx="13">
                  <c:v>644</c:v>
                </c:pt>
                <c:pt idx="14">
                  <c:v>635.79999999999995</c:v>
                </c:pt>
                <c:pt idx="15" formatCode="_(* #,##0_);_(* \(#,##0\);_(* &quot;-&quot;??_);_(@_)">
                  <c:v>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0-4B36-9FFA-94BD2B704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136880"/>
        <c:axId val="1"/>
      </c:barChart>
      <c:dateAx>
        <c:axId val="1831368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3.9583353466468033E-2"/>
              <c:y val="0.317785726818188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36880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Fin Nat Gas Transactions</a:t>
            </a:r>
          </a:p>
        </c:rich>
      </c:tx>
      <c:layout>
        <c:manualLayout>
          <c:xMode val="edge"/>
          <c:yMode val="edge"/>
          <c:x val="0.15157922004896701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68463090882416"/>
          <c:y val="0.21839141745077184"/>
          <c:w val="0.73052762995821596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data'!$H$16:$W$16</c:f>
              <c:numCache>
                <c:formatCode>_(* #,##0_);_(* \(#,##0\);_(* "-"??_);_(@_)</c:formatCode>
                <c:ptCount val="16"/>
                <c:pt idx="0">
                  <c:v>824</c:v>
                </c:pt>
                <c:pt idx="1">
                  <c:v>722</c:v>
                </c:pt>
                <c:pt idx="2">
                  <c:v>949</c:v>
                </c:pt>
                <c:pt idx="3">
                  <c:v>801</c:v>
                </c:pt>
                <c:pt idx="4">
                  <c:v>864</c:v>
                </c:pt>
                <c:pt idx="5">
                  <c:v>828</c:v>
                </c:pt>
                <c:pt idx="6">
                  <c:v>1283</c:v>
                </c:pt>
                <c:pt idx="7">
                  <c:v>1161</c:v>
                </c:pt>
                <c:pt idx="8">
                  <c:v>907</c:v>
                </c:pt>
                <c:pt idx="9">
                  <c:v>828</c:v>
                </c:pt>
                <c:pt idx="10">
                  <c:v>1085</c:v>
                </c:pt>
                <c:pt idx="11">
                  <c:v>942</c:v>
                </c:pt>
                <c:pt idx="12">
                  <c:v>1115</c:v>
                </c:pt>
                <c:pt idx="13" formatCode="General">
                  <c:v>1084.8</c:v>
                </c:pt>
                <c:pt idx="14" formatCode="General">
                  <c:v>1011</c:v>
                </c:pt>
                <c:pt idx="15">
                  <c:v>1433.75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E-46B0-A026-05724BB76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137536"/>
        <c:axId val="1"/>
      </c:barChart>
      <c:dateAx>
        <c:axId val="1831375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0000071957366296E-2"/>
              <c:y val="0.318966412329416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37536"/>
        <c:crosses val="autoZero"/>
        <c:crossBetween val="between"/>
        <c:majorUnit val="5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Phy Nat GasTransactions</a:t>
            </a:r>
          </a:p>
        </c:rich>
      </c:tx>
      <c:layout>
        <c:manualLayout>
          <c:xMode val="edge"/>
          <c:yMode val="edge"/>
          <c:x val="0.1535272042462299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29080636934485"/>
          <c:y val="0.21839141745077184"/>
          <c:w val="0.73444095004277543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data'!$H$17:$W$17</c:f>
              <c:numCache>
                <c:formatCode>_(* #,##0_);_(* \(#,##0\);_(* "-"??_);_(@_)</c:formatCode>
                <c:ptCount val="16"/>
                <c:pt idx="0">
                  <c:v>1996</c:v>
                </c:pt>
                <c:pt idx="1">
                  <c:v>1980</c:v>
                </c:pt>
                <c:pt idx="2">
                  <c:v>2059</c:v>
                </c:pt>
                <c:pt idx="3">
                  <c:v>2011</c:v>
                </c:pt>
                <c:pt idx="4">
                  <c:v>2061</c:v>
                </c:pt>
                <c:pt idx="5">
                  <c:v>1962</c:v>
                </c:pt>
                <c:pt idx="6">
                  <c:v>2295</c:v>
                </c:pt>
                <c:pt idx="7">
                  <c:v>2270</c:v>
                </c:pt>
                <c:pt idx="8">
                  <c:v>1975</c:v>
                </c:pt>
                <c:pt idx="9">
                  <c:v>1984</c:v>
                </c:pt>
                <c:pt idx="10">
                  <c:v>2173</c:v>
                </c:pt>
                <c:pt idx="11">
                  <c:v>2128</c:v>
                </c:pt>
                <c:pt idx="12">
                  <c:v>2058</c:v>
                </c:pt>
                <c:pt idx="13" formatCode="General">
                  <c:v>2055</c:v>
                </c:pt>
                <c:pt idx="14" formatCode="General">
                  <c:v>2196.6</c:v>
                </c:pt>
                <c:pt idx="15">
                  <c:v>2354.25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E-4BB3-8ABB-F5984168E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137864"/>
        <c:axId val="1"/>
      </c:barChart>
      <c:dateAx>
        <c:axId val="1831378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3.941914703619416E-2"/>
              <c:y val="0.318966412329416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137864"/>
        <c:crosses val="autoZero"/>
        <c:crossBetween val="between"/>
        <c:majorUnit val="5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Power Transactions</a:t>
            </a:r>
          </a:p>
        </c:rich>
      </c:tx>
      <c:layout>
        <c:manualLayout>
          <c:xMode val="edge"/>
          <c:yMode val="edge"/>
          <c:x val="0.19578982589658239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368463090882416"/>
          <c:y val="0.21839141745077184"/>
          <c:w val="0.73052762995821596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data'!$H$7:$W$7</c:f>
              <c:numCache>
                <c:formatCode>d\-mmm</c:formatCode>
                <c:ptCount val="16"/>
                <c:pt idx="0">
                  <c:v>36934</c:v>
                </c:pt>
                <c:pt idx="1">
                  <c:v>36941</c:v>
                </c:pt>
                <c:pt idx="2">
                  <c:v>36948</c:v>
                </c:pt>
                <c:pt idx="3">
                  <c:v>36955</c:v>
                </c:pt>
                <c:pt idx="4">
                  <c:v>36962</c:v>
                </c:pt>
                <c:pt idx="5">
                  <c:v>36969</c:v>
                </c:pt>
                <c:pt idx="6">
                  <c:v>36976</c:v>
                </c:pt>
                <c:pt idx="7">
                  <c:v>36983</c:v>
                </c:pt>
                <c:pt idx="8">
                  <c:v>36990</c:v>
                </c:pt>
                <c:pt idx="9">
                  <c:v>36997</c:v>
                </c:pt>
                <c:pt idx="10">
                  <c:v>37004</c:v>
                </c:pt>
                <c:pt idx="11">
                  <c:v>37011</c:v>
                </c:pt>
                <c:pt idx="12">
                  <c:v>37018</c:v>
                </c:pt>
                <c:pt idx="13">
                  <c:v>37025</c:v>
                </c:pt>
                <c:pt idx="14">
                  <c:v>37032</c:v>
                </c:pt>
                <c:pt idx="15">
                  <c:v>37039</c:v>
                </c:pt>
              </c:numCache>
            </c:numRef>
          </c:cat>
          <c:val>
            <c:numRef>
              <c:f>'Graph data'!$H$18:$W$18</c:f>
              <c:numCache>
                <c:formatCode>_(* #,##0_);_(* \(#,##0\);_(* "-"??_);_(@_)</c:formatCode>
                <c:ptCount val="16"/>
                <c:pt idx="0">
                  <c:v>458</c:v>
                </c:pt>
                <c:pt idx="1">
                  <c:v>393</c:v>
                </c:pt>
                <c:pt idx="2">
                  <c:v>430</c:v>
                </c:pt>
                <c:pt idx="3">
                  <c:v>423</c:v>
                </c:pt>
                <c:pt idx="4">
                  <c:v>502</c:v>
                </c:pt>
                <c:pt idx="5">
                  <c:v>449</c:v>
                </c:pt>
                <c:pt idx="6">
                  <c:v>463</c:v>
                </c:pt>
                <c:pt idx="7">
                  <c:v>601</c:v>
                </c:pt>
                <c:pt idx="8">
                  <c:v>469</c:v>
                </c:pt>
                <c:pt idx="9">
                  <c:v>521</c:v>
                </c:pt>
                <c:pt idx="10">
                  <c:v>630</c:v>
                </c:pt>
                <c:pt idx="11">
                  <c:v>527</c:v>
                </c:pt>
                <c:pt idx="12">
                  <c:v>499</c:v>
                </c:pt>
                <c:pt idx="13" formatCode="General">
                  <c:v>526</c:v>
                </c:pt>
                <c:pt idx="14" formatCode="General">
                  <c:v>637.20000000000005</c:v>
                </c:pt>
                <c:pt idx="15">
                  <c:v>775.5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1-4E5B-B2CB-1189CE6E9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768872"/>
        <c:axId val="1"/>
      </c:barChart>
      <c:dateAx>
        <c:axId val="1837688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6350">
            <a:noFill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0000071957366296E-2"/>
              <c:y val="0.318966412329416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68872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Nat Gas Volumes</a:t>
            </a:r>
          </a:p>
        </c:rich>
      </c:tx>
      <c:layout>
        <c:manualLayout>
          <c:xMode val="edge"/>
          <c:yMode val="edge"/>
          <c:x val="0.29473737231743591"/>
          <c:y val="4.02299979514579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368477482355672"/>
          <c:y val="0.21839141745077184"/>
          <c:w val="0.65052748604348343"/>
          <c:h val="0.508622116957718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data'!$J$7:$W$7</c:f>
              <c:numCache>
                <c:formatCode>d\-mmm</c:formatCode>
                <c:ptCount val="14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  <c:pt idx="12">
                  <c:v>37032</c:v>
                </c:pt>
                <c:pt idx="13">
                  <c:v>37039</c:v>
                </c:pt>
              </c:numCache>
            </c:numRef>
          </c:cat>
          <c:val>
            <c:numRef>
              <c:f>'Graph data'!$J$37:$W$37</c:f>
              <c:numCache>
                <c:formatCode>_(* #,##0.00_);_(* \(#,##0.00\);_(* "-"??_);_(@_)</c:formatCode>
                <c:ptCount val="14"/>
                <c:pt idx="0">
                  <c:v>407.90714739999999</c:v>
                </c:pt>
                <c:pt idx="1">
                  <c:v>374.86005599999999</c:v>
                </c:pt>
                <c:pt idx="2">
                  <c:v>376.72151700000001</c:v>
                </c:pt>
                <c:pt idx="3">
                  <c:v>376.51360299999999</c:v>
                </c:pt>
                <c:pt idx="4">
                  <c:v>554.70570999999995</c:v>
                </c:pt>
                <c:pt idx="5">
                  <c:v>465.7989</c:v>
                </c:pt>
                <c:pt idx="6">
                  <c:v>371.990904</c:v>
                </c:pt>
                <c:pt idx="7">
                  <c:v>362.0765394</c:v>
                </c:pt>
                <c:pt idx="8">
                  <c:v>479.46025560000004</c:v>
                </c:pt>
                <c:pt idx="9">
                  <c:v>426.71110060000001</c:v>
                </c:pt>
                <c:pt idx="10">
                  <c:v>461.03821060000001</c:v>
                </c:pt>
                <c:pt idx="11">
                  <c:v>529.40867100000003</c:v>
                </c:pt>
                <c:pt idx="12">
                  <c:v>496.59106360000004</c:v>
                </c:pt>
                <c:pt idx="13">
                  <c:v>701.76070125000001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EE1-8794-C187F59BF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771168"/>
        <c:axId val="1"/>
      </c:barChart>
      <c:dateAx>
        <c:axId val="1837711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"/>
        <c:scaling>
          <c:orientation val="minMax"/>
          <c:max val="8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0000071957366296E-2"/>
              <c:y val="0.2500007015554888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771168"/>
        <c:crosses val="autoZero"/>
        <c:crossBetween val="between"/>
        <c:maj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130</xdr:row>
      <xdr:rowOff>160020</xdr:rowOff>
    </xdr:from>
    <xdr:to>
      <xdr:col>12</xdr:col>
      <xdr:colOff>327660</xdr:colOff>
      <xdr:row>146</xdr:row>
      <xdr:rowOff>129540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22860</xdr:rowOff>
    </xdr:from>
    <xdr:to>
      <xdr:col>6</xdr:col>
      <xdr:colOff>0</xdr:colOff>
      <xdr:row>15</xdr:row>
      <xdr:rowOff>137160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16</xdr:row>
      <xdr:rowOff>91440</xdr:rowOff>
    </xdr:from>
    <xdr:to>
      <xdr:col>6</xdr:col>
      <xdr:colOff>0</xdr:colOff>
      <xdr:row>32</xdr:row>
      <xdr:rowOff>45720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327660</xdr:colOff>
      <xdr:row>0</xdr:row>
      <xdr:rowOff>22860</xdr:rowOff>
    </xdr:from>
    <xdr:to>
      <xdr:col>12</xdr:col>
      <xdr:colOff>312420</xdr:colOff>
      <xdr:row>15</xdr:row>
      <xdr:rowOff>137160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327660</xdr:colOff>
      <xdr:row>16</xdr:row>
      <xdr:rowOff>106680</xdr:rowOff>
    </xdr:from>
    <xdr:to>
      <xdr:col>12</xdr:col>
      <xdr:colOff>327660</xdr:colOff>
      <xdr:row>32</xdr:row>
      <xdr:rowOff>38100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</xdr:colOff>
      <xdr:row>37</xdr:row>
      <xdr:rowOff>0</xdr:rowOff>
    </xdr:from>
    <xdr:to>
      <xdr:col>5</xdr:col>
      <xdr:colOff>594360</xdr:colOff>
      <xdr:row>52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297180</xdr:colOff>
      <xdr:row>37</xdr:row>
      <xdr:rowOff>0</xdr:rowOff>
    </xdr:from>
    <xdr:to>
      <xdr:col>12</xdr:col>
      <xdr:colOff>312420</xdr:colOff>
      <xdr:row>52</xdr:row>
      <xdr:rowOff>137160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30480</xdr:colOff>
      <xdr:row>54</xdr:row>
      <xdr:rowOff>160020</xdr:rowOff>
    </xdr:from>
    <xdr:to>
      <xdr:col>5</xdr:col>
      <xdr:colOff>601980</xdr:colOff>
      <xdr:row>70</xdr:row>
      <xdr:rowOff>129540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</xdr:colOff>
      <xdr:row>74</xdr:row>
      <xdr:rowOff>160020</xdr:rowOff>
    </xdr:from>
    <xdr:to>
      <xdr:col>5</xdr:col>
      <xdr:colOff>601980</xdr:colOff>
      <xdr:row>90</xdr:row>
      <xdr:rowOff>129540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304800</xdr:colOff>
      <xdr:row>74</xdr:row>
      <xdr:rowOff>160020</xdr:rowOff>
    </xdr:from>
    <xdr:to>
      <xdr:col>12</xdr:col>
      <xdr:colOff>327660</xdr:colOff>
      <xdr:row>90</xdr:row>
      <xdr:rowOff>129540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304800</xdr:colOff>
      <xdr:row>92</xdr:row>
      <xdr:rowOff>160020</xdr:rowOff>
    </xdr:from>
    <xdr:to>
      <xdr:col>12</xdr:col>
      <xdr:colOff>327660</xdr:colOff>
      <xdr:row>108</xdr:row>
      <xdr:rowOff>129540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30480</xdr:colOff>
      <xdr:row>111</xdr:row>
      <xdr:rowOff>160020</xdr:rowOff>
    </xdr:from>
    <xdr:to>
      <xdr:col>5</xdr:col>
      <xdr:colOff>601980</xdr:colOff>
      <xdr:row>127</xdr:row>
      <xdr:rowOff>129540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304800</xdr:colOff>
      <xdr:row>111</xdr:row>
      <xdr:rowOff>160020</xdr:rowOff>
    </xdr:from>
    <xdr:to>
      <xdr:col>12</xdr:col>
      <xdr:colOff>327660</xdr:colOff>
      <xdr:row>127</xdr:row>
      <xdr:rowOff>129540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30480</xdr:colOff>
      <xdr:row>129</xdr:row>
      <xdr:rowOff>160020</xdr:rowOff>
    </xdr:from>
    <xdr:to>
      <xdr:col>5</xdr:col>
      <xdr:colOff>601980</xdr:colOff>
      <xdr:row>145</xdr:row>
      <xdr:rowOff>129540</xdr:rowOff>
    </xdr:to>
    <xdr:graphicFrame macro="">
      <xdr:nvGraphicFramePr>
        <xdr:cNvPr id="2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6</xdr:col>
      <xdr:colOff>30480</xdr:colOff>
      <xdr:row>108</xdr:row>
      <xdr:rowOff>144780</xdr:rowOff>
    </xdr:to>
    <xdr:graphicFrame macro="">
      <xdr:nvGraphicFramePr>
        <xdr:cNvPr id="206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5</xdr:col>
      <xdr:colOff>594360</xdr:colOff>
      <xdr:row>163</xdr:row>
      <xdr:rowOff>144780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342900</xdr:colOff>
      <xdr:row>148</xdr:row>
      <xdr:rowOff>0</xdr:rowOff>
    </xdr:from>
    <xdr:to>
      <xdr:col>12</xdr:col>
      <xdr:colOff>312420</xdr:colOff>
      <xdr:row>163</xdr:row>
      <xdr:rowOff>137160</xdr:rowOff>
    </xdr:to>
    <xdr:graphicFrame macro="">
      <xdr:nvGraphicFramePr>
        <xdr:cNvPr id="20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X48"/>
  <sheetViews>
    <sheetView topLeftCell="B1" workbookViewId="0">
      <pane xSplit="1" ySplit="7" topLeftCell="C8" activePane="bottomRight" state="frozen"/>
      <selection activeCell="B1" sqref="B1"/>
      <selection pane="topRight" activeCell="C1" sqref="C1"/>
      <selection pane="bottomLeft" activeCell="B8" sqref="B8"/>
      <selection pane="bottomRight" activeCell="C8" sqref="C8"/>
    </sheetView>
  </sheetViews>
  <sheetFormatPr defaultRowHeight="13.2" x14ac:dyDescent="0.25"/>
  <cols>
    <col min="2" max="2" width="36.6640625" bestFit="1" customWidth="1"/>
    <col min="3" max="3" width="8.44140625" bestFit="1" customWidth="1"/>
    <col min="4" max="9" width="9.33203125" bestFit="1" customWidth="1"/>
    <col min="10" max="11" width="15" bestFit="1" customWidth="1"/>
    <col min="12" max="12" width="17" bestFit="1" customWidth="1"/>
    <col min="13" max="15" width="15" bestFit="1" customWidth="1"/>
    <col min="16" max="17" width="14" bestFit="1" customWidth="1"/>
    <col min="18" max="18" width="16.5546875" bestFit="1" customWidth="1"/>
    <col min="19" max="19" width="16.6640625" bestFit="1" customWidth="1"/>
    <col min="20" max="20" width="17" bestFit="1" customWidth="1"/>
    <col min="21" max="21" width="12.88671875" bestFit="1" customWidth="1"/>
    <col min="22" max="23" width="12" bestFit="1" customWidth="1"/>
  </cols>
  <sheetData>
    <row r="3" spans="1:24" x14ac:dyDescent="0.25">
      <c r="U3" s="133"/>
      <c r="V3" s="133"/>
    </row>
    <row r="4" spans="1:24" x14ac:dyDescent="0.25">
      <c r="U4" s="134"/>
      <c r="V4" s="134"/>
    </row>
    <row r="5" spans="1:24" x14ac:dyDescent="0.25">
      <c r="Q5" t="s">
        <v>92</v>
      </c>
    </row>
    <row r="6" spans="1:24" x14ac:dyDescent="0.25">
      <c r="D6" t="s">
        <v>90</v>
      </c>
      <c r="I6" s="87" t="s">
        <v>92</v>
      </c>
      <c r="P6" t="s">
        <v>91</v>
      </c>
      <c r="Q6" t="s">
        <v>91</v>
      </c>
    </row>
    <row r="7" spans="1:24" x14ac:dyDescent="0.25">
      <c r="B7" s="106" t="s">
        <v>102</v>
      </c>
      <c r="C7" t="s">
        <v>83</v>
      </c>
      <c r="D7" s="85">
        <v>36906</v>
      </c>
      <c r="E7" s="85">
        <f>+D7+7</f>
        <v>36913</v>
      </c>
      <c r="F7" s="85">
        <f t="shared" ref="F7:W7" si="0">+E7+7</f>
        <v>36920</v>
      </c>
      <c r="G7" s="85">
        <f t="shared" si="0"/>
        <v>36927</v>
      </c>
      <c r="H7" s="85">
        <f t="shared" si="0"/>
        <v>36934</v>
      </c>
      <c r="I7" s="85">
        <f t="shared" si="0"/>
        <v>36941</v>
      </c>
      <c r="J7" s="85">
        <f t="shared" si="0"/>
        <v>36948</v>
      </c>
      <c r="K7" s="85">
        <f t="shared" si="0"/>
        <v>36955</v>
      </c>
      <c r="L7" s="85">
        <f t="shared" si="0"/>
        <v>36962</v>
      </c>
      <c r="M7" s="85">
        <f t="shared" si="0"/>
        <v>36969</v>
      </c>
      <c r="N7" s="85">
        <f t="shared" si="0"/>
        <v>36976</v>
      </c>
      <c r="O7" s="85">
        <f t="shared" si="0"/>
        <v>36983</v>
      </c>
      <c r="P7" s="85">
        <f t="shared" si="0"/>
        <v>36990</v>
      </c>
      <c r="Q7" s="85">
        <f t="shared" si="0"/>
        <v>36997</v>
      </c>
      <c r="R7" s="85">
        <f t="shared" si="0"/>
        <v>37004</v>
      </c>
      <c r="S7" s="85">
        <f t="shared" si="0"/>
        <v>37011</v>
      </c>
      <c r="T7" s="85">
        <f t="shared" si="0"/>
        <v>37018</v>
      </c>
      <c r="U7" s="85">
        <f t="shared" si="0"/>
        <v>37025</v>
      </c>
      <c r="V7" s="85">
        <f t="shared" si="0"/>
        <v>37032</v>
      </c>
      <c r="W7" s="85">
        <f t="shared" si="0"/>
        <v>37039</v>
      </c>
      <c r="X7" s="85"/>
    </row>
    <row r="8" spans="1:24" x14ac:dyDescent="0.25">
      <c r="B8" s="84" t="s">
        <v>82</v>
      </c>
    </row>
    <row r="9" spans="1:24" s="120" customFormat="1" x14ac:dyDescent="0.25">
      <c r="A9" s="112"/>
      <c r="B9" s="111" t="s">
        <v>97</v>
      </c>
      <c r="D9" s="120">
        <v>2764</v>
      </c>
      <c r="E9" s="120">
        <v>2736</v>
      </c>
      <c r="F9" s="120">
        <v>3330</v>
      </c>
      <c r="G9" s="120">
        <v>3916</v>
      </c>
      <c r="H9" s="120">
        <v>3667</v>
      </c>
      <c r="I9" s="120">
        <v>2815</v>
      </c>
      <c r="J9" s="120">
        <v>3216</v>
      </c>
      <c r="K9" s="120">
        <v>3800</v>
      </c>
      <c r="L9" s="120">
        <v>3069</v>
      </c>
      <c r="M9" s="120">
        <v>2947</v>
      </c>
      <c r="N9" s="120">
        <v>3686</v>
      </c>
      <c r="O9" s="120">
        <v>3542</v>
      </c>
      <c r="P9" s="120">
        <v>3020</v>
      </c>
      <c r="Q9" s="120">
        <v>2895</v>
      </c>
      <c r="R9" s="120">
        <v>3374</v>
      </c>
      <c r="S9" s="120">
        <v>3170</v>
      </c>
      <c r="T9" s="120">
        <v>3069</v>
      </c>
      <c r="U9" s="120">
        <v>3244</v>
      </c>
      <c r="V9" s="120">
        <v>3303.2</v>
      </c>
      <c r="W9" s="122">
        <v>3864.25</v>
      </c>
      <c r="X9" s="122"/>
    </row>
    <row r="10" spans="1:24" s="120" customFormat="1" x14ac:dyDescent="0.25">
      <c r="A10" s="112"/>
      <c r="B10" s="111" t="s">
        <v>98</v>
      </c>
      <c r="D10" s="120">
        <v>515</v>
      </c>
      <c r="E10" s="120">
        <v>429</v>
      </c>
      <c r="F10" s="120">
        <v>573</v>
      </c>
      <c r="G10" s="120">
        <v>676</v>
      </c>
      <c r="H10" s="120">
        <v>712</v>
      </c>
      <c r="I10" s="120">
        <v>546</v>
      </c>
      <c r="J10" s="120">
        <v>526</v>
      </c>
      <c r="K10" s="120">
        <v>731</v>
      </c>
      <c r="L10" s="120">
        <v>777</v>
      </c>
      <c r="M10" s="120">
        <v>608</v>
      </c>
      <c r="N10" s="120">
        <v>661</v>
      </c>
      <c r="O10" s="120">
        <v>711</v>
      </c>
      <c r="P10" s="120">
        <v>679</v>
      </c>
      <c r="Q10" s="120">
        <v>636</v>
      </c>
      <c r="R10" s="120">
        <v>788</v>
      </c>
      <c r="S10" s="120">
        <v>707</v>
      </c>
      <c r="T10" s="120">
        <v>653</v>
      </c>
      <c r="U10" s="120">
        <v>677</v>
      </c>
      <c r="V10" s="120">
        <v>760</v>
      </c>
      <c r="W10" s="122">
        <v>921.75</v>
      </c>
      <c r="X10" s="122"/>
    </row>
    <row r="11" spans="1:24" s="120" customFormat="1" x14ac:dyDescent="0.25">
      <c r="A11" s="112"/>
      <c r="B11" s="111" t="s">
        <v>80</v>
      </c>
      <c r="D11" s="120">
        <v>219</v>
      </c>
      <c r="E11" s="120">
        <v>248</v>
      </c>
      <c r="F11" s="120">
        <v>290</v>
      </c>
      <c r="G11" s="120">
        <v>348</v>
      </c>
      <c r="H11" s="120">
        <v>315</v>
      </c>
      <c r="I11" s="120">
        <v>274</v>
      </c>
      <c r="J11" s="120">
        <v>267</v>
      </c>
      <c r="K11" s="120">
        <v>298</v>
      </c>
      <c r="L11" s="120">
        <v>237</v>
      </c>
      <c r="M11" s="120">
        <v>204</v>
      </c>
      <c r="N11" s="120">
        <v>195</v>
      </c>
      <c r="O11" s="120">
        <v>183</v>
      </c>
      <c r="P11" s="120">
        <v>159</v>
      </c>
      <c r="Q11" s="120">
        <v>177</v>
      </c>
      <c r="R11" s="120">
        <v>163</v>
      </c>
      <c r="S11" s="120">
        <v>210</v>
      </c>
      <c r="T11" s="120">
        <v>187</v>
      </c>
      <c r="U11" s="120">
        <v>225</v>
      </c>
      <c r="V11" s="120">
        <v>278.2</v>
      </c>
      <c r="W11" s="122">
        <v>361</v>
      </c>
      <c r="X11" s="122"/>
    </row>
    <row r="12" spans="1:24" s="120" customFormat="1" x14ac:dyDescent="0.25">
      <c r="A12" s="112"/>
      <c r="B12" s="111" t="s">
        <v>81</v>
      </c>
      <c r="D12" s="120">
        <v>607</v>
      </c>
      <c r="E12" s="120">
        <v>660</v>
      </c>
      <c r="F12" s="120">
        <v>610</v>
      </c>
      <c r="G12" s="120">
        <v>608</v>
      </c>
      <c r="H12" s="120">
        <v>631</v>
      </c>
      <c r="I12" s="120">
        <v>552</v>
      </c>
      <c r="J12" s="120">
        <v>479</v>
      </c>
      <c r="K12" s="120">
        <v>819</v>
      </c>
      <c r="L12" s="120">
        <v>697</v>
      </c>
      <c r="M12" s="120">
        <v>602</v>
      </c>
      <c r="N12" s="120">
        <v>593</v>
      </c>
      <c r="O12" s="120">
        <v>533</v>
      </c>
      <c r="P12" s="120">
        <v>699</v>
      </c>
      <c r="Q12" s="120">
        <v>436</v>
      </c>
      <c r="R12" s="120">
        <v>599</v>
      </c>
      <c r="S12" s="120">
        <v>582</v>
      </c>
      <c r="T12" s="120">
        <v>538</v>
      </c>
      <c r="U12" s="120">
        <v>644</v>
      </c>
      <c r="V12" s="120">
        <v>635.79999999999995</v>
      </c>
      <c r="W12" s="122">
        <v>508</v>
      </c>
      <c r="X12" s="122"/>
    </row>
    <row r="13" spans="1:24" s="120" customFormat="1" x14ac:dyDescent="0.25">
      <c r="A13" s="112"/>
      <c r="B13" s="112"/>
      <c r="W13" s="122"/>
      <c r="X13" s="122"/>
    </row>
    <row r="14" spans="1:24" s="120" customFormat="1" x14ac:dyDescent="0.25">
      <c r="W14" s="122"/>
      <c r="X14" s="122"/>
    </row>
    <row r="15" spans="1:24" s="120" customFormat="1" x14ac:dyDescent="0.25">
      <c r="B15" s="121" t="s">
        <v>84</v>
      </c>
      <c r="W15" s="122"/>
      <c r="X15" s="122"/>
    </row>
    <row r="16" spans="1:24" s="120" customFormat="1" x14ac:dyDescent="0.25">
      <c r="B16" s="111" t="s">
        <v>99</v>
      </c>
      <c r="C16" s="112"/>
      <c r="D16" s="122">
        <v>1045</v>
      </c>
      <c r="E16" s="122">
        <v>910</v>
      </c>
      <c r="F16" s="122">
        <v>1706</v>
      </c>
      <c r="G16" s="122">
        <v>1180</v>
      </c>
      <c r="H16" s="122">
        <v>824</v>
      </c>
      <c r="I16" s="122">
        <v>722</v>
      </c>
      <c r="J16" s="122">
        <v>949</v>
      </c>
      <c r="K16" s="122">
        <v>801</v>
      </c>
      <c r="L16" s="122">
        <v>864</v>
      </c>
      <c r="M16" s="122">
        <v>828</v>
      </c>
      <c r="N16" s="122">
        <v>1283</v>
      </c>
      <c r="O16" s="122">
        <v>1161</v>
      </c>
      <c r="P16" s="122">
        <v>907</v>
      </c>
      <c r="Q16" s="122">
        <v>828</v>
      </c>
      <c r="R16" s="122">
        <v>1085</v>
      </c>
      <c r="S16" s="122">
        <v>942</v>
      </c>
      <c r="T16" s="122">
        <v>1115</v>
      </c>
      <c r="U16" s="120">
        <f>+'May 14- May 18 no notional'!B7+'May 14- May 18 no notional'!B9</f>
        <v>1084.8</v>
      </c>
      <c r="V16" s="120">
        <v>1011</v>
      </c>
      <c r="W16" s="122">
        <v>1433.75</v>
      </c>
      <c r="X16" s="122"/>
    </row>
    <row r="17" spans="1:24" s="120" customFormat="1" x14ac:dyDescent="0.25">
      <c r="B17" s="111" t="s">
        <v>100</v>
      </c>
      <c r="C17" s="112"/>
      <c r="D17" s="122">
        <v>1600</v>
      </c>
      <c r="E17" s="122">
        <v>1725</v>
      </c>
      <c r="F17" s="113">
        <v>2004</v>
      </c>
      <c r="G17" s="113">
        <v>2027</v>
      </c>
      <c r="H17" s="113">
        <v>1996</v>
      </c>
      <c r="I17" s="113">
        <v>1980</v>
      </c>
      <c r="J17" s="113">
        <v>2059</v>
      </c>
      <c r="K17" s="113">
        <v>2011</v>
      </c>
      <c r="L17" s="113">
        <v>2061</v>
      </c>
      <c r="M17" s="113">
        <v>1962</v>
      </c>
      <c r="N17" s="113">
        <v>2295</v>
      </c>
      <c r="O17" s="113">
        <v>2270</v>
      </c>
      <c r="P17" s="113">
        <v>1975</v>
      </c>
      <c r="Q17" s="113">
        <v>1984</v>
      </c>
      <c r="R17" s="113">
        <v>2173</v>
      </c>
      <c r="S17" s="113">
        <v>2128</v>
      </c>
      <c r="T17" s="113">
        <v>2058</v>
      </c>
      <c r="U17" s="120">
        <f>+'May 14- May 18 no notional'!B8+'May 14- May 18 no notional'!B10</f>
        <v>2055</v>
      </c>
      <c r="V17" s="120">
        <v>2196.6</v>
      </c>
      <c r="W17" s="122">
        <v>2354.25</v>
      </c>
      <c r="X17" s="122"/>
    </row>
    <row r="18" spans="1:24" s="120" customFormat="1" x14ac:dyDescent="0.25">
      <c r="B18" s="115" t="s">
        <v>85</v>
      </c>
      <c r="C18" s="112"/>
      <c r="D18" s="122">
        <v>367</v>
      </c>
      <c r="E18" s="122">
        <v>304</v>
      </c>
      <c r="F18" s="122">
        <v>572</v>
      </c>
      <c r="G18" s="122">
        <v>439</v>
      </c>
      <c r="H18" s="122">
        <v>458</v>
      </c>
      <c r="I18" s="122">
        <v>393</v>
      </c>
      <c r="J18" s="122">
        <v>430</v>
      </c>
      <c r="K18" s="122">
        <v>423</v>
      </c>
      <c r="L18" s="122">
        <v>502</v>
      </c>
      <c r="M18" s="122">
        <v>449</v>
      </c>
      <c r="N18" s="122">
        <v>463</v>
      </c>
      <c r="O18" s="122">
        <v>601</v>
      </c>
      <c r="P18" s="122">
        <v>469</v>
      </c>
      <c r="Q18" s="122">
        <v>521</v>
      </c>
      <c r="R18" s="122">
        <v>630</v>
      </c>
      <c r="S18" s="122">
        <v>527</v>
      </c>
      <c r="T18" s="122">
        <v>499</v>
      </c>
      <c r="U18" s="120">
        <v>526</v>
      </c>
      <c r="V18" s="120">
        <v>637.20000000000005</v>
      </c>
      <c r="W18" s="122">
        <v>775.5</v>
      </c>
      <c r="X18" s="122"/>
    </row>
    <row r="19" spans="1:24" x14ac:dyDescent="0.25">
      <c r="A19" s="11"/>
      <c r="B19" s="34"/>
      <c r="C19" s="34"/>
      <c r="K19" s="11"/>
      <c r="L19" s="11"/>
      <c r="M19" s="11"/>
      <c r="O19" s="11"/>
      <c r="P19" s="11"/>
      <c r="Q19" s="11"/>
      <c r="R19" s="11"/>
      <c r="S19" s="11"/>
      <c r="T19" s="11"/>
    </row>
    <row r="20" spans="1:24" ht="13.8" thickBot="1" x14ac:dyDescent="0.3">
      <c r="B20" s="106" t="s">
        <v>102</v>
      </c>
      <c r="K20" s="11"/>
      <c r="L20" s="11"/>
      <c r="M20" s="11"/>
      <c r="O20" s="11"/>
      <c r="P20" s="11"/>
      <c r="Q20" s="11"/>
      <c r="R20" s="11"/>
      <c r="S20" s="11"/>
      <c r="T20" s="11"/>
    </row>
    <row r="21" spans="1:24" s="109" customFormat="1" x14ac:dyDescent="0.25">
      <c r="A21" s="107"/>
      <c r="B21" s="108" t="s">
        <v>86</v>
      </c>
    </row>
    <row r="22" spans="1:24" s="112" customFormat="1" x14ac:dyDescent="0.25">
      <c r="A22" s="110"/>
      <c r="B22" s="111" t="s">
        <v>93</v>
      </c>
      <c r="J22" s="113">
        <v>407907147.39999998</v>
      </c>
      <c r="K22" s="113">
        <v>374860056</v>
      </c>
      <c r="L22" s="113">
        <v>376721517</v>
      </c>
      <c r="M22" s="113">
        <v>376513603</v>
      </c>
      <c r="N22" s="113">
        <v>554705710</v>
      </c>
      <c r="O22" s="113">
        <v>465798900</v>
      </c>
      <c r="P22" s="114">
        <v>371990904</v>
      </c>
      <c r="Q22" s="114">
        <v>362076539.39999998</v>
      </c>
      <c r="R22" s="114">
        <v>479460255.60000002</v>
      </c>
      <c r="S22" s="113">
        <v>426711100.60000002</v>
      </c>
      <c r="T22" s="113">
        <v>461038210.60000002</v>
      </c>
      <c r="U22" s="113">
        <v>529408671</v>
      </c>
      <c r="V22" s="113">
        <v>496591063.60000002</v>
      </c>
      <c r="W22" s="113">
        <v>701760701.25</v>
      </c>
    </row>
    <row r="23" spans="1:24" s="112" customFormat="1" x14ac:dyDescent="0.25">
      <c r="A23" s="110"/>
      <c r="B23" s="111" t="s">
        <v>94</v>
      </c>
      <c r="J23" s="113">
        <v>4154796.8</v>
      </c>
      <c r="K23" s="113">
        <v>5023715</v>
      </c>
      <c r="L23" s="113">
        <v>6115656</v>
      </c>
      <c r="M23" s="113">
        <v>5740252</v>
      </c>
      <c r="N23" s="113">
        <v>6090002</v>
      </c>
      <c r="O23" s="113">
        <v>7628554</v>
      </c>
      <c r="P23" s="114">
        <v>6768324.875</v>
      </c>
      <c r="Q23" s="114">
        <v>8421071.3000000007</v>
      </c>
      <c r="R23" s="114">
        <v>6640278.5999999996</v>
      </c>
      <c r="S23" s="113">
        <v>7615894.2999999998</v>
      </c>
      <c r="T23" s="113">
        <v>8053692.9000000004</v>
      </c>
      <c r="U23" s="113">
        <v>7719889</v>
      </c>
      <c r="V23" s="113">
        <v>10690857.199999999</v>
      </c>
      <c r="W23" s="113">
        <v>13886890</v>
      </c>
    </row>
    <row r="24" spans="1:24" s="112" customFormat="1" x14ac:dyDescent="0.25">
      <c r="A24" s="110"/>
      <c r="B24" s="111" t="s">
        <v>80</v>
      </c>
      <c r="J24" s="113">
        <v>7382000</v>
      </c>
      <c r="K24" s="113">
        <v>6353400</v>
      </c>
      <c r="L24" s="113">
        <v>6386000</v>
      </c>
      <c r="M24" s="113">
        <v>8800800</v>
      </c>
      <c r="N24" s="113">
        <v>9602200</v>
      </c>
      <c r="O24" s="113">
        <v>9079600</v>
      </c>
      <c r="P24" s="114">
        <v>8294000</v>
      </c>
      <c r="Q24" s="114">
        <v>9123800</v>
      </c>
      <c r="R24" s="114">
        <v>7392000</v>
      </c>
      <c r="S24" s="113">
        <v>9981000</v>
      </c>
      <c r="T24" s="113">
        <v>9018400</v>
      </c>
      <c r="U24" s="113">
        <v>10669800</v>
      </c>
      <c r="V24" s="113">
        <v>12280800</v>
      </c>
      <c r="W24" s="113">
        <v>17507750</v>
      </c>
    </row>
    <row r="25" spans="1:24" s="112" customFormat="1" x14ac:dyDescent="0.25">
      <c r="A25" s="110"/>
      <c r="B25" s="111" t="s">
        <v>81</v>
      </c>
      <c r="J25" s="113">
        <v>49512</v>
      </c>
      <c r="K25" s="113">
        <v>42885</v>
      </c>
      <c r="L25" s="113">
        <v>23313</v>
      </c>
      <c r="M25" s="113">
        <v>14320</v>
      </c>
      <c r="N25" s="113">
        <v>22810</v>
      </c>
      <c r="O25" s="113">
        <v>21687</v>
      </c>
      <c r="P25" s="114">
        <v>32603.75</v>
      </c>
      <c r="Q25" s="114">
        <v>22024.2</v>
      </c>
      <c r="R25" s="114">
        <v>37599</v>
      </c>
      <c r="S25" s="113">
        <v>34898.199999999997</v>
      </c>
      <c r="T25" s="113">
        <v>21073.599999999999</v>
      </c>
      <c r="U25" s="113">
        <v>14618</v>
      </c>
      <c r="V25" s="113">
        <v>15595.8</v>
      </c>
      <c r="W25" s="113">
        <v>17549.75</v>
      </c>
    </row>
    <row r="26" spans="1:24" s="112" customFormat="1" x14ac:dyDescent="0.25">
      <c r="A26" s="110"/>
    </row>
    <row r="27" spans="1:24" s="112" customFormat="1" x14ac:dyDescent="0.25">
      <c r="A27" s="110"/>
    </row>
    <row r="28" spans="1:24" s="112" customFormat="1" x14ac:dyDescent="0.25">
      <c r="A28" s="110"/>
      <c r="B28" s="115" t="s">
        <v>87</v>
      </c>
    </row>
    <row r="29" spans="1:24" s="112" customFormat="1" x14ac:dyDescent="0.25">
      <c r="A29" s="110"/>
      <c r="B29" s="111" t="s">
        <v>99</v>
      </c>
      <c r="H29" s="113"/>
      <c r="I29" s="113"/>
      <c r="J29" s="113">
        <v>333230543</v>
      </c>
      <c r="K29" s="113">
        <v>309524159</v>
      </c>
      <c r="L29" s="113">
        <v>328091929.39999998</v>
      </c>
      <c r="M29" s="113">
        <v>328698171</v>
      </c>
      <c r="N29" s="113">
        <v>471401081</v>
      </c>
      <c r="O29" s="113">
        <v>411875682</v>
      </c>
      <c r="P29" s="113">
        <v>312588667</v>
      </c>
      <c r="Q29" s="113">
        <v>379221024</v>
      </c>
      <c r="R29" s="113">
        <v>402528022</v>
      </c>
      <c r="S29" s="113">
        <v>297631926</v>
      </c>
      <c r="T29" s="113">
        <v>414588511</v>
      </c>
      <c r="U29" s="113">
        <f>+'May 14- May 18 no notional'!C7+'May 14- May 18 no notional'!C9</f>
        <v>480306983.60000002</v>
      </c>
      <c r="V29" s="113">
        <v>435697217.39999998</v>
      </c>
      <c r="W29" s="113">
        <v>625986670.5</v>
      </c>
    </row>
    <row r="30" spans="1:24" s="112" customFormat="1" x14ac:dyDescent="0.25">
      <c r="A30" s="110"/>
      <c r="B30" s="111" t="s">
        <v>100</v>
      </c>
      <c r="H30" s="113"/>
      <c r="I30" s="113"/>
      <c r="J30" s="113">
        <v>48624136</v>
      </c>
      <c r="K30" s="113">
        <v>37750860</v>
      </c>
      <c r="L30" s="113">
        <v>30196284</v>
      </c>
      <c r="M30" s="113">
        <v>30343551</v>
      </c>
      <c r="N30" s="113">
        <v>65715049</v>
      </c>
      <c r="O30" s="113">
        <v>38254218</v>
      </c>
      <c r="P30" s="113">
        <v>32341364</v>
      </c>
      <c r="Q30" s="113">
        <v>30044400</v>
      </c>
      <c r="R30" s="113">
        <v>59276689</v>
      </c>
      <c r="S30" s="113">
        <v>26651067</v>
      </c>
      <c r="T30" s="113">
        <v>36517790</v>
      </c>
      <c r="U30" s="113">
        <f>+'May 14- May 18 no notional'!C8+'May 14- May 18 no notional'!C10</f>
        <v>32494132.600000001</v>
      </c>
      <c r="V30" s="113">
        <v>48234378.200000003</v>
      </c>
      <c r="W30" s="113">
        <v>66039849.5</v>
      </c>
    </row>
    <row r="31" spans="1:24" s="112" customFormat="1" x14ac:dyDescent="0.25">
      <c r="A31" s="110"/>
      <c r="B31" s="115" t="s">
        <v>85</v>
      </c>
      <c r="H31" s="113"/>
      <c r="I31" s="113"/>
      <c r="J31" s="113">
        <v>2933804</v>
      </c>
      <c r="K31" s="113">
        <v>3580396.2</v>
      </c>
      <c r="L31" s="113">
        <v>5078421.5999999996</v>
      </c>
      <c r="M31" s="113">
        <v>3813000</v>
      </c>
      <c r="N31" s="113">
        <v>4700857.4000000004</v>
      </c>
      <c r="O31" s="113">
        <v>6314131.4000000004</v>
      </c>
      <c r="P31" s="113">
        <v>5428989.5</v>
      </c>
      <c r="Q31" s="113">
        <v>7598296.75</v>
      </c>
      <c r="R31" s="113">
        <v>6110539.4000000004</v>
      </c>
      <c r="S31" s="113">
        <v>4198956.4000000004</v>
      </c>
      <c r="T31" s="113">
        <v>6108007</v>
      </c>
      <c r="U31" s="113">
        <v>5655368</v>
      </c>
      <c r="V31" s="113">
        <v>9092469</v>
      </c>
      <c r="W31" s="113">
        <v>11925952.5</v>
      </c>
    </row>
    <row r="32" spans="1:24" s="112" customFormat="1" x14ac:dyDescent="0.25">
      <c r="A32" s="110">
        <v>0</v>
      </c>
      <c r="B32" s="115" t="s">
        <v>88</v>
      </c>
      <c r="J32" s="113">
        <v>6731500</v>
      </c>
      <c r="K32" s="113">
        <v>28810500</v>
      </c>
      <c r="L32" s="113">
        <v>30754000</v>
      </c>
      <c r="M32" s="113">
        <v>40522500</v>
      </c>
      <c r="N32" s="113">
        <v>52433000</v>
      </c>
      <c r="O32" s="113">
        <v>74737000</v>
      </c>
      <c r="P32" s="113">
        <v>69965000</v>
      </c>
      <c r="Q32" s="113">
        <v>81741500</v>
      </c>
      <c r="R32" s="113">
        <v>92412000</v>
      </c>
      <c r="S32" s="113">
        <v>94577500</v>
      </c>
      <c r="T32" s="113">
        <v>281529000</v>
      </c>
      <c r="U32" s="113">
        <v>204807500</v>
      </c>
      <c r="V32" s="113">
        <v>184661000</v>
      </c>
      <c r="W32" s="113">
        <v>158331500</v>
      </c>
    </row>
    <row r="33" spans="1:23" s="118" customFormat="1" ht="13.8" thickBot="1" x14ac:dyDescent="0.3">
      <c r="A33" s="116"/>
      <c r="B33" s="117" t="s">
        <v>89</v>
      </c>
      <c r="J33" s="119">
        <v>1459040</v>
      </c>
      <c r="K33" s="119">
        <v>2198640</v>
      </c>
      <c r="L33" s="119">
        <v>2290960</v>
      </c>
      <c r="M33" s="119">
        <v>3670720</v>
      </c>
      <c r="N33" s="119">
        <v>2163035</v>
      </c>
      <c r="O33" s="119">
        <v>3136730</v>
      </c>
      <c r="P33" s="119">
        <v>3576640</v>
      </c>
      <c r="Q33" s="119">
        <v>3849965</v>
      </c>
      <c r="R33" s="119">
        <v>4016400</v>
      </c>
      <c r="S33" s="119">
        <v>3932760</v>
      </c>
      <c r="T33" s="119">
        <v>5766600</v>
      </c>
      <c r="U33" s="119">
        <v>5974400</v>
      </c>
      <c r="V33" s="119">
        <v>4009170</v>
      </c>
      <c r="W33" s="119">
        <v>2939400</v>
      </c>
    </row>
    <row r="34" spans="1:23" x14ac:dyDescent="0.25">
      <c r="J34" s="86"/>
      <c r="K34" s="86"/>
      <c r="L34" s="86"/>
      <c r="M34" s="86"/>
      <c r="N34" s="86"/>
      <c r="O34" s="86"/>
      <c r="P34" s="86"/>
      <c r="Q34" s="86"/>
      <c r="R34" s="86"/>
      <c r="S34" s="86"/>
    </row>
    <row r="35" spans="1:23" ht="13.8" thickBot="1" x14ac:dyDescent="0.3">
      <c r="B35" s="105" t="s">
        <v>101</v>
      </c>
    </row>
    <row r="36" spans="1:23" s="95" customFormat="1" x14ac:dyDescent="0.25">
      <c r="A36"/>
      <c r="B36" s="94" t="s">
        <v>86</v>
      </c>
    </row>
    <row r="37" spans="1:23" s="97" customFormat="1" x14ac:dyDescent="0.25">
      <c r="A37"/>
      <c r="B37" s="96" t="s">
        <v>93</v>
      </c>
      <c r="J37" s="98">
        <f>+J22/1000000</f>
        <v>407.90714739999999</v>
      </c>
      <c r="K37" s="98">
        <f t="shared" ref="K37:T37" si="1">+K22/1000000</f>
        <v>374.86005599999999</v>
      </c>
      <c r="L37" s="98">
        <f t="shared" si="1"/>
        <v>376.72151700000001</v>
      </c>
      <c r="M37" s="98">
        <f t="shared" si="1"/>
        <v>376.51360299999999</v>
      </c>
      <c r="N37" s="98">
        <f t="shared" si="1"/>
        <v>554.70570999999995</v>
      </c>
      <c r="O37" s="98">
        <f t="shared" si="1"/>
        <v>465.7989</v>
      </c>
      <c r="P37" s="98">
        <f t="shared" si="1"/>
        <v>371.990904</v>
      </c>
      <c r="Q37" s="98">
        <f t="shared" si="1"/>
        <v>362.0765394</v>
      </c>
      <c r="R37" s="98">
        <f t="shared" si="1"/>
        <v>479.46025560000004</v>
      </c>
      <c r="S37" s="98">
        <f t="shared" si="1"/>
        <v>426.71110060000001</v>
      </c>
      <c r="T37" s="98">
        <f t="shared" si="1"/>
        <v>461.03821060000001</v>
      </c>
      <c r="U37" s="98">
        <f t="shared" ref="U37:V39" si="2">+U22/1000000</f>
        <v>529.40867100000003</v>
      </c>
      <c r="V37" s="98">
        <f t="shared" si="2"/>
        <v>496.59106360000004</v>
      </c>
      <c r="W37" s="98">
        <f>+W22/1000000</f>
        <v>701.76070125000001</v>
      </c>
    </row>
    <row r="38" spans="1:23" s="97" customFormat="1" x14ac:dyDescent="0.25">
      <c r="A38"/>
      <c r="B38" s="96" t="s">
        <v>94</v>
      </c>
      <c r="J38" s="98">
        <f t="shared" ref="J38:T48" si="3">+J23/1000000</f>
        <v>4.1547967999999997</v>
      </c>
      <c r="K38" s="98">
        <f t="shared" si="3"/>
        <v>5.0237150000000002</v>
      </c>
      <c r="L38" s="98">
        <f t="shared" si="3"/>
        <v>6.1156560000000004</v>
      </c>
      <c r="M38" s="98">
        <f t="shared" si="3"/>
        <v>5.7402519999999999</v>
      </c>
      <c r="N38" s="98">
        <f t="shared" si="3"/>
        <v>6.0900020000000001</v>
      </c>
      <c r="O38" s="98">
        <f t="shared" si="3"/>
        <v>7.6285540000000003</v>
      </c>
      <c r="P38" s="98">
        <f t="shared" si="3"/>
        <v>6.7683248750000002</v>
      </c>
      <c r="Q38" s="98">
        <f t="shared" si="3"/>
        <v>8.4210713000000013</v>
      </c>
      <c r="R38" s="98">
        <f t="shared" si="3"/>
        <v>6.6402785999999994</v>
      </c>
      <c r="S38" s="98">
        <f t="shared" si="3"/>
        <v>7.6158942999999999</v>
      </c>
      <c r="T38" s="98">
        <f t="shared" si="3"/>
        <v>8.0536928999999997</v>
      </c>
      <c r="U38" s="98">
        <f t="shared" si="2"/>
        <v>7.7198890000000002</v>
      </c>
      <c r="V38" s="98">
        <f t="shared" si="2"/>
        <v>10.6908572</v>
      </c>
      <c r="W38" s="98">
        <f>+W23/1000000</f>
        <v>13.886889999999999</v>
      </c>
    </row>
    <row r="39" spans="1:23" s="97" customFormat="1" x14ac:dyDescent="0.25">
      <c r="A39"/>
      <c r="B39" s="96" t="s">
        <v>80</v>
      </c>
      <c r="J39" s="98">
        <f t="shared" si="3"/>
        <v>7.3819999999999997</v>
      </c>
      <c r="K39" s="98">
        <f t="shared" si="3"/>
        <v>6.3533999999999997</v>
      </c>
      <c r="L39" s="98">
        <f t="shared" si="3"/>
        <v>6.3860000000000001</v>
      </c>
      <c r="M39" s="98">
        <f t="shared" si="3"/>
        <v>8.8008000000000006</v>
      </c>
      <c r="N39" s="98">
        <f t="shared" si="3"/>
        <v>9.6021999999999998</v>
      </c>
      <c r="O39" s="98">
        <f t="shared" si="3"/>
        <v>9.0795999999999992</v>
      </c>
      <c r="P39" s="98">
        <f t="shared" si="3"/>
        <v>8.2940000000000005</v>
      </c>
      <c r="Q39" s="98">
        <f t="shared" si="3"/>
        <v>9.1237999999999992</v>
      </c>
      <c r="R39" s="98">
        <f t="shared" si="3"/>
        <v>7.3920000000000003</v>
      </c>
      <c r="S39" s="98">
        <f t="shared" si="3"/>
        <v>9.9809999999999999</v>
      </c>
      <c r="T39" s="98">
        <f t="shared" si="3"/>
        <v>9.0183999999999997</v>
      </c>
      <c r="U39" s="98">
        <f t="shared" si="2"/>
        <v>10.6698</v>
      </c>
      <c r="V39" s="98">
        <f t="shared" si="2"/>
        <v>12.280799999999999</v>
      </c>
      <c r="W39" s="98">
        <f>+W24/1000000</f>
        <v>17.507750000000001</v>
      </c>
    </row>
    <row r="40" spans="1:23" s="97" customFormat="1" x14ac:dyDescent="0.25">
      <c r="A40"/>
      <c r="B40" s="96" t="s">
        <v>81</v>
      </c>
      <c r="J40" s="99">
        <f>+J25</f>
        <v>49512</v>
      </c>
      <c r="K40" s="99">
        <f t="shared" ref="K40:T40" si="4">+K25</f>
        <v>42885</v>
      </c>
      <c r="L40" s="99">
        <f t="shared" si="4"/>
        <v>23313</v>
      </c>
      <c r="M40" s="99">
        <f t="shared" si="4"/>
        <v>14320</v>
      </c>
      <c r="N40" s="99">
        <f t="shared" si="4"/>
        <v>22810</v>
      </c>
      <c r="O40" s="99">
        <f t="shared" si="4"/>
        <v>21687</v>
      </c>
      <c r="P40" s="99">
        <f t="shared" si="4"/>
        <v>32603.75</v>
      </c>
      <c r="Q40" s="99">
        <f t="shared" si="4"/>
        <v>22024.2</v>
      </c>
      <c r="R40" s="99">
        <f t="shared" si="4"/>
        <v>37599</v>
      </c>
      <c r="S40" s="99">
        <f t="shared" si="4"/>
        <v>34898.199999999997</v>
      </c>
      <c r="T40" s="99">
        <f t="shared" si="4"/>
        <v>21073.599999999999</v>
      </c>
      <c r="U40" s="99">
        <f>+U25</f>
        <v>14618</v>
      </c>
      <c r="V40" s="99">
        <f>+V25</f>
        <v>15595.8</v>
      </c>
      <c r="W40" s="99">
        <f>+W25</f>
        <v>17549.75</v>
      </c>
    </row>
    <row r="41" spans="1:23" s="97" customFormat="1" ht="4.5" customHeight="1" x14ac:dyDescent="0.25">
      <c r="A41"/>
      <c r="B41" s="100"/>
      <c r="J41" s="98">
        <f t="shared" si="3"/>
        <v>0</v>
      </c>
      <c r="K41" s="98">
        <f t="shared" si="3"/>
        <v>0</v>
      </c>
      <c r="L41" s="98">
        <f t="shared" si="3"/>
        <v>0</v>
      </c>
      <c r="M41" s="98">
        <f t="shared" si="3"/>
        <v>0</v>
      </c>
      <c r="N41" s="98">
        <f t="shared" si="3"/>
        <v>0</v>
      </c>
      <c r="O41" s="98">
        <f t="shared" si="3"/>
        <v>0</v>
      </c>
      <c r="P41" s="98">
        <f t="shared" si="3"/>
        <v>0</v>
      </c>
      <c r="Q41" s="98">
        <f t="shared" si="3"/>
        <v>0</v>
      </c>
      <c r="R41" s="98">
        <f t="shared" si="3"/>
        <v>0</v>
      </c>
      <c r="S41" s="98">
        <f t="shared" si="3"/>
        <v>0</v>
      </c>
      <c r="T41" s="98">
        <f t="shared" si="3"/>
        <v>0</v>
      </c>
      <c r="U41" s="98">
        <f t="shared" ref="U41:V48" si="5">+U26/1000000</f>
        <v>0</v>
      </c>
      <c r="V41" s="98">
        <f t="shared" si="5"/>
        <v>0</v>
      </c>
      <c r="W41" s="98">
        <f t="shared" ref="W41:W48" si="6">+W26/1000000</f>
        <v>0</v>
      </c>
    </row>
    <row r="42" spans="1:23" s="97" customFormat="1" ht="4.5" customHeight="1" x14ac:dyDescent="0.25">
      <c r="A42"/>
      <c r="B42" s="100"/>
      <c r="J42" s="98">
        <f t="shared" si="3"/>
        <v>0</v>
      </c>
      <c r="K42" s="98">
        <f t="shared" si="3"/>
        <v>0</v>
      </c>
      <c r="L42" s="98">
        <f t="shared" si="3"/>
        <v>0</v>
      </c>
      <c r="M42" s="98">
        <f t="shared" si="3"/>
        <v>0</v>
      </c>
      <c r="N42" s="98">
        <f t="shared" si="3"/>
        <v>0</v>
      </c>
      <c r="O42" s="98">
        <f t="shared" si="3"/>
        <v>0</v>
      </c>
      <c r="P42" s="98">
        <f t="shared" si="3"/>
        <v>0</v>
      </c>
      <c r="Q42" s="98">
        <f t="shared" si="3"/>
        <v>0</v>
      </c>
      <c r="R42" s="98">
        <f t="shared" si="3"/>
        <v>0</v>
      </c>
      <c r="S42" s="98">
        <f t="shared" si="3"/>
        <v>0</v>
      </c>
      <c r="T42" s="98">
        <f t="shared" si="3"/>
        <v>0</v>
      </c>
      <c r="U42" s="98">
        <f t="shared" si="5"/>
        <v>0</v>
      </c>
      <c r="V42" s="98">
        <f t="shared" si="5"/>
        <v>0</v>
      </c>
      <c r="W42" s="98">
        <f t="shared" si="6"/>
        <v>0</v>
      </c>
    </row>
    <row r="43" spans="1:23" s="97" customFormat="1" x14ac:dyDescent="0.25">
      <c r="A43"/>
      <c r="B43" s="100" t="s">
        <v>87</v>
      </c>
      <c r="J43" s="98">
        <f t="shared" si="3"/>
        <v>0</v>
      </c>
      <c r="K43" s="98">
        <f t="shared" si="3"/>
        <v>0</v>
      </c>
      <c r="L43" s="98">
        <f t="shared" si="3"/>
        <v>0</v>
      </c>
      <c r="M43" s="98">
        <f t="shared" si="3"/>
        <v>0</v>
      </c>
      <c r="N43" s="98">
        <f t="shared" si="3"/>
        <v>0</v>
      </c>
      <c r="O43" s="98">
        <f t="shared" si="3"/>
        <v>0</v>
      </c>
      <c r="P43" s="98">
        <f t="shared" si="3"/>
        <v>0</v>
      </c>
      <c r="Q43" s="98">
        <f t="shared" si="3"/>
        <v>0</v>
      </c>
      <c r="R43" s="98">
        <f t="shared" si="3"/>
        <v>0</v>
      </c>
      <c r="S43" s="98">
        <f t="shared" si="3"/>
        <v>0</v>
      </c>
      <c r="T43" s="98">
        <f t="shared" si="3"/>
        <v>0</v>
      </c>
      <c r="U43" s="98">
        <f t="shared" si="5"/>
        <v>0</v>
      </c>
      <c r="V43" s="98">
        <f t="shared" si="5"/>
        <v>0</v>
      </c>
      <c r="W43" s="98">
        <f t="shared" si="6"/>
        <v>0</v>
      </c>
    </row>
    <row r="44" spans="1:23" s="97" customFormat="1" x14ac:dyDescent="0.25">
      <c r="A44"/>
      <c r="B44" s="96" t="s">
        <v>99</v>
      </c>
      <c r="J44" s="98">
        <f t="shared" si="3"/>
        <v>333.23054300000001</v>
      </c>
      <c r="K44" s="98">
        <f t="shared" si="3"/>
        <v>309.524159</v>
      </c>
      <c r="L44" s="98">
        <f t="shared" si="3"/>
        <v>328.09192939999997</v>
      </c>
      <c r="M44" s="98">
        <f t="shared" si="3"/>
        <v>328.698171</v>
      </c>
      <c r="N44" s="98">
        <f t="shared" si="3"/>
        <v>471.40108099999998</v>
      </c>
      <c r="O44" s="98">
        <f t="shared" si="3"/>
        <v>411.87568199999998</v>
      </c>
      <c r="P44" s="98">
        <f t="shared" si="3"/>
        <v>312.58866699999999</v>
      </c>
      <c r="Q44" s="98">
        <f t="shared" si="3"/>
        <v>379.221024</v>
      </c>
      <c r="R44" s="98">
        <f t="shared" si="3"/>
        <v>402.52802200000002</v>
      </c>
      <c r="S44" s="98">
        <f t="shared" si="3"/>
        <v>297.63192600000002</v>
      </c>
      <c r="T44" s="98">
        <f t="shared" si="3"/>
        <v>414.58851099999998</v>
      </c>
      <c r="U44" s="98">
        <f t="shared" si="5"/>
        <v>480.30698360000002</v>
      </c>
      <c r="V44" s="98">
        <f t="shared" si="5"/>
        <v>435.6972174</v>
      </c>
      <c r="W44" s="98">
        <f t="shared" si="6"/>
        <v>625.98667049999995</v>
      </c>
    </row>
    <row r="45" spans="1:23" s="97" customFormat="1" x14ac:dyDescent="0.25">
      <c r="A45"/>
      <c r="B45" s="96" t="s">
        <v>100</v>
      </c>
      <c r="J45" s="98">
        <f t="shared" si="3"/>
        <v>48.624136</v>
      </c>
      <c r="K45" s="98">
        <f t="shared" si="3"/>
        <v>37.750860000000003</v>
      </c>
      <c r="L45" s="98">
        <f t="shared" si="3"/>
        <v>30.196283999999999</v>
      </c>
      <c r="M45" s="98">
        <f t="shared" si="3"/>
        <v>30.343551000000001</v>
      </c>
      <c r="N45" s="98">
        <f t="shared" si="3"/>
        <v>65.715048999999993</v>
      </c>
      <c r="O45" s="98">
        <f t="shared" si="3"/>
        <v>38.254218000000002</v>
      </c>
      <c r="P45" s="98">
        <f t="shared" si="3"/>
        <v>32.341363999999999</v>
      </c>
      <c r="Q45" s="98">
        <f t="shared" si="3"/>
        <v>30.0444</v>
      </c>
      <c r="R45" s="98">
        <f t="shared" si="3"/>
        <v>59.276688999999998</v>
      </c>
      <c r="S45" s="98">
        <f t="shared" si="3"/>
        <v>26.651067000000001</v>
      </c>
      <c r="T45" s="98">
        <f t="shared" si="3"/>
        <v>36.517789999999998</v>
      </c>
      <c r="U45" s="98">
        <f t="shared" si="5"/>
        <v>32.4941326</v>
      </c>
      <c r="V45" s="98">
        <f t="shared" si="5"/>
        <v>48.234378200000002</v>
      </c>
      <c r="W45" s="98">
        <f t="shared" si="6"/>
        <v>66.039849500000003</v>
      </c>
    </row>
    <row r="46" spans="1:23" s="97" customFormat="1" x14ac:dyDescent="0.25">
      <c r="A46"/>
      <c r="B46" s="101" t="s">
        <v>85</v>
      </c>
      <c r="J46" s="98">
        <f t="shared" si="3"/>
        <v>2.9338039999999999</v>
      </c>
      <c r="K46" s="98">
        <f t="shared" si="3"/>
        <v>3.5803962</v>
      </c>
      <c r="L46" s="98">
        <f t="shared" si="3"/>
        <v>5.0784215999999995</v>
      </c>
      <c r="M46" s="98">
        <f t="shared" si="3"/>
        <v>3.8130000000000002</v>
      </c>
      <c r="N46" s="98">
        <f t="shared" si="3"/>
        <v>4.7008574000000003</v>
      </c>
      <c r="O46" s="98">
        <f t="shared" si="3"/>
        <v>6.3141313999999999</v>
      </c>
      <c r="P46" s="98">
        <f t="shared" si="3"/>
        <v>5.4289895000000001</v>
      </c>
      <c r="Q46" s="98">
        <f t="shared" si="3"/>
        <v>7.5982967500000003</v>
      </c>
      <c r="R46" s="98">
        <f t="shared" si="3"/>
        <v>6.1105394000000004</v>
      </c>
      <c r="S46" s="98">
        <f t="shared" si="3"/>
        <v>4.1989564000000001</v>
      </c>
      <c r="T46" s="98">
        <f t="shared" si="3"/>
        <v>6.1080069999999997</v>
      </c>
      <c r="U46" s="98">
        <f t="shared" si="5"/>
        <v>5.6553680000000002</v>
      </c>
      <c r="V46" s="98">
        <f t="shared" si="5"/>
        <v>9.0924689999999995</v>
      </c>
      <c r="W46" s="98">
        <f t="shared" si="6"/>
        <v>11.925952499999999</v>
      </c>
    </row>
    <row r="47" spans="1:23" s="97" customFormat="1" x14ac:dyDescent="0.25">
      <c r="A47"/>
      <c r="B47" s="100" t="s">
        <v>88</v>
      </c>
      <c r="J47" s="98">
        <f t="shared" si="3"/>
        <v>6.7314999999999996</v>
      </c>
      <c r="K47" s="98">
        <f t="shared" ref="K47:T47" si="7">+K32/1000000</f>
        <v>28.810500000000001</v>
      </c>
      <c r="L47" s="98">
        <f t="shared" si="7"/>
        <v>30.754000000000001</v>
      </c>
      <c r="M47" s="98">
        <f t="shared" si="7"/>
        <v>40.522500000000001</v>
      </c>
      <c r="N47" s="98">
        <f t="shared" si="7"/>
        <v>52.433</v>
      </c>
      <c r="O47" s="98">
        <f t="shared" si="7"/>
        <v>74.736999999999995</v>
      </c>
      <c r="P47" s="98">
        <f t="shared" si="7"/>
        <v>69.965000000000003</v>
      </c>
      <c r="Q47" s="98">
        <f t="shared" si="7"/>
        <v>81.741500000000002</v>
      </c>
      <c r="R47" s="98">
        <f t="shared" si="7"/>
        <v>92.412000000000006</v>
      </c>
      <c r="S47" s="98">
        <f t="shared" si="7"/>
        <v>94.577500000000001</v>
      </c>
      <c r="T47" s="98">
        <f t="shared" si="7"/>
        <v>281.529</v>
      </c>
      <c r="U47" s="98">
        <f t="shared" si="5"/>
        <v>204.8075</v>
      </c>
      <c r="V47" s="98">
        <f t="shared" si="5"/>
        <v>184.661</v>
      </c>
      <c r="W47" s="98">
        <f t="shared" si="6"/>
        <v>158.33150000000001</v>
      </c>
    </row>
    <row r="48" spans="1:23" s="103" customFormat="1" ht="13.8" thickBot="1" x14ac:dyDescent="0.3">
      <c r="A48"/>
      <c r="B48" s="102" t="s">
        <v>89</v>
      </c>
      <c r="J48" s="104">
        <f t="shared" si="3"/>
        <v>1.4590399999999999</v>
      </c>
      <c r="K48" s="104">
        <f t="shared" ref="K48:T48" si="8">+K33/1000000</f>
        <v>2.1986400000000001</v>
      </c>
      <c r="L48" s="104">
        <f t="shared" si="8"/>
        <v>2.2909600000000001</v>
      </c>
      <c r="M48" s="104">
        <f t="shared" si="8"/>
        <v>3.6707200000000002</v>
      </c>
      <c r="N48" s="104">
        <f t="shared" si="8"/>
        <v>2.1630349999999998</v>
      </c>
      <c r="O48" s="104">
        <f t="shared" si="8"/>
        <v>3.13673</v>
      </c>
      <c r="P48" s="104">
        <f t="shared" si="8"/>
        <v>3.5766399999999998</v>
      </c>
      <c r="Q48" s="104">
        <f t="shared" si="8"/>
        <v>3.8499650000000001</v>
      </c>
      <c r="R48" s="104">
        <f t="shared" si="8"/>
        <v>4.0164</v>
      </c>
      <c r="S48" s="104">
        <f t="shared" si="8"/>
        <v>3.93276</v>
      </c>
      <c r="T48" s="104">
        <f t="shared" si="8"/>
        <v>5.7666000000000004</v>
      </c>
      <c r="U48" s="104">
        <f t="shared" si="5"/>
        <v>5.9744000000000002</v>
      </c>
      <c r="V48" s="104">
        <f t="shared" si="5"/>
        <v>4.0091700000000001</v>
      </c>
      <c r="W48" s="104">
        <f t="shared" si="6"/>
        <v>2.9394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zoomScaleNormal="100" workbookViewId="0"/>
  </sheetViews>
  <sheetFormatPr defaultRowHeight="13.2" x14ac:dyDescent="0.25"/>
  <cols>
    <col min="1" max="1" width="42.44140625" customWidth="1"/>
    <col min="2" max="2" width="22.5546875" bestFit="1" customWidth="1"/>
    <col min="3" max="3" width="36" customWidth="1"/>
    <col min="4" max="4" width="24" bestFit="1" customWidth="1"/>
    <col min="5" max="5" width="19.88671875" customWidth="1"/>
    <col min="6" max="7" width="2" style="11" customWidth="1"/>
    <col min="8" max="8" width="22.6640625" style="11" customWidth="1"/>
    <col min="9" max="9" width="22.88671875" customWidth="1"/>
    <col min="10" max="10" width="25.5546875" customWidth="1"/>
    <col min="11" max="11" width="15.109375" customWidth="1"/>
    <col min="12" max="12" width="8.88671875" bestFit="1" customWidth="1"/>
  </cols>
  <sheetData>
    <row r="1" spans="1:11" x14ac:dyDescent="0.25">
      <c r="I1" s="28" t="s">
        <v>32</v>
      </c>
      <c r="J1" s="77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9"/>
      <c r="E3" s="34"/>
      <c r="H3"/>
    </row>
    <row r="4" spans="1:11" x14ac:dyDescent="0.25">
      <c r="A4" s="33" t="str">
        <f>+H4</f>
        <v>Week of May 21st to May 25th</v>
      </c>
      <c r="B4" s="1"/>
      <c r="C4" s="1"/>
      <c r="D4" s="21"/>
      <c r="E4" s="34"/>
      <c r="H4" s="78" t="s">
        <v>117</v>
      </c>
      <c r="I4" s="77"/>
    </row>
    <row r="5" spans="1:11" ht="5.25" customHeight="1" thickBot="1" x14ac:dyDescent="0.3">
      <c r="A5" s="22"/>
      <c r="B5" s="1"/>
      <c r="C5" s="1"/>
      <c r="D5" s="21"/>
      <c r="E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C10" si="0">+I7/$J$1</f>
        <v>987.8</v>
      </c>
      <c r="C7" s="26">
        <f t="shared" si="0"/>
        <v>423021867.39999998</v>
      </c>
      <c r="D7" s="57" t="s">
        <v>11</v>
      </c>
      <c r="E7" s="40"/>
      <c r="F7" s="12"/>
      <c r="G7" s="12"/>
      <c r="H7" s="46" t="s">
        <v>36</v>
      </c>
      <c r="I7" s="79">
        <v>4939</v>
      </c>
      <c r="J7" s="79">
        <v>2115109337</v>
      </c>
      <c r="K7" s="26"/>
    </row>
    <row r="8" spans="1:11" x14ac:dyDescent="0.25">
      <c r="A8" s="51" t="s">
        <v>37</v>
      </c>
      <c r="B8" s="26">
        <f t="shared" si="0"/>
        <v>1974</v>
      </c>
      <c r="C8" s="26">
        <f t="shared" si="0"/>
        <v>39244639.399999999</v>
      </c>
      <c r="D8" s="57" t="s">
        <v>11</v>
      </c>
      <c r="E8" s="40"/>
      <c r="F8" s="12"/>
      <c r="G8" s="12"/>
      <c r="H8" s="46" t="s">
        <v>37</v>
      </c>
      <c r="I8" s="79">
        <v>9870</v>
      </c>
      <c r="J8" s="79">
        <v>196223197</v>
      </c>
      <c r="K8" s="26"/>
    </row>
    <row r="9" spans="1:11" x14ac:dyDescent="0.25">
      <c r="A9" s="51" t="s">
        <v>38</v>
      </c>
      <c r="B9" s="26">
        <f t="shared" si="0"/>
        <v>23.2</v>
      </c>
      <c r="C9" s="26">
        <f t="shared" si="0"/>
        <v>12675350</v>
      </c>
      <c r="D9" s="57" t="s">
        <v>11</v>
      </c>
      <c r="E9" s="40"/>
      <c r="F9" s="12"/>
      <c r="G9" s="12"/>
      <c r="H9" s="46" t="s">
        <v>38</v>
      </c>
      <c r="I9" s="79">
        <v>116</v>
      </c>
      <c r="J9" s="79">
        <v>63376750</v>
      </c>
      <c r="K9" s="26"/>
    </row>
    <row r="10" spans="1:11" x14ac:dyDescent="0.25">
      <c r="A10" s="51" t="s">
        <v>39</v>
      </c>
      <c r="B10" s="26">
        <f t="shared" si="0"/>
        <v>222.6</v>
      </c>
      <c r="C10" s="26">
        <f t="shared" si="0"/>
        <v>8989738.8000000007</v>
      </c>
      <c r="D10" s="57" t="s">
        <v>11</v>
      </c>
      <c r="E10" s="40"/>
      <c r="F10" s="12"/>
      <c r="G10" s="12"/>
      <c r="H10" s="46" t="s">
        <v>39</v>
      </c>
      <c r="I10" s="79">
        <v>1113</v>
      </c>
      <c r="J10" s="79">
        <v>44948694</v>
      </c>
      <c r="K10" s="26"/>
    </row>
    <row r="11" spans="1:11" x14ac:dyDescent="0.25">
      <c r="A11" s="51" t="s">
        <v>40</v>
      </c>
      <c r="B11" s="26">
        <f>ROUNDUP(I11/$J$1,0)</f>
        <v>0</v>
      </c>
      <c r="C11" s="26">
        <f>+J11/$J$1</f>
        <v>0</v>
      </c>
      <c r="D11" s="57" t="s">
        <v>11</v>
      </c>
      <c r="E11" s="40"/>
      <c r="F11" s="12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5">
      <c r="A12" s="51" t="s">
        <v>41</v>
      </c>
      <c r="B12" s="26">
        <f>+I12/$J$1</f>
        <v>87</v>
      </c>
      <c r="C12" s="26">
        <f>+J12/$J$1</f>
        <v>11942968</v>
      </c>
      <c r="D12" s="57" t="s">
        <v>11</v>
      </c>
      <c r="E12" s="40"/>
      <c r="F12" s="12"/>
      <c r="G12" s="12"/>
      <c r="H12" s="46" t="s">
        <v>41</v>
      </c>
      <c r="I12" s="79">
        <v>435</v>
      </c>
      <c r="J12" s="79">
        <v>59714840</v>
      </c>
      <c r="K12" s="26"/>
    </row>
    <row r="13" spans="1:11" x14ac:dyDescent="0.25">
      <c r="A13" s="51" t="s">
        <v>51</v>
      </c>
      <c r="B13" s="26">
        <f>+I13/$J$1</f>
        <v>1011</v>
      </c>
      <c r="C13" s="26">
        <f>+J13/$J$1</f>
        <v>435697217.39999998</v>
      </c>
      <c r="D13" s="57" t="s">
        <v>11</v>
      </c>
      <c r="E13" s="40"/>
      <c r="F13" s="12"/>
      <c r="G13" s="12"/>
      <c r="H13" s="46" t="s">
        <v>51</v>
      </c>
      <c r="I13" s="79">
        <v>5055</v>
      </c>
      <c r="J13" s="79">
        <v>2178486087</v>
      </c>
      <c r="K13" s="26"/>
    </row>
    <row r="14" spans="1:11" x14ac:dyDescent="0.25">
      <c r="A14" s="51" t="s">
        <v>52</v>
      </c>
      <c r="B14" s="26">
        <f>+I14/$J$1</f>
        <v>2292.1999999999998</v>
      </c>
      <c r="C14" s="26">
        <f>+J14/$J$1</f>
        <v>60893846.200000003</v>
      </c>
      <c r="D14" s="57" t="s">
        <v>11</v>
      </c>
      <c r="E14" s="40"/>
      <c r="F14" s="12"/>
      <c r="G14" s="12"/>
      <c r="H14" s="46" t="s">
        <v>52</v>
      </c>
      <c r="I14" s="79">
        <v>11461</v>
      </c>
      <c r="J14" s="79">
        <v>304469231</v>
      </c>
      <c r="K14" s="26"/>
    </row>
    <row r="15" spans="1:11" x14ac:dyDescent="0.25">
      <c r="A15" s="51" t="s">
        <v>53</v>
      </c>
      <c r="B15" s="26">
        <f>+I15/$J$1</f>
        <v>3303.2</v>
      </c>
      <c r="C15" s="26">
        <f>+J15/$J$1</f>
        <v>496591063.60000002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16516</v>
      </c>
      <c r="J15" s="68">
        <f>+J14+J13</f>
        <v>2482955318</v>
      </c>
      <c r="K15" s="68">
        <f>+K14+K13</f>
        <v>0</v>
      </c>
    </row>
    <row r="16" spans="1:11" ht="6" customHeight="1" x14ac:dyDescent="0.25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3303.2</v>
      </c>
      <c r="C17" s="47">
        <f>+C15</f>
        <v>496591063.60000002</v>
      </c>
      <c r="D17" s="72"/>
      <c r="E17" s="41"/>
      <c r="F17" s="12"/>
      <c r="G17" s="12"/>
      <c r="H17" s="12"/>
    </row>
    <row r="18" spans="1:11" ht="7.5" customHeight="1" thickBot="1" x14ac:dyDescent="0.3">
      <c r="A18" s="22"/>
      <c r="B18" s="3"/>
      <c r="C18" s="3"/>
      <c r="D18" s="21"/>
      <c r="E18" s="11"/>
      <c r="F18" s="12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C27" si="1">+I20/$J$1</f>
        <v>51.2</v>
      </c>
      <c r="C20" s="26">
        <f t="shared" si="1"/>
        <v>387881.4</v>
      </c>
      <c r="D20" s="57" t="s">
        <v>12</v>
      </c>
      <c r="E20" s="48"/>
      <c r="F20" s="12"/>
      <c r="G20" s="12"/>
      <c r="H20" s="46" t="s">
        <v>44</v>
      </c>
      <c r="I20" s="79">
        <v>256</v>
      </c>
      <c r="J20" s="79">
        <v>1939407</v>
      </c>
      <c r="K20" s="26"/>
    </row>
    <row r="21" spans="1:11" x14ac:dyDescent="0.25">
      <c r="A21" s="51" t="s">
        <v>45</v>
      </c>
      <c r="B21" s="26">
        <f t="shared" si="1"/>
        <v>586</v>
      </c>
      <c r="C21" s="26">
        <f t="shared" si="1"/>
        <v>8704587.5999999996</v>
      </c>
      <c r="D21" s="57" t="s">
        <v>12</v>
      </c>
      <c r="E21" s="40"/>
      <c r="F21" s="12"/>
      <c r="G21" s="12"/>
      <c r="H21" s="46" t="s">
        <v>45</v>
      </c>
      <c r="I21" s="79">
        <v>2930</v>
      </c>
      <c r="J21" s="79">
        <v>43522938</v>
      </c>
      <c r="K21" s="26"/>
    </row>
    <row r="22" spans="1:11" x14ac:dyDescent="0.25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5">
      <c r="A23" s="51" t="s">
        <v>46</v>
      </c>
      <c r="B23" s="26">
        <f t="shared" si="1"/>
        <v>9</v>
      </c>
      <c r="C23" s="26">
        <f t="shared" si="1"/>
        <v>641760</v>
      </c>
      <c r="D23" s="57" t="s">
        <v>12</v>
      </c>
      <c r="E23" s="40"/>
      <c r="F23" s="12"/>
      <c r="G23" s="12"/>
      <c r="H23" s="46" t="s">
        <v>46</v>
      </c>
      <c r="I23" s="79">
        <v>45</v>
      </c>
      <c r="J23" s="79">
        <v>3208800</v>
      </c>
      <c r="K23" s="26"/>
    </row>
    <row r="24" spans="1:11" x14ac:dyDescent="0.25">
      <c r="A24" s="51" t="s">
        <v>47</v>
      </c>
      <c r="B24" s="26">
        <f t="shared" si="1"/>
        <v>105.6</v>
      </c>
      <c r="C24" s="26">
        <f t="shared" si="1"/>
        <v>949194.2</v>
      </c>
      <c r="D24" s="57" t="s">
        <v>12</v>
      </c>
      <c r="E24" s="40"/>
      <c r="F24" s="12"/>
      <c r="G24" s="12"/>
      <c r="H24" s="46" t="s">
        <v>47</v>
      </c>
      <c r="I24" s="79">
        <v>528</v>
      </c>
      <c r="J24" s="79">
        <v>4745971</v>
      </c>
      <c r="K24" s="26"/>
    </row>
    <row r="25" spans="1:11" x14ac:dyDescent="0.25">
      <c r="A25" s="51" t="s">
        <v>48</v>
      </c>
      <c r="B25" s="26">
        <f t="shared" si="1"/>
        <v>77.599999999999994</v>
      </c>
      <c r="C25" s="26">
        <f t="shared" si="1"/>
        <v>793240.2</v>
      </c>
      <c r="D25" s="57" t="s">
        <v>12</v>
      </c>
      <c r="E25" s="40"/>
      <c r="F25" s="12"/>
      <c r="G25" s="12"/>
      <c r="H25" s="46" t="s">
        <v>48</v>
      </c>
      <c r="I25" s="79">
        <v>388</v>
      </c>
      <c r="J25" s="79">
        <v>3966201</v>
      </c>
      <c r="K25" s="26"/>
    </row>
    <row r="26" spans="1:11" x14ac:dyDescent="0.25">
      <c r="A26" s="51" t="s">
        <v>49</v>
      </c>
      <c r="B26" s="26">
        <f t="shared" si="1"/>
        <v>682.4</v>
      </c>
      <c r="C26" s="26">
        <f t="shared" si="1"/>
        <v>9897617</v>
      </c>
      <c r="D26" s="57" t="s">
        <v>12</v>
      </c>
      <c r="E26" s="40"/>
      <c r="F26" s="12"/>
      <c r="G26" s="12"/>
      <c r="H26" s="46" t="s">
        <v>49</v>
      </c>
      <c r="I26" s="79">
        <v>3412</v>
      </c>
      <c r="J26" s="79">
        <v>49488085</v>
      </c>
      <c r="K26" s="26"/>
    </row>
    <row r="27" spans="1:11" x14ac:dyDescent="0.25">
      <c r="A27" s="51" t="s">
        <v>50</v>
      </c>
      <c r="B27" s="26">
        <f t="shared" si="1"/>
        <v>760</v>
      </c>
      <c r="C27" s="26">
        <f t="shared" si="1"/>
        <v>10690857.199999999</v>
      </c>
      <c r="D27" s="57" t="s">
        <v>12</v>
      </c>
      <c r="E27" s="40"/>
      <c r="F27" s="12"/>
      <c r="G27" s="12"/>
      <c r="H27" s="46" t="s">
        <v>50</v>
      </c>
      <c r="I27" s="68">
        <f>+I26+I25</f>
        <v>3800</v>
      </c>
      <c r="J27" s="68">
        <f>+J26+J25</f>
        <v>53454286</v>
      </c>
      <c r="K27" s="68">
        <f>+K26+K25</f>
        <v>0</v>
      </c>
    </row>
    <row r="28" spans="1:11" ht="6" customHeight="1" x14ac:dyDescent="0.25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760</v>
      </c>
      <c r="C29" s="47">
        <f>+C27</f>
        <v>10690857.199999999</v>
      </c>
      <c r="D29" s="72"/>
      <c r="E29" s="41"/>
      <c r="F29" s="12"/>
      <c r="G29" s="12"/>
      <c r="H29" s="12"/>
    </row>
    <row r="30" spans="1:11" ht="7.5" customHeight="1" thickBot="1" x14ac:dyDescent="0.3">
      <c r="A30" s="22"/>
      <c r="B30" s="3"/>
      <c r="C30" s="3"/>
      <c r="D30" s="21"/>
      <c r="E30" s="11"/>
      <c r="F30" s="12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C35" si="2">+I32/$J$1</f>
        <v>269</v>
      </c>
      <c r="C32" s="26">
        <f t="shared" si="2"/>
        <v>11571800</v>
      </c>
      <c r="D32" s="57" t="s">
        <v>13</v>
      </c>
      <c r="E32" s="40"/>
      <c r="F32" s="12"/>
      <c r="G32" s="12"/>
      <c r="H32" s="46" t="s">
        <v>55</v>
      </c>
      <c r="I32" s="79">
        <v>1345</v>
      </c>
      <c r="J32" s="79">
        <v>57859000</v>
      </c>
      <c r="K32" s="26"/>
    </row>
    <row r="33" spans="1:11" x14ac:dyDescent="0.25">
      <c r="A33" s="51" t="s">
        <v>56</v>
      </c>
      <c r="B33" s="26">
        <f t="shared" si="2"/>
        <v>9.1999999999999993</v>
      </c>
      <c r="C33" s="26">
        <f t="shared" si="2"/>
        <v>709000</v>
      </c>
      <c r="D33" s="57" t="s">
        <v>13</v>
      </c>
      <c r="E33" s="40"/>
      <c r="F33" s="12"/>
      <c r="G33" s="12"/>
      <c r="H33" s="46" t="s">
        <v>56</v>
      </c>
      <c r="I33" s="79">
        <v>46</v>
      </c>
      <c r="J33" s="79">
        <v>3545000</v>
      </c>
      <c r="K33" s="26"/>
    </row>
    <row r="34" spans="1:11" x14ac:dyDescent="0.25">
      <c r="A34" s="51" t="s">
        <v>57</v>
      </c>
      <c r="B34" s="26">
        <f t="shared" si="2"/>
        <v>278.2</v>
      </c>
      <c r="C34" s="26">
        <f t="shared" si="2"/>
        <v>12280800</v>
      </c>
      <c r="D34" s="57" t="s">
        <v>13</v>
      </c>
      <c r="E34" s="40"/>
      <c r="F34" s="12"/>
      <c r="G34" s="12"/>
      <c r="H34" s="46" t="s">
        <v>57</v>
      </c>
      <c r="I34" s="68">
        <f>+I33+I32</f>
        <v>1391</v>
      </c>
      <c r="J34" s="68">
        <f>+J33+J32</f>
        <v>61404000</v>
      </c>
      <c r="K34" s="26"/>
    </row>
    <row r="35" spans="1:11" x14ac:dyDescent="0.25">
      <c r="A35" s="51" t="s">
        <v>58</v>
      </c>
      <c r="B35" s="26">
        <f t="shared" si="2"/>
        <v>635.79999999999995</v>
      </c>
      <c r="C35" s="26">
        <f t="shared" si="2"/>
        <v>15595.8</v>
      </c>
      <c r="D35" s="57" t="s">
        <v>72</v>
      </c>
      <c r="E35" s="40"/>
      <c r="F35" s="12"/>
      <c r="G35" s="12"/>
      <c r="H35" s="46" t="s">
        <v>58</v>
      </c>
      <c r="I35" s="79">
        <v>3179</v>
      </c>
      <c r="J35" s="79">
        <v>77979</v>
      </c>
      <c r="K35" s="26"/>
    </row>
    <row r="36" spans="1:11" ht="6" customHeight="1" x14ac:dyDescent="0.25">
      <c r="A36" s="51"/>
      <c r="B36" s="26"/>
      <c r="C36" s="26"/>
      <c r="D36" s="57"/>
      <c r="E36" s="40"/>
      <c r="F36" s="12"/>
      <c r="G36" s="12"/>
      <c r="H36"/>
    </row>
    <row r="37" spans="1:11" x14ac:dyDescent="0.25">
      <c r="A37" s="51" t="s">
        <v>59</v>
      </c>
      <c r="B37" s="47">
        <f>+B35+B34</f>
        <v>914</v>
      </c>
      <c r="C37" s="47">
        <f>+C35+C34</f>
        <v>12296395.800000001</v>
      </c>
      <c r="D37" s="72"/>
      <c r="E37" s="41"/>
      <c r="F37" s="12"/>
      <c r="G37" s="12"/>
      <c r="H37"/>
    </row>
    <row r="38" spans="1:11" ht="7.5" customHeight="1" thickBot="1" x14ac:dyDescent="0.3">
      <c r="A38" s="22"/>
      <c r="B38" s="3"/>
      <c r="C38" s="3"/>
      <c r="D38" s="21"/>
      <c r="E38" s="11"/>
      <c r="F38" s="12"/>
      <c r="G38" s="12"/>
      <c r="H38"/>
    </row>
    <row r="39" spans="1:11" ht="27" thickBot="1" x14ac:dyDescent="0.3">
      <c r="A39" s="49" t="s">
        <v>60</v>
      </c>
      <c r="B39" s="71">
        <f>+B37+B29+B17</f>
        <v>4977.2</v>
      </c>
      <c r="C39" s="71">
        <f>+C37+C29+C17</f>
        <v>519578316.60000002</v>
      </c>
      <c r="D39" s="50" t="s">
        <v>111</v>
      </c>
      <c r="E39" s="34"/>
      <c r="F39" s="12"/>
      <c r="G39" s="12"/>
      <c r="H39"/>
    </row>
    <row r="40" spans="1:11" x14ac:dyDescent="0.25">
      <c r="A40" s="156"/>
      <c r="B40" s="157"/>
      <c r="C40" s="157"/>
      <c r="D40" s="34"/>
      <c r="E40" s="34"/>
      <c r="F40" s="12"/>
      <c r="G40" s="12"/>
      <c r="H40"/>
    </row>
    <row r="41" spans="1:11" x14ac:dyDescent="0.25">
      <c r="A41" s="156"/>
      <c r="B41" s="157"/>
      <c r="C41" s="157"/>
      <c r="D41" s="34"/>
      <c r="E41" s="34"/>
      <c r="F41" s="12"/>
      <c r="G41" s="12"/>
      <c r="H41"/>
    </row>
    <row r="42" spans="1:11" ht="13.8" thickBot="1" x14ac:dyDescent="0.3">
      <c r="A42" s="156"/>
      <c r="B42" s="157"/>
      <c r="C42" s="157"/>
      <c r="D42" s="34"/>
      <c r="E42" s="34"/>
      <c r="F42" s="12"/>
      <c r="G42" s="12"/>
      <c r="H42"/>
    </row>
    <row r="43" spans="1:11" ht="17.399999999999999" x14ac:dyDescent="0.3">
      <c r="A43" s="32" t="str">
        <f>+I43</f>
        <v>EnronOnline Broker Detail</v>
      </c>
      <c r="B43" s="149"/>
      <c r="C43" s="19"/>
      <c r="I43" s="77" t="s">
        <v>129</v>
      </c>
      <c r="J43" s="77"/>
    </row>
    <row r="44" spans="1:11" x14ac:dyDescent="0.25">
      <c r="A44" s="33" t="str">
        <f>+I44</f>
        <v>Weekly Transactions for May 21- May 25</v>
      </c>
      <c r="B44" s="1"/>
      <c r="C44" s="21"/>
      <c r="I44" s="148" t="s">
        <v>130</v>
      </c>
    </row>
    <row r="45" spans="1:11" x14ac:dyDescent="0.25">
      <c r="A45" s="150"/>
      <c r="B45" s="136"/>
      <c r="C45" s="151"/>
      <c r="I45" s="139"/>
      <c r="J45" s="140"/>
      <c r="K45" s="140"/>
    </row>
    <row r="46" spans="1:11" x14ac:dyDescent="0.25">
      <c r="A46" s="150"/>
      <c r="B46" s="174" t="s">
        <v>120</v>
      </c>
      <c r="C46" s="175"/>
      <c r="I46" s="139"/>
      <c r="J46" s="141" t="s">
        <v>120</v>
      </c>
      <c r="K46" s="140"/>
    </row>
    <row r="47" spans="1:11" x14ac:dyDescent="0.25">
      <c r="A47" s="154" t="s">
        <v>121</v>
      </c>
      <c r="B47" s="145" t="s">
        <v>122</v>
      </c>
      <c r="C47" s="152" t="s">
        <v>94</v>
      </c>
      <c r="I47" s="140" t="s">
        <v>121</v>
      </c>
      <c r="J47" s="139" t="s">
        <v>122</v>
      </c>
      <c r="K47" s="139" t="s">
        <v>94</v>
      </c>
    </row>
    <row r="48" spans="1:11" x14ac:dyDescent="0.25">
      <c r="A48" s="155" t="str">
        <f t="shared" ref="A48:C53" si="3">+I48</f>
        <v>APB Energy, Inc.</v>
      </c>
      <c r="B48" s="146">
        <f t="shared" si="3"/>
        <v>18</v>
      </c>
      <c r="C48" s="153">
        <f t="shared" si="3"/>
        <v>56</v>
      </c>
      <c r="I48" s="142" t="s">
        <v>123</v>
      </c>
      <c r="J48" s="143">
        <v>18</v>
      </c>
      <c r="K48" s="143">
        <v>56</v>
      </c>
    </row>
    <row r="49" spans="1:11" x14ac:dyDescent="0.25">
      <c r="A49" s="155" t="str">
        <f t="shared" si="3"/>
        <v>Natsource LLC</v>
      </c>
      <c r="B49" s="146">
        <f t="shared" si="3"/>
        <v>3</v>
      </c>
      <c r="C49" s="153">
        <f t="shared" si="3"/>
        <v>38</v>
      </c>
      <c r="I49" s="142" t="s">
        <v>124</v>
      </c>
      <c r="J49" s="143">
        <v>3</v>
      </c>
      <c r="K49" s="143">
        <v>38</v>
      </c>
    </row>
    <row r="50" spans="1:11" x14ac:dyDescent="0.25">
      <c r="A50" s="155" t="str">
        <f t="shared" si="3"/>
        <v>Amerex Natural Gas I, Ltd.</v>
      </c>
      <c r="B50" s="146">
        <f t="shared" si="3"/>
        <v>31</v>
      </c>
      <c r="C50" s="153">
        <f t="shared" si="3"/>
        <v>0</v>
      </c>
      <c r="I50" s="142" t="s">
        <v>125</v>
      </c>
      <c r="J50" s="143">
        <v>31</v>
      </c>
      <c r="K50" s="143">
        <v>0</v>
      </c>
    </row>
    <row r="51" spans="1:11" x14ac:dyDescent="0.25">
      <c r="A51" s="155" t="str">
        <f t="shared" si="3"/>
        <v>Amerex Power, Ltd.</v>
      </c>
      <c r="B51" s="146">
        <f t="shared" si="3"/>
        <v>0</v>
      </c>
      <c r="C51" s="153">
        <f t="shared" si="3"/>
        <v>9</v>
      </c>
      <c r="I51" s="142" t="s">
        <v>126</v>
      </c>
      <c r="J51" s="143">
        <v>0</v>
      </c>
      <c r="K51" s="143">
        <v>9</v>
      </c>
    </row>
    <row r="52" spans="1:11" x14ac:dyDescent="0.25">
      <c r="A52" s="155" t="str">
        <f t="shared" si="3"/>
        <v>Prebon Energy, Inc.</v>
      </c>
      <c r="B52" s="146">
        <f t="shared" si="3"/>
        <v>0</v>
      </c>
      <c r="C52" s="153">
        <f t="shared" si="3"/>
        <v>1</v>
      </c>
      <c r="I52" s="142" t="s">
        <v>127</v>
      </c>
      <c r="J52" s="143">
        <v>0</v>
      </c>
      <c r="K52" s="143">
        <v>1</v>
      </c>
    </row>
    <row r="53" spans="1:11" ht="13.8" thickBot="1" x14ac:dyDescent="0.3">
      <c r="A53" s="158" t="str">
        <f t="shared" si="3"/>
        <v>Grand Total</v>
      </c>
      <c r="B53" s="159">
        <f t="shared" si="3"/>
        <v>52</v>
      </c>
      <c r="C53" s="160">
        <f t="shared" si="3"/>
        <v>104</v>
      </c>
      <c r="I53" s="144" t="s">
        <v>128</v>
      </c>
      <c r="J53" s="147">
        <f>SUM(J48:J52)</f>
        <v>52</v>
      </c>
      <c r="K53" s="147">
        <f>SUM(K48:K52)</f>
        <v>104</v>
      </c>
    </row>
    <row r="54" spans="1:11" ht="13.8" thickBot="1" x14ac:dyDescent="0.3">
      <c r="B54" s="2"/>
      <c r="C54" s="2"/>
      <c r="D54" s="2"/>
      <c r="H54" s="12"/>
    </row>
    <row r="55" spans="1:11" x14ac:dyDescent="0.25">
      <c r="A55" s="32" t="s">
        <v>7</v>
      </c>
      <c r="B55" s="30"/>
      <c r="C55" s="23"/>
      <c r="D55" s="23"/>
      <c r="E55" s="19"/>
      <c r="F55" s="34"/>
      <c r="G55" s="34"/>
      <c r="H55" s="12"/>
    </row>
    <row r="56" spans="1:11" x14ac:dyDescent="0.25">
      <c r="A56" s="38" t="str">
        <f>+H4</f>
        <v>Week of May 21st to May 25th</v>
      </c>
      <c r="B56" s="3"/>
      <c r="C56" s="3"/>
      <c r="D56" s="3"/>
      <c r="E56" s="21"/>
      <c r="F56" s="34"/>
      <c r="G56" s="34"/>
      <c r="H56" s="12"/>
      <c r="I56" s="12"/>
    </row>
    <row r="57" spans="1:11" ht="7.5" customHeight="1" thickBot="1" x14ac:dyDescent="0.3">
      <c r="A57" s="20"/>
      <c r="B57" s="3"/>
      <c r="C57" s="3"/>
      <c r="D57" s="3"/>
      <c r="E57" s="21"/>
      <c r="F57" s="34"/>
      <c r="G57" s="34"/>
      <c r="H57" s="12"/>
      <c r="I57" s="12" t="s">
        <v>30</v>
      </c>
    </row>
    <row r="58" spans="1:11" x14ac:dyDescent="0.25">
      <c r="A58" s="13" t="s">
        <v>5</v>
      </c>
      <c r="B58" s="43" t="s">
        <v>4</v>
      </c>
      <c r="C58" s="43" t="s">
        <v>8</v>
      </c>
      <c r="D58" s="45" t="s">
        <v>73</v>
      </c>
      <c r="E58" s="44" t="s">
        <v>10</v>
      </c>
      <c r="F58" s="39"/>
      <c r="G58" s="39"/>
      <c r="H58" s="12"/>
      <c r="I58" s="4" t="s">
        <v>5</v>
      </c>
      <c r="J58" s="5" t="s">
        <v>4</v>
      </c>
    </row>
    <row r="59" spans="1:11" x14ac:dyDescent="0.25">
      <c r="A59" s="51" t="s">
        <v>1</v>
      </c>
      <c r="B59" s="26">
        <f>+J59</f>
        <v>156837500</v>
      </c>
      <c r="C59" s="26">
        <f>+C7-B59</f>
        <v>266184367.39999998</v>
      </c>
      <c r="D59" s="69">
        <f>+B59/C7</f>
        <v>0.37075506513165191</v>
      </c>
      <c r="E59" s="52" t="s">
        <v>11</v>
      </c>
      <c r="F59" s="42"/>
      <c r="G59" s="42"/>
      <c r="H59" s="12"/>
      <c r="I59" s="8" t="s">
        <v>1</v>
      </c>
      <c r="J59" s="79">
        <v>156837500</v>
      </c>
    </row>
    <row r="60" spans="1:11" x14ac:dyDescent="0.25">
      <c r="A60" s="51" t="s">
        <v>0</v>
      </c>
      <c r="B60" s="26">
        <f>+J60</f>
        <v>27823500</v>
      </c>
      <c r="C60" s="26">
        <f>+C8-B60</f>
        <v>11421139.399999999</v>
      </c>
      <c r="D60" s="69">
        <f>+B60/C8</f>
        <v>0.70897580982741815</v>
      </c>
      <c r="E60" s="52" t="s">
        <v>11</v>
      </c>
      <c r="F60" s="42"/>
      <c r="G60" s="42"/>
      <c r="H60" s="12"/>
      <c r="I60" s="8" t="s">
        <v>0</v>
      </c>
      <c r="J60" s="79">
        <v>27823500</v>
      </c>
    </row>
    <row r="61" spans="1:11" ht="13.8" thickBot="1" x14ac:dyDescent="0.3">
      <c r="A61" s="53" t="s">
        <v>2</v>
      </c>
      <c r="B61" s="54">
        <f>+J61</f>
        <v>4009170</v>
      </c>
      <c r="C61" s="54">
        <f>+(C20+C21)-B61</f>
        <v>5083299</v>
      </c>
      <c r="D61" s="65">
        <f>+B61/(C20+C21)</f>
        <v>0.440933040299615</v>
      </c>
      <c r="E61" s="55" t="s">
        <v>12</v>
      </c>
      <c r="F61" s="42"/>
      <c r="G61" s="42"/>
      <c r="H61" s="12"/>
      <c r="I61" s="8" t="s">
        <v>2</v>
      </c>
      <c r="J61" s="79">
        <v>4009170</v>
      </c>
    </row>
    <row r="62" spans="1:11" ht="13.8" thickBot="1" x14ac:dyDescent="0.3">
      <c r="H62" s="12"/>
      <c r="I62" s="12"/>
    </row>
    <row r="63" spans="1:11" x14ac:dyDescent="0.25">
      <c r="A63" s="32" t="s">
        <v>14</v>
      </c>
      <c r="B63" s="35"/>
      <c r="C63" s="18"/>
      <c r="D63" s="18"/>
      <c r="E63" s="19"/>
      <c r="F63" s="34"/>
      <c r="G63" s="34"/>
      <c r="H63" s="12"/>
      <c r="I63" s="27" t="str">
        <f>+H4</f>
        <v>Week of May 21st to May 25th</v>
      </c>
    </row>
    <row r="64" spans="1:11" x14ac:dyDescent="0.25">
      <c r="A64" s="36" t="str">
        <f>+I63</f>
        <v>Week of May 21st to May 25th</v>
      </c>
      <c r="B64" s="37"/>
      <c r="C64" s="1"/>
      <c r="D64" s="1"/>
      <c r="E64" s="21"/>
      <c r="F64" s="34"/>
      <c r="G64" s="34"/>
      <c r="H64" s="12"/>
      <c r="I64" s="12" t="s">
        <v>115</v>
      </c>
    </row>
    <row r="65" spans="1:12" ht="7.5" customHeight="1" thickBot="1" x14ac:dyDescent="0.3">
      <c r="A65" s="22"/>
      <c r="B65" s="1"/>
      <c r="C65" s="1"/>
      <c r="D65" s="1"/>
      <c r="E65" s="21"/>
      <c r="F65" s="34"/>
      <c r="G65" s="34"/>
      <c r="H65" s="12"/>
    </row>
    <row r="66" spans="1:12" x14ac:dyDescent="0.25">
      <c r="A66" s="13" t="s">
        <v>5</v>
      </c>
      <c r="B66" s="43" t="s">
        <v>4</v>
      </c>
      <c r="C66" s="43" t="s">
        <v>15</v>
      </c>
      <c r="D66" s="45" t="s">
        <v>74</v>
      </c>
      <c r="E66" s="44" t="s">
        <v>10</v>
      </c>
      <c r="F66" s="39"/>
      <c r="G66" s="39"/>
      <c r="H66" s="12"/>
      <c r="I66" s="4" t="s">
        <v>5</v>
      </c>
      <c r="J66" s="5" t="s">
        <v>4</v>
      </c>
      <c r="L66" t="s">
        <v>33</v>
      </c>
    </row>
    <row r="67" spans="1:12" ht="13.8" thickBot="1" x14ac:dyDescent="0.3">
      <c r="A67" s="53" t="s">
        <v>1</v>
      </c>
      <c r="B67" s="56">
        <f>+J67/L67</f>
        <v>855040000</v>
      </c>
      <c r="C67" s="54">
        <f>+C7-B67</f>
        <v>-432018132.60000002</v>
      </c>
      <c r="D67" s="65">
        <f>+C7/B67</f>
        <v>0.49473927231474546</v>
      </c>
      <c r="E67" s="55" t="s">
        <v>11</v>
      </c>
      <c r="F67" s="42"/>
      <c r="G67" s="42"/>
      <c r="H67" s="12"/>
      <c r="I67" s="9" t="s">
        <v>1</v>
      </c>
      <c r="J67" s="10">
        <f>+K67*10000</f>
        <v>3420160000</v>
      </c>
      <c r="K67" s="79">
        <f>78264+69618+25889+168245</f>
        <v>342016</v>
      </c>
      <c r="L67" s="77">
        <v>4</v>
      </c>
    </row>
    <row r="68" spans="1:12" ht="13.8" thickBot="1" x14ac:dyDescent="0.3"/>
    <row r="69" spans="1:12" x14ac:dyDescent="0.25">
      <c r="A69" s="32" t="s">
        <v>22</v>
      </c>
      <c r="B69" s="35"/>
      <c r="C69" s="18"/>
      <c r="D69" s="18"/>
      <c r="E69" s="19"/>
      <c r="F69" s="34"/>
      <c r="G69" s="34"/>
    </row>
    <row r="70" spans="1:12" x14ac:dyDescent="0.25">
      <c r="A70" s="33" t="str">
        <f>+H4</f>
        <v>Week of May 21st to May 25th</v>
      </c>
      <c r="B70" s="37"/>
      <c r="C70" s="1"/>
      <c r="D70" s="1"/>
      <c r="E70" s="21"/>
      <c r="F70" s="34"/>
      <c r="G70" s="34"/>
      <c r="I70" t="s">
        <v>63</v>
      </c>
    </row>
    <row r="71" spans="1:12" ht="7.5" customHeight="1" thickBot="1" x14ac:dyDescent="0.3">
      <c r="A71" s="22"/>
      <c r="B71" s="1"/>
      <c r="C71" s="1"/>
      <c r="D71" s="1"/>
      <c r="E71" s="21"/>
      <c r="F71" s="34"/>
      <c r="G71" s="34"/>
    </row>
    <row r="72" spans="1:12" x14ac:dyDescent="0.25">
      <c r="A72" s="13" t="s">
        <v>5</v>
      </c>
      <c r="B72" s="43" t="s">
        <v>3</v>
      </c>
      <c r="C72" s="43" t="s">
        <v>4</v>
      </c>
      <c r="D72" s="43"/>
      <c r="E72" s="44" t="s">
        <v>10</v>
      </c>
      <c r="F72" s="34"/>
      <c r="G72" s="34"/>
      <c r="I72" s="4" t="s">
        <v>5</v>
      </c>
      <c r="J72" s="5" t="s">
        <v>3</v>
      </c>
      <c r="K72" s="5" t="s">
        <v>4</v>
      </c>
    </row>
    <row r="73" spans="1:12" x14ac:dyDescent="0.25">
      <c r="A73" s="51" t="s">
        <v>23</v>
      </c>
      <c r="B73" s="26">
        <f>+J73</f>
        <v>124</v>
      </c>
      <c r="C73" s="26">
        <f>+K73</f>
        <v>117520000</v>
      </c>
      <c r="D73" s="26"/>
      <c r="E73" s="57" t="s">
        <v>11</v>
      </c>
      <c r="F73" s="34"/>
      <c r="G73" s="34"/>
      <c r="I73" s="6" t="s">
        <v>23</v>
      </c>
      <c r="J73" s="79">
        <v>124</v>
      </c>
      <c r="K73" s="79">
        <v>117520000</v>
      </c>
    </row>
    <row r="74" spans="1:12" x14ac:dyDescent="0.25">
      <c r="A74" s="51" t="s">
        <v>24</v>
      </c>
      <c r="B74" s="26">
        <f>+J74</f>
        <v>4</v>
      </c>
      <c r="C74" s="26">
        <f>+K74</f>
        <v>3680000</v>
      </c>
      <c r="D74" s="26"/>
      <c r="E74" s="57" t="s">
        <v>11</v>
      </c>
      <c r="F74" s="34"/>
      <c r="G74" s="34"/>
      <c r="I74" s="6" t="s">
        <v>24</v>
      </c>
      <c r="J74" s="79">
        <v>4</v>
      </c>
      <c r="K74" s="79">
        <v>3680000</v>
      </c>
    </row>
    <row r="75" spans="1:12" ht="13.8" thickBot="1" x14ac:dyDescent="0.3">
      <c r="A75" s="53" t="s">
        <v>9</v>
      </c>
      <c r="B75" s="58">
        <f>SUM(B73:B74)</f>
        <v>128</v>
      </c>
      <c r="C75" s="58">
        <f>SUM(C73:C74)</f>
        <v>121200000</v>
      </c>
      <c r="D75" s="54"/>
      <c r="E75" s="59"/>
      <c r="F75" s="34"/>
      <c r="G75" s="34"/>
    </row>
    <row r="76" spans="1:12" x14ac:dyDescent="0.25">
      <c r="E76" s="1"/>
      <c r="F76" s="34"/>
      <c r="G76" s="34"/>
    </row>
    <row r="77" spans="1:12" ht="13.8" thickBot="1" x14ac:dyDescent="0.3"/>
    <row r="78" spans="1:12" x14ac:dyDescent="0.25">
      <c r="A78" s="32" t="s">
        <v>21</v>
      </c>
      <c r="B78" s="35"/>
      <c r="C78" s="19"/>
      <c r="D78" s="1"/>
      <c r="F78" s="34"/>
      <c r="G78" s="34"/>
    </row>
    <row r="79" spans="1:12" x14ac:dyDescent="0.25">
      <c r="A79" s="33" t="str">
        <f>+H4</f>
        <v>Week of May 21st to May 25th</v>
      </c>
      <c r="B79" s="37"/>
      <c r="C79" s="21"/>
      <c r="E79" s="34"/>
      <c r="H79"/>
      <c r="I79" t="s">
        <v>31</v>
      </c>
    </row>
    <row r="80" spans="1:12" ht="7.5" customHeight="1" thickBot="1" x14ac:dyDescent="0.3">
      <c r="A80" s="22"/>
      <c r="B80" s="1"/>
      <c r="C80" s="21"/>
      <c r="E80" s="34"/>
    </row>
    <row r="81" spans="1:11" x14ac:dyDescent="0.25">
      <c r="A81" s="13" t="s">
        <v>16</v>
      </c>
      <c r="B81" s="43" t="s">
        <v>3</v>
      </c>
      <c r="C81" s="44" t="s">
        <v>10</v>
      </c>
      <c r="E81" s="39"/>
      <c r="I81" s="4" t="s">
        <v>16</v>
      </c>
      <c r="J81" s="5" t="s">
        <v>3</v>
      </c>
    </row>
    <row r="82" spans="1:11" x14ac:dyDescent="0.25">
      <c r="A82" s="51" t="s">
        <v>35</v>
      </c>
      <c r="B82" s="26">
        <f>+J82</f>
        <v>24</v>
      </c>
      <c r="C82" s="57" t="s">
        <v>19</v>
      </c>
      <c r="E82" s="34"/>
      <c r="I82" s="6" t="s">
        <v>35</v>
      </c>
      <c r="J82" s="79">
        <v>24</v>
      </c>
    </row>
    <row r="83" spans="1:11" x14ac:dyDescent="0.25">
      <c r="A83" s="51" t="s">
        <v>17</v>
      </c>
      <c r="B83" s="26">
        <f>+J83</f>
        <v>30</v>
      </c>
      <c r="C83" s="57" t="s">
        <v>19</v>
      </c>
      <c r="E83" s="34"/>
      <c r="I83" s="6" t="s">
        <v>17</v>
      </c>
      <c r="J83" s="79">
        <v>30</v>
      </c>
    </row>
    <row r="84" spans="1:11" x14ac:dyDescent="0.25">
      <c r="A84" s="51" t="s">
        <v>18</v>
      </c>
      <c r="B84" s="26">
        <f>+J84</f>
        <v>54</v>
      </c>
      <c r="C84" s="57" t="s">
        <v>20</v>
      </c>
      <c r="E84" s="40"/>
      <c r="H84"/>
      <c r="I84" s="6" t="s">
        <v>18</v>
      </c>
      <c r="J84" s="80">
        <v>54</v>
      </c>
    </row>
    <row r="85" spans="1:11" ht="13.8" thickBot="1" x14ac:dyDescent="0.3">
      <c r="A85" s="53" t="s">
        <v>9</v>
      </c>
      <c r="B85" s="58">
        <f>SUM(B82:B84)</f>
        <v>108</v>
      </c>
      <c r="C85" s="60"/>
      <c r="E85" s="11"/>
      <c r="H85"/>
    </row>
    <row r="86" spans="1:11" x14ac:dyDescent="0.25">
      <c r="E86" s="11"/>
      <c r="H86"/>
    </row>
    <row r="87" spans="1:11" x14ac:dyDescent="0.25">
      <c r="A87" s="7" t="s">
        <v>25</v>
      </c>
      <c r="E87" s="11"/>
      <c r="H87"/>
      <c r="I87" s="83" t="s">
        <v>78</v>
      </c>
    </row>
    <row r="88" spans="1:11" x14ac:dyDescent="0.25">
      <c r="A88" s="124" t="str">
        <f>+I88</f>
        <v>05-21-01 No Issues</v>
      </c>
      <c r="E88" s="11"/>
      <c r="H88"/>
      <c r="I88" s="7" t="s">
        <v>118</v>
      </c>
    </row>
    <row r="89" spans="1:11" ht="13.8" thickBot="1" x14ac:dyDescent="0.3"/>
    <row r="90" spans="1:11" x14ac:dyDescent="0.25">
      <c r="A90" s="172" t="s">
        <v>27</v>
      </c>
      <c r="B90" s="173"/>
      <c r="I90" s="172" t="s">
        <v>27</v>
      </c>
      <c r="J90" s="173"/>
    </row>
    <row r="91" spans="1:11" x14ac:dyDescent="0.25">
      <c r="A91" s="13" t="s">
        <v>28</v>
      </c>
      <c r="B91" s="14" t="s">
        <v>75</v>
      </c>
      <c r="I91" s="13" t="s">
        <v>28</v>
      </c>
      <c r="J91" s="14" t="s">
        <v>29</v>
      </c>
    </row>
    <row r="92" spans="1:11" ht="13.8" thickBot="1" x14ac:dyDescent="0.3">
      <c r="A92" s="15">
        <f>+I92</f>
        <v>1008773</v>
      </c>
      <c r="B92" s="16">
        <f>+J92</f>
        <v>606505373578</v>
      </c>
      <c r="I92" s="81">
        <v>1008773</v>
      </c>
      <c r="J92" s="82">
        <v>606505373578</v>
      </c>
    </row>
    <row r="93" spans="1:11" x14ac:dyDescent="0.25">
      <c r="A93" t="str">
        <f>+I93</f>
        <v>As of May 24, 2001</v>
      </c>
      <c r="I93" s="77" t="s">
        <v>119</v>
      </c>
      <c r="J93" s="77"/>
    </row>
    <row r="94" spans="1:11" ht="17.399999999999999" x14ac:dyDescent="0.3">
      <c r="J94" s="135"/>
    </row>
    <row r="95" spans="1:11" x14ac:dyDescent="0.25">
      <c r="A95" s="137"/>
    </row>
    <row r="96" spans="1:11" x14ac:dyDescent="0.25">
      <c r="J96" s="138"/>
      <c r="K96" s="138"/>
    </row>
  </sheetData>
  <mergeCells count="3">
    <mergeCell ref="B46:C46"/>
    <mergeCell ref="A90:B90"/>
    <mergeCell ref="I90:J90"/>
  </mergeCells>
  <phoneticPr fontId="0" type="noConversion"/>
  <conditionalFormatting sqref="J50 B44 J43:J44">
    <cfRule type="cellIs" dxfId="3" priority="1" stopIfTrue="1" operator="equal">
      <formula>$B$1</formula>
    </cfRule>
  </conditionalFormatting>
  <printOptions horizontalCentered="1"/>
  <pageMargins left="0.19" right="0.19" top="1" bottom="1" header="0.5" footer="0.5"/>
  <pageSetup scale="66" orientation="landscape" r:id="rId1"/>
  <headerFooter alignWithMargins="0"/>
  <rowBreaks count="1" manualBreakCount="1">
    <brk id="54" max="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3.2" x14ac:dyDescent="0.25"/>
  <cols>
    <col min="1" max="1" width="33.88671875" customWidth="1"/>
    <col min="2" max="2" width="26.109375" bestFit="1" customWidth="1"/>
    <col min="3" max="3" width="32.5546875" bestFit="1" customWidth="1"/>
    <col min="4" max="4" width="21.5546875" bestFit="1" customWidth="1"/>
    <col min="5" max="5" width="22.5546875" customWidth="1"/>
    <col min="6" max="6" width="2" style="11" customWidth="1"/>
    <col min="7" max="7" width="2.44140625" style="11" customWidth="1"/>
    <col min="8" max="8" width="22.88671875" customWidth="1"/>
    <col min="9" max="9" width="25.6640625" customWidth="1"/>
    <col min="10" max="10" width="15.44140625" customWidth="1"/>
    <col min="11" max="11" width="17.88671875" customWidth="1"/>
  </cols>
  <sheetData>
    <row r="1" spans="1:11" x14ac:dyDescent="0.25">
      <c r="H1" s="28" t="s">
        <v>32</v>
      </c>
      <c r="I1" s="77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8"/>
      <c r="E3" s="19"/>
      <c r="F3" s="34"/>
    </row>
    <row r="4" spans="1:11" x14ac:dyDescent="0.25">
      <c r="A4" s="33" t="str">
        <f>+H4</f>
        <v>Week of May 21st to May 25th</v>
      </c>
      <c r="B4" s="1"/>
      <c r="C4" s="1"/>
      <c r="D4" s="1"/>
      <c r="E4" s="21"/>
      <c r="F4" s="34"/>
      <c r="H4" s="78" t="s">
        <v>117</v>
      </c>
    </row>
    <row r="5" spans="1:11" ht="5.25" customHeight="1" thickBot="1" x14ac:dyDescent="0.3">
      <c r="A5" s="22"/>
      <c r="B5" s="1"/>
      <c r="C5" s="1"/>
      <c r="D5" s="1"/>
      <c r="E5" s="21"/>
      <c r="F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D10" si="0">+I7/$I$1</f>
        <v>987.8</v>
      </c>
      <c r="C7" s="26">
        <f t="shared" si="0"/>
        <v>423021867.39999998</v>
      </c>
      <c r="D7" s="73">
        <f t="shared" si="0"/>
        <v>1513743712.4000001</v>
      </c>
      <c r="E7" s="57" t="s">
        <v>11</v>
      </c>
      <c r="F7" s="40"/>
      <c r="G7" s="12"/>
      <c r="H7" s="46" t="s">
        <v>36</v>
      </c>
      <c r="I7" s="79">
        <v>4939</v>
      </c>
      <c r="J7" s="79">
        <v>2115109337</v>
      </c>
      <c r="K7" s="79">
        <v>7568718562</v>
      </c>
    </row>
    <row r="8" spans="1:11" x14ac:dyDescent="0.25">
      <c r="A8" s="51" t="s">
        <v>37</v>
      </c>
      <c r="B8" s="26">
        <f t="shared" si="0"/>
        <v>1974</v>
      </c>
      <c r="C8" s="26">
        <f t="shared" si="0"/>
        <v>39244639.399999999</v>
      </c>
      <c r="D8" s="73">
        <f t="shared" si="0"/>
        <v>103398594.8</v>
      </c>
      <c r="E8" s="57" t="s">
        <v>11</v>
      </c>
      <c r="F8" s="40"/>
      <c r="G8" s="12"/>
      <c r="H8" s="46" t="s">
        <v>37</v>
      </c>
      <c r="I8" s="79">
        <v>9870</v>
      </c>
      <c r="J8" s="79">
        <v>196223197</v>
      </c>
      <c r="K8" s="79">
        <v>516992974</v>
      </c>
    </row>
    <row r="9" spans="1:11" x14ac:dyDescent="0.25">
      <c r="A9" s="51" t="s">
        <v>38</v>
      </c>
      <c r="B9" s="26">
        <f t="shared" si="0"/>
        <v>23.2</v>
      </c>
      <c r="C9" s="26">
        <f t="shared" si="0"/>
        <v>12675350</v>
      </c>
      <c r="D9" s="73">
        <f t="shared" si="0"/>
        <v>9985122.4000000004</v>
      </c>
      <c r="E9" s="57" t="s">
        <v>11</v>
      </c>
      <c r="F9" s="40"/>
      <c r="G9" s="12"/>
      <c r="H9" s="46" t="s">
        <v>38</v>
      </c>
      <c r="I9" s="79">
        <v>116</v>
      </c>
      <c r="J9" s="79">
        <v>63376750</v>
      </c>
      <c r="K9" s="79">
        <v>49925612</v>
      </c>
    </row>
    <row r="10" spans="1:11" x14ac:dyDescent="0.25">
      <c r="A10" s="51" t="s">
        <v>39</v>
      </c>
      <c r="B10" s="26">
        <f t="shared" si="0"/>
        <v>222.6</v>
      </c>
      <c r="C10" s="26">
        <f t="shared" si="0"/>
        <v>8989738.8000000007</v>
      </c>
      <c r="D10" s="73">
        <f t="shared" si="0"/>
        <v>20662178</v>
      </c>
      <c r="E10" s="57" t="s">
        <v>11</v>
      </c>
      <c r="F10" s="40"/>
      <c r="G10" s="12"/>
      <c r="H10" s="46" t="s">
        <v>39</v>
      </c>
      <c r="I10" s="79">
        <v>1113</v>
      </c>
      <c r="J10" s="79">
        <v>44948694</v>
      </c>
      <c r="K10" s="161">
        <v>103310890</v>
      </c>
    </row>
    <row r="11" spans="1:11" x14ac:dyDescent="0.25">
      <c r="A11" s="51" t="s">
        <v>40</v>
      </c>
      <c r="B11" s="26">
        <f>ROUNDUP(I11/$I$1,0)</f>
        <v>0</v>
      </c>
      <c r="C11" s="26">
        <f t="shared" ref="C11:D14" si="1">+J11/$I$1</f>
        <v>0</v>
      </c>
      <c r="D11" s="73">
        <f t="shared" si="1"/>
        <v>0</v>
      </c>
      <c r="E11" s="57" t="s">
        <v>11</v>
      </c>
      <c r="F11" s="40"/>
      <c r="G11" s="12"/>
      <c r="H11" s="46" t="s">
        <v>40</v>
      </c>
      <c r="I11" s="79">
        <v>0</v>
      </c>
      <c r="J11" s="79">
        <v>0</v>
      </c>
      <c r="K11" s="79"/>
    </row>
    <row r="12" spans="1:11" x14ac:dyDescent="0.25">
      <c r="A12" s="51" t="s">
        <v>41</v>
      </c>
      <c r="B12" s="26">
        <f>+I12/$I$1</f>
        <v>87</v>
      </c>
      <c r="C12" s="26">
        <f t="shared" si="1"/>
        <v>11942968</v>
      </c>
      <c r="D12" s="73">
        <f t="shared" si="1"/>
        <v>36436119.200000003</v>
      </c>
      <c r="E12" s="57" t="s">
        <v>11</v>
      </c>
      <c r="F12" s="40"/>
      <c r="G12" s="12"/>
      <c r="H12" s="46" t="s">
        <v>41</v>
      </c>
      <c r="I12" s="79">
        <v>435</v>
      </c>
      <c r="J12" s="79">
        <v>59714840</v>
      </c>
      <c r="K12" s="79">
        <v>182180596</v>
      </c>
    </row>
    <row r="13" spans="1:11" x14ac:dyDescent="0.25">
      <c r="A13" s="51" t="s">
        <v>51</v>
      </c>
      <c r="B13" s="26">
        <f>+I13/$I$1</f>
        <v>1011</v>
      </c>
      <c r="C13" s="26">
        <f t="shared" si="1"/>
        <v>435697217.39999998</v>
      </c>
      <c r="D13" s="73">
        <f t="shared" si="1"/>
        <v>1523728834.8</v>
      </c>
      <c r="E13" s="57" t="s">
        <v>11</v>
      </c>
      <c r="F13" s="40"/>
      <c r="G13" s="12"/>
      <c r="H13" s="46" t="s">
        <v>51</v>
      </c>
      <c r="I13" s="79">
        <v>5055</v>
      </c>
      <c r="J13" s="79">
        <v>2178486087</v>
      </c>
      <c r="K13" s="79">
        <v>7618644174</v>
      </c>
    </row>
    <row r="14" spans="1:11" x14ac:dyDescent="0.25">
      <c r="A14" s="51" t="s">
        <v>52</v>
      </c>
      <c r="B14" s="26">
        <f>+I14/$I$1</f>
        <v>2292.1999999999998</v>
      </c>
      <c r="C14" s="26">
        <f t="shared" si="1"/>
        <v>60893846.200000003</v>
      </c>
      <c r="D14" s="73">
        <f t="shared" si="1"/>
        <v>162682977</v>
      </c>
      <c r="E14" s="57" t="s">
        <v>11</v>
      </c>
      <c r="F14" s="40"/>
      <c r="G14" s="12"/>
      <c r="H14" s="46" t="s">
        <v>52</v>
      </c>
      <c r="I14" s="79">
        <v>11461</v>
      </c>
      <c r="J14" s="79">
        <v>304469231</v>
      </c>
      <c r="K14" s="79">
        <v>813414885</v>
      </c>
    </row>
    <row r="15" spans="1:11" x14ac:dyDescent="0.25">
      <c r="A15" s="51" t="s">
        <v>53</v>
      </c>
      <c r="B15" s="26">
        <f>+I15/$I$1</f>
        <v>3303.2</v>
      </c>
      <c r="C15" s="26">
        <f>+J15/$I$1</f>
        <v>496591063.60000002</v>
      </c>
      <c r="D15" s="73">
        <f>+D14+D13</f>
        <v>1686411811.8</v>
      </c>
      <c r="E15" s="57" t="s">
        <v>11</v>
      </c>
      <c r="F15" s="40"/>
      <c r="G15" s="12"/>
      <c r="H15" s="46" t="s">
        <v>53</v>
      </c>
      <c r="I15" s="68">
        <f>+I14+I13</f>
        <v>16516</v>
      </c>
      <c r="J15" s="68">
        <f>+J14+J13</f>
        <v>2482955318</v>
      </c>
      <c r="K15" s="68">
        <f>+K14+K13</f>
        <v>8432059059</v>
      </c>
    </row>
    <row r="16" spans="1:11" ht="6" customHeight="1" x14ac:dyDescent="0.25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3303.2</v>
      </c>
      <c r="C17" s="47">
        <f>+C15</f>
        <v>496591063.60000002</v>
      </c>
      <c r="D17" s="74">
        <f>+D15</f>
        <v>1686411811.8</v>
      </c>
      <c r="E17" s="72"/>
      <c r="F17" s="41"/>
      <c r="G17" s="12"/>
      <c r="H17" s="12"/>
    </row>
    <row r="18" spans="1:11" ht="7.5" customHeight="1" thickBot="1" x14ac:dyDescent="0.3">
      <c r="A18" s="22"/>
      <c r="B18" s="3"/>
      <c r="C18" s="3"/>
      <c r="D18" s="3"/>
      <c r="E18" s="21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D26" si="2">+I20/$I$1</f>
        <v>51.2</v>
      </c>
      <c r="C20" s="26">
        <f t="shared" si="2"/>
        <v>387881.4</v>
      </c>
      <c r="D20" s="73">
        <f t="shared" si="2"/>
        <v>19890199.600000001</v>
      </c>
      <c r="E20" s="57" t="s">
        <v>12</v>
      </c>
      <c r="F20" s="48"/>
      <c r="G20" s="12"/>
      <c r="H20" s="46" t="s">
        <v>44</v>
      </c>
      <c r="I20" s="79">
        <v>256</v>
      </c>
      <c r="J20" s="79">
        <v>1939407</v>
      </c>
      <c r="K20" s="79">
        <v>99450998</v>
      </c>
    </row>
    <row r="21" spans="1:11" x14ac:dyDescent="0.25">
      <c r="A21" s="51" t="s">
        <v>45</v>
      </c>
      <c r="B21" s="26">
        <f t="shared" si="2"/>
        <v>586</v>
      </c>
      <c r="C21" s="26">
        <f t="shared" si="2"/>
        <v>8704587.5999999996</v>
      </c>
      <c r="D21" s="73">
        <f t="shared" si="2"/>
        <v>440820425.19999999</v>
      </c>
      <c r="E21" s="57" t="s">
        <v>12</v>
      </c>
      <c r="F21" s="40"/>
      <c r="G21" s="12"/>
      <c r="H21" s="46" t="s">
        <v>45</v>
      </c>
      <c r="I21" s="79">
        <v>2930</v>
      </c>
      <c r="J21" s="79">
        <v>43522938</v>
      </c>
      <c r="K21" s="79">
        <v>2204102126</v>
      </c>
    </row>
    <row r="22" spans="1:11" x14ac:dyDescent="0.25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5">
      <c r="A23" s="51" t="s">
        <v>46</v>
      </c>
      <c r="B23" s="26">
        <f t="shared" si="2"/>
        <v>9</v>
      </c>
      <c r="C23" s="26">
        <f t="shared" si="2"/>
        <v>641760</v>
      </c>
      <c r="D23" s="73">
        <f t="shared" si="2"/>
        <v>17852849.199999999</v>
      </c>
      <c r="E23" s="57" t="s">
        <v>12</v>
      </c>
      <c r="F23" s="40"/>
      <c r="G23" s="12"/>
      <c r="H23" s="46" t="s">
        <v>46</v>
      </c>
      <c r="I23" s="79">
        <v>45</v>
      </c>
      <c r="J23" s="79">
        <v>3208800</v>
      </c>
      <c r="K23" s="79">
        <v>89264246</v>
      </c>
    </row>
    <row r="24" spans="1:11" x14ac:dyDescent="0.25">
      <c r="A24" s="51" t="s">
        <v>47</v>
      </c>
      <c r="B24" s="26">
        <f t="shared" si="2"/>
        <v>105.6</v>
      </c>
      <c r="C24" s="26">
        <f t="shared" si="2"/>
        <v>949194.2</v>
      </c>
      <c r="D24" s="73">
        <f t="shared" si="2"/>
        <v>20251354.600000001</v>
      </c>
      <c r="E24" s="57" t="s">
        <v>12</v>
      </c>
      <c r="F24" s="40"/>
      <c r="G24" s="12"/>
      <c r="H24" s="46" t="s">
        <v>47</v>
      </c>
      <c r="I24" s="79">
        <v>528</v>
      </c>
      <c r="J24" s="79">
        <v>4745971</v>
      </c>
      <c r="K24" s="79">
        <v>101256773</v>
      </c>
    </row>
    <row r="25" spans="1:11" x14ac:dyDescent="0.25">
      <c r="A25" s="51" t="s">
        <v>48</v>
      </c>
      <c r="B25" s="26">
        <f t="shared" si="2"/>
        <v>77.599999999999994</v>
      </c>
      <c r="C25" s="26">
        <f t="shared" si="2"/>
        <v>793240.2</v>
      </c>
      <c r="D25" s="73">
        <f t="shared" si="2"/>
        <v>31707319.399999999</v>
      </c>
      <c r="E25" s="57" t="s">
        <v>12</v>
      </c>
      <c r="F25" s="40"/>
      <c r="G25" s="12"/>
      <c r="H25" s="46" t="s">
        <v>48</v>
      </c>
      <c r="I25" s="79">
        <v>388</v>
      </c>
      <c r="J25" s="79">
        <v>3966201</v>
      </c>
      <c r="K25" s="79">
        <v>158536597</v>
      </c>
    </row>
    <row r="26" spans="1:11" x14ac:dyDescent="0.25">
      <c r="A26" s="51" t="s">
        <v>49</v>
      </c>
      <c r="B26" s="26">
        <f t="shared" si="2"/>
        <v>682.4</v>
      </c>
      <c r="C26" s="26">
        <f t="shared" si="2"/>
        <v>9897617</v>
      </c>
      <c r="D26" s="73">
        <f t="shared" si="2"/>
        <v>470277603.60000002</v>
      </c>
      <c r="E26" s="57" t="s">
        <v>12</v>
      </c>
      <c r="F26" s="40"/>
      <c r="G26" s="12"/>
      <c r="H26" s="46" t="s">
        <v>49</v>
      </c>
      <c r="I26" s="79">
        <v>3412</v>
      </c>
      <c r="J26" s="79">
        <v>49488085</v>
      </c>
      <c r="K26" s="79">
        <v>2351388018</v>
      </c>
    </row>
    <row r="27" spans="1:11" x14ac:dyDescent="0.25">
      <c r="A27" s="51" t="s">
        <v>50</v>
      </c>
      <c r="B27" s="26">
        <f>+I27/$I$1</f>
        <v>760</v>
      </c>
      <c r="C27" s="26">
        <f>+J27/$I$1</f>
        <v>10690857.199999999</v>
      </c>
      <c r="D27" s="73">
        <f>+D26+D25</f>
        <v>501984923</v>
      </c>
      <c r="E27" s="57" t="s">
        <v>12</v>
      </c>
      <c r="F27" s="40"/>
      <c r="G27" s="12"/>
      <c r="H27" s="46" t="s">
        <v>50</v>
      </c>
      <c r="I27" s="68">
        <f>+I26+I25</f>
        <v>3800</v>
      </c>
      <c r="J27" s="68">
        <f>+J26+J25</f>
        <v>53454286</v>
      </c>
      <c r="K27" s="68">
        <f>+K26+K25</f>
        <v>2509924615</v>
      </c>
    </row>
    <row r="28" spans="1:11" ht="6" customHeight="1" x14ac:dyDescent="0.25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760</v>
      </c>
      <c r="C29" s="47">
        <f>+C27</f>
        <v>10690857.199999999</v>
      </c>
      <c r="D29" s="74">
        <f>+D27</f>
        <v>501984923</v>
      </c>
      <c r="E29" s="72"/>
      <c r="F29" s="41"/>
      <c r="G29" s="12"/>
      <c r="H29" s="12"/>
    </row>
    <row r="30" spans="1:11" ht="7.5" customHeight="1" thickBot="1" x14ac:dyDescent="0.3">
      <c r="A30" s="22"/>
      <c r="B30" s="3"/>
      <c r="C30" s="3"/>
      <c r="D30" s="3"/>
      <c r="E30" s="21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D33" si="3">+I32/$I$1</f>
        <v>269</v>
      </c>
      <c r="C32" s="26">
        <f t="shared" si="3"/>
        <v>11571800</v>
      </c>
      <c r="D32" s="73">
        <f t="shared" si="3"/>
        <v>379823076.19999999</v>
      </c>
      <c r="E32" s="57" t="s">
        <v>13</v>
      </c>
      <c r="F32" s="40"/>
      <c r="G32" s="12"/>
      <c r="H32" s="46" t="s">
        <v>55</v>
      </c>
      <c r="I32" s="79">
        <v>1345</v>
      </c>
      <c r="J32" s="79">
        <v>57859000</v>
      </c>
      <c r="K32" s="79">
        <v>1899115381</v>
      </c>
    </row>
    <row r="33" spans="1:11" x14ac:dyDescent="0.25">
      <c r="A33" s="51" t="s">
        <v>56</v>
      </c>
      <c r="B33" s="26">
        <f t="shared" si="3"/>
        <v>9.1999999999999993</v>
      </c>
      <c r="C33" s="26">
        <f t="shared" si="3"/>
        <v>709000</v>
      </c>
      <c r="D33" s="73">
        <f t="shared" si="3"/>
        <v>28696240</v>
      </c>
      <c r="E33" s="57" t="s">
        <v>13</v>
      </c>
      <c r="F33" s="40"/>
      <c r="G33" s="12"/>
      <c r="H33" s="46" t="s">
        <v>56</v>
      </c>
      <c r="I33" s="79">
        <v>46</v>
      </c>
      <c r="J33" s="79">
        <v>3545000</v>
      </c>
      <c r="K33" s="79">
        <v>143481200</v>
      </c>
    </row>
    <row r="34" spans="1:11" x14ac:dyDescent="0.25">
      <c r="A34" s="51" t="s">
        <v>57</v>
      </c>
      <c r="B34" s="26">
        <f>+I34/$I$1</f>
        <v>278.2</v>
      </c>
      <c r="C34" s="26">
        <f>+J34/$I$1</f>
        <v>12280800</v>
      </c>
      <c r="D34" s="73">
        <f>+D33+D32</f>
        <v>408519316.19999999</v>
      </c>
      <c r="E34" s="57" t="s">
        <v>13</v>
      </c>
      <c r="F34" s="40"/>
      <c r="G34" s="12"/>
      <c r="H34" s="46" t="s">
        <v>57</v>
      </c>
      <c r="I34" s="68">
        <f>+I33+I32</f>
        <v>1391</v>
      </c>
      <c r="J34" s="68">
        <f>+J33+J32</f>
        <v>61404000</v>
      </c>
      <c r="K34" s="79">
        <v>2067499560</v>
      </c>
    </row>
    <row r="35" spans="1:11" x14ac:dyDescent="0.25">
      <c r="A35" s="51" t="s">
        <v>58</v>
      </c>
      <c r="B35" s="26">
        <f>+I35/$I$1</f>
        <v>635.79999999999995</v>
      </c>
      <c r="C35" s="26">
        <f>+J35/$I$1</f>
        <v>15595.8</v>
      </c>
      <c r="D35" s="73">
        <f>+K35/$I$1</f>
        <v>332749626.80000001</v>
      </c>
      <c r="E35" s="57" t="s">
        <v>72</v>
      </c>
      <c r="F35" s="40"/>
      <c r="G35" s="12"/>
      <c r="H35" s="46" t="s">
        <v>58</v>
      </c>
      <c r="I35" s="79">
        <v>3179</v>
      </c>
      <c r="J35" s="79">
        <v>77979</v>
      </c>
      <c r="K35" s="79">
        <v>1663748134</v>
      </c>
    </row>
    <row r="36" spans="1:11" ht="6" customHeight="1" x14ac:dyDescent="0.25">
      <c r="A36" s="51"/>
      <c r="B36" s="26"/>
      <c r="C36" s="26"/>
      <c r="D36" s="26"/>
      <c r="E36" s="57"/>
      <c r="F36" s="40"/>
      <c r="G36" s="12"/>
    </row>
    <row r="37" spans="1:11" x14ac:dyDescent="0.25">
      <c r="A37" s="51" t="s">
        <v>59</v>
      </c>
      <c r="B37" s="47">
        <f>+B35+B34</f>
        <v>914</v>
      </c>
      <c r="C37" s="47">
        <f>+C35+C34</f>
        <v>12296395.800000001</v>
      </c>
      <c r="D37" s="74">
        <f>+D35+D34</f>
        <v>741268943</v>
      </c>
      <c r="E37" s="72"/>
      <c r="F37" s="41"/>
      <c r="G37" s="12"/>
    </row>
    <row r="38" spans="1:11" ht="7.5" customHeight="1" thickBot="1" x14ac:dyDescent="0.3">
      <c r="A38" s="22"/>
      <c r="B38" s="3"/>
      <c r="C38" s="3"/>
      <c r="D38" s="3"/>
      <c r="E38" s="21"/>
      <c r="G38" s="12"/>
    </row>
    <row r="39" spans="1:11" ht="27" thickBot="1" x14ac:dyDescent="0.3">
      <c r="A39" s="49" t="s">
        <v>60</v>
      </c>
      <c r="B39" s="71">
        <f>+B37+B29+B17</f>
        <v>4977.2</v>
      </c>
      <c r="C39" s="71">
        <f>+C37+C29+C17</f>
        <v>519578316.60000002</v>
      </c>
      <c r="D39" s="75">
        <f>+D37+D29+D17</f>
        <v>2929665677.8000002</v>
      </c>
      <c r="E39" s="50"/>
      <c r="F39" s="34"/>
      <c r="G39" s="12"/>
    </row>
    <row r="40" spans="1:11" x14ac:dyDescent="0.25">
      <c r="B40" s="2"/>
      <c r="C40" s="2"/>
      <c r="D40" s="2"/>
      <c r="G40" s="12"/>
    </row>
    <row r="41" spans="1:11" x14ac:dyDescent="0.25">
      <c r="B41" s="2"/>
      <c r="C41" s="2"/>
      <c r="D41" s="2"/>
      <c r="G41" s="12"/>
    </row>
    <row r="42" spans="1:11" ht="13.8" thickBot="1" x14ac:dyDescent="0.3">
      <c r="B42" s="2"/>
      <c r="C42" s="2"/>
      <c r="D42" s="2"/>
      <c r="G42" s="12"/>
    </row>
    <row r="43" spans="1:11" ht="17.399999999999999" x14ac:dyDescent="0.3">
      <c r="A43" s="32" t="str">
        <f>+I43</f>
        <v>EnronOnline Broker Detail</v>
      </c>
      <c r="B43" s="149"/>
      <c r="C43" s="19"/>
      <c r="D43" s="2"/>
      <c r="G43" s="12"/>
      <c r="I43" s="77" t="s">
        <v>129</v>
      </c>
      <c r="J43" s="77"/>
    </row>
    <row r="44" spans="1:11" x14ac:dyDescent="0.25">
      <c r="A44" s="33" t="str">
        <f>+I44</f>
        <v>Weekly Transactions for May 21- May 25</v>
      </c>
      <c r="B44" s="1"/>
      <c r="C44" s="21"/>
      <c r="D44" s="2"/>
      <c r="G44" s="12"/>
      <c r="I44" s="148" t="s">
        <v>130</v>
      </c>
    </row>
    <row r="45" spans="1:11" x14ac:dyDescent="0.25">
      <c r="A45" s="150"/>
      <c r="B45" s="136"/>
      <c r="C45" s="151"/>
      <c r="D45" s="2"/>
      <c r="G45" s="12"/>
      <c r="I45" s="139"/>
      <c r="J45" s="140"/>
      <c r="K45" s="140"/>
    </row>
    <row r="46" spans="1:11" x14ac:dyDescent="0.25">
      <c r="A46" s="150"/>
      <c r="B46" s="174" t="s">
        <v>120</v>
      </c>
      <c r="C46" s="175"/>
      <c r="D46" s="2"/>
      <c r="G46" s="12"/>
      <c r="I46" s="139"/>
      <c r="J46" s="141" t="s">
        <v>120</v>
      </c>
      <c r="K46" s="140"/>
    </row>
    <row r="47" spans="1:11" x14ac:dyDescent="0.25">
      <c r="A47" s="154" t="s">
        <v>121</v>
      </c>
      <c r="B47" s="145" t="s">
        <v>122</v>
      </c>
      <c r="C47" s="152" t="s">
        <v>94</v>
      </c>
      <c r="D47" s="2"/>
      <c r="G47" s="12"/>
      <c r="I47" s="140" t="s">
        <v>121</v>
      </c>
      <c r="J47" s="139" t="s">
        <v>122</v>
      </c>
      <c r="K47" s="139" t="s">
        <v>94</v>
      </c>
    </row>
    <row r="48" spans="1:11" x14ac:dyDescent="0.25">
      <c r="A48" s="155" t="str">
        <f t="shared" ref="A48:A53" si="4">+I48</f>
        <v>APB Energy, Inc.</v>
      </c>
      <c r="B48" s="146">
        <f t="shared" ref="B48:C53" si="5">+J48</f>
        <v>18</v>
      </c>
      <c r="C48" s="153">
        <f t="shared" si="5"/>
        <v>56</v>
      </c>
      <c r="D48" s="2"/>
      <c r="G48" s="12"/>
      <c r="I48" s="142" t="s">
        <v>123</v>
      </c>
      <c r="J48" s="143">
        <v>18</v>
      </c>
      <c r="K48" s="143">
        <v>56</v>
      </c>
    </row>
    <row r="49" spans="1:11" x14ac:dyDescent="0.25">
      <c r="A49" s="155" t="str">
        <f t="shared" si="4"/>
        <v>Natsource LLC</v>
      </c>
      <c r="B49" s="146">
        <f t="shared" si="5"/>
        <v>3</v>
      </c>
      <c r="C49" s="153">
        <f t="shared" si="5"/>
        <v>38</v>
      </c>
      <c r="D49" s="2"/>
      <c r="G49" s="12"/>
      <c r="I49" s="142" t="s">
        <v>124</v>
      </c>
      <c r="J49" s="143">
        <v>3</v>
      </c>
      <c r="K49" s="143">
        <v>38</v>
      </c>
    </row>
    <row r="50" spans="1:11" x14ac:dyDescent="0.25">
      <c r="A50" s="155" t="str">
        <f t="shared" si="4"/>
        <v>Amerex Natural Gas I, Ltd.</v>
      </c>
      <c r="B50" s="146">
        <f t="shared" si="5"/>
        <v>31</v>
      </c>
      <c r="C50" s="153">
        <f t="shared" si="5"/>
        <v>0</v>
      </c>
      <c r="D50" s="2"/>
      <c r="G50" s="12"/>
      <c r="I50" s="142" t="s">
        <v>125</v>
      </c>
      <c r="J50" s="143">
        <v>31</v>
      </c>
      <c r="K50" s="143">
        <v>0</v>
      </c>
    </row>
    <row r="51" spans="1:11" x14ac:dyDescent="0.25">
      <c r="A51" s="155" t="str">
        <f t="shared" si="4"/>
        <v>Amerex Power, Ltd.</v>
      </c>
      <c r="B51" s="146">
        <f t="shared" si="5"/>
        <v>0</v>
      </c>
      <c r="C51" s="153">
        <f t="shared" si="5"/>
        <v>9</v>
      </c>
      <c r="D51" s="2"/>
      <c r="G51" s="12"/>
      <c r="I51" s="142" t="s">
        <v>126</v>
      </c>
      <c r="J51" s="143">
        <v>0</v>
      </c>
      <c r="K51" s="143">
        <v>9</v>
      </c>
    </row>
    <row r="52" spans="1:11" x14ac:dyDescent="0.25">
      <c r="A52" s="155" t="str">
        <f t="shared" si="4"/>
        <v>Prebon Energy, Inc.</v>
      </c>
      <c r="B52" s="146">
        <f t="shared" si="5"/>
        <v>0</v>
      </c>
      <c r="C52" s="153">
        <f t="shared" si="5"/>
        <v>1</v>
      </c>
      <c r="D52" s="2"/>
      <c r="G52" s="12"/>
      <c r="I52" s="142" t="s">
        <v>127</v>
      </c>
      <c r="J52" s="143">
        <v>0</v>
      </c>
      <c r="K52" s="143">
        <v>1</v>
      </c>
    </row>
    <row r="53" spans="1:11" ht="13.8" thickBot="1" x14ac:dyDescent="0.3">
      <c r="A53" s="158" t="str">
        <f t="shared" si="4"/>
        <v>Grand Total</v>
      </c>
      <c r="B53" s="159">
        <f t="shared" si="5"/>
        <v>52</v>
      </c>
      <c r="C53" s="160">
        <f t="shared" si="5"/>
        <v>104</v>
      </c>
      <c r="D53" s="2"/>
      <c r="G53" s="12"/>
      <c r="I53" s="144" t="s">
        <v>128</v>
      </c>
      <c r="J53" s="147">
        <f>SUM(J48:J52)</f>
        <v>52</v>
      </c>
      <c r="K53" s="147">
        <f>SUM(K48:K52)</f>
        <v>104</v>
      </c>
    </row>
    <row r="54" spans="1:11" ht="13.8" thickBot="1" x14ac:dyDescent="0.3">
      <c r="D54" s="2"/>
      <c r="G54" s="12"/>
    </row>
    <row r="55" spans="1:11" x14ac:dyDescent="0.25">
      <c r="A55" s="32" t="s">
        <v>7</v>
      </c>
      <c r="B55" s="30"/>
      <c r="C55" s="23"/>
      <c r="D55" s="23"/>
      <c r="E55" s="19"/>
      <c r="F55" s="34"/>
      <c r="G55" s="12"/>
    </row>
    <row r="56" spans="1:11" x14ac:dyDescent="0.25">
      <c r="A56" s="38" t="str">
        <f>+H4</f>
        <v>Week of May 21st to May 25th</v>
      </c>
      <c r="B56" s="3"/>
      <c r="C56" s="3"/>
      <c r="D56" s="3"/>
      <c r="E56" s="21"/>
      <c r="F56" s="34"/>
      <c r="G56" s="12"/>
      <c r="H56" s="12"/>
    </row>
    <row r="57" spans="1:11" ht="7.5" customHeight="1" thickBot="1" x14ac:dyDescent="0.3">
      <c r="A57" s="20"/>
      <c r="B57" s="3"/>
      <c r="C57" s="3"/>
      <c r="D57" s="3"/>
      <c r="E57" s="21"/>
      <c r="F57" s="34"/>
      <c r="G57" s="12"/>
      <c r="H57" s="12" t="s">
        <v>30</v>
      </c>
    </row>
    <row r="58" spans="1:11" x14ac:dyDescent="0.25">
      <c r="A58" s="13" t="s">
        <v>5</v>
      </c>
      <c r="B58" s="43" t="s">
        <v>4</v>
      </c>
      <c r="C58" s="43" t="s">
        <v>8</v>
      </c>
      <c r="D58" s="45" t="s">
        <v>73</v>
      </c>
      <c r="E58" s="44" t="s">
        <v>10</v>
      </c>
      <c r="F58" s="39"/>
      <c r="G58" s="12"/>
      <c r="H58" s="4" t="s">
        <v>5</v>
      </c>
      <c r="I58" s="5" t="s">
        <v>4</v>
      </c>
    </row>
    <row r="59" spans="1:11" x14ac:dyDescent="0.25">
      <c r="A59" s="51" t="s">
        <v>1</v>
      </c>
      <c r="B59" s="26">
        <f>+I59</f>
        <v>156837500</v>
      </c>
      <c r="C59" s="26">
        <f>+C7-B59</f>
        <v>266184367.39999998</v>
      </c>
      <c r="D59" s="69">
        <f>+B59/C7</f>
        <v>0.37075506513165191</v>
      </c>
      <c r="E59" s="52" t="s">
        <v>11</v>
      </c>
      <c r="F59" s="42"/>
      <c r="G59" s="12"/>
      <c r="H59" s="8" t="s">
        <v>1</v>
      </c>
      <c r="I59" s="79">
        <v>156837500</v>
      </c>
    </row>
    <row r="60" spans="1:11" x14ac:dyDescent="0.25">
      <c r="A60" s="51" t="s">
        <v>0</v>
      </c>
      <c r="B60" s="26">
        <f>+I60</f>
        <v>27823500</v>
      </c>
      <c r="C60" s="26">
        <f>+C8-B60</f>
        <v>11421139.399999999</v>
      </c>
      <c r="D60" s="69">
        <f>+B60/C8</f>
        <v>0.70897580982741815</v>
      </c>
      <c r="E60" s="52" t="s">
        <v>11</v>
      </c>
      <c r="F60" s="42"/>
      <c r="G60" s="12"/>
      <c r="H60" s="8" t="s">
        <v>0</v>
      </c>
      <c r="I60" s="79">
        <v>27823500</v>
      </c>
    </row>
    <row r="61" spans="1:11" ht="13.8" thickBot="1" x14ac:dyDescent="0.3">
      <c r="A61" s="53" t="s">
        <v>2</v>
      </c>
      <c r="B61" s="54">
        <f>+I61</f>
        <v>4009170</v>
      </c>
      <c r="C61" s="54">
        <f>+(C20+C21)-B61</f>
        <v>5083299</v>
      </c>
      <c r="D61" s="65">
        <f>+B61/(C20+C21)</f>
        <v>0.440933040299615</v>
      </c>
      <c r="E61" s="55" t="s">
        <v>12</v>
      </c>
      <c r="F61" s="42"/>
      <c r="G61" s="12"/>
      <c r="H61" s="8" t="s">
        <v>2</v>
      </c>
      <c r="I61" s="79">
        <v>4009170</v>
      </c>
    </row>
    <row r="62" spans="1:11" ht="13.8" thickBot="1" x14ac:dyDescent="0.3">
      <c r="G62" s="12"/>
      <c r="H62" s="12"/>
    </row>
    <row r="63" spans="1:11" x14ac:dyDescent="0.25">
      <c r="A63" s="32" t="s">
        <v>14</v>
      </c>
      <c r="B63" s="35"/>
      <c r="C63" s="18"/>
      <c r="D63" s="18"/>
      <c r="E63" s="19"/>
      <c r="F63" s="34"/>
      <c r="G63" s="12"/>
      <c r="H63" s="27" t="str">
        <f>+H4</f>
        <v>Week of May 21st to May 25th</v>
      </c>
    </row>
    <row r="64" spans="1:11" x14ac:dyDescent="0.25">
      <c r="A64" s="36" t="str">
        <f>+H63</f>
        <v>Week of May 21st to May 25th</v>
      </c>
      <c r="B64" s="37"/>
      <c r="C64" s="1"/>
      <c r="D64" s="1"/>
      <c r="E64" s="21"/>
      <c r="F64" s="34"/>
      <c r="G64" s="12"/>
      <c r="H64" s="12" t="s">
        <v>34</v>
      </c>
    </row>
    <row r="65" spans="1:11" ht="7.5" customHeight="1" thickBot="1" x14ac:dyDescent="0.3">
      <c r="A65" s="22"/>
      <c r="B65" s="1"/>
      <c r="C65" s="1"/>
      <c r="D65" s="1"/>
      <c r="E65" s="21"/>
      <c r="F65" s="34"/>
      <c r="G65" s="12"/>
    </row>
    <row r="66" spans="1:11" x14ac:dyDescent="0.25">
      <c r="A66" s="13" t="s">
        <v>5</v>
      </c>
      <c r="B66" s="43" t="s">
        <v>4</v>
      </c>
      <c r="C66" s="43" t="s">
        <v>15</v>
      </c>
      <c r="D66" s="45" t="s">
        <v>74</v>
      </c>
      <c r="E66" s="44" t="s">
        <v>10</v>
      </c>
      <c r="F66" s="39"/>
      <c r="G66" s="12"/>
      <c r="H66" s="4" t="s">
        <v>5</v>
      </c>
      <c r="I66" s="5" t="s">
        <v>4</v>
      </c>
      <c r="K66" t="s">
        <v>33</v>
      </c>
    </row>
    <row r="67" spans="1:11" ht="13.8" thickBot="1" x14ac:dyDescent="0.3">
      <c r="A67" s="53" t="s">
        <v>1</v>
      </c>
      <c r="B67" s="56">
        <f>+I67/K67</f>
        <v>855040000</v>
      </c>
      <c r="C67" s="54">
        <f>+C7-B67</f>
        <v>-432018132.60000002</v>
      </c>
      <c r="D67" s="65">
        <f>+C7/B67</f>
        <v>0.49473927231474546</v>
      </c>
      <c r="E67" s="55" t="s">
        <v>11</v>
      </c>
      <c r="F67" s="42"/>
      <c r="G67" s="12"/>
      <c r="H67" s="9" t="s">
        <v>26</v>
      </c>
      <c r="I67" s="10">
        <f>+J67*10000</f>
        <v>3420160000</v>
      </c>
      <c r="J67" s="79">
        <f>78264+69618+25889+168245</f>
        <v>342016</v>
      </c>
      <c r="K67" s="77">
        <v>4</v>
      </c>
    </row>
    <row r="68" spans="1:11" ht="13.8" thickBot="1" x14ac:dyDescent="0.3"/>
    <row r="69" spans="1:11" x14ac:dyDescent="0.25">
      <c r="A69" s="32" t="s">
        <v>22</v>
      </c>
      <c r="B69" s="35"/>
      <c r="C69" s="18"/>
      <c r="D69" s="18"/>
      <c r="E69" s="19"/>
      <c r="F69" s="34"/>
    </row>
    <row r="70" spans="1:11" x14ac:dyDescent="0.25">
      <c r="A70" s="33" t="str">
        <f>+H4</f>
        <v>Week of May 21st to May 25th</v>
      </c>
      <c r="B70" s="37"/>
      <c r="C70" s="1"/>
      <c r="D70" s="1"/>
      <c r="E70" s="21"/>
      <c r="F70" s="34"/>
      <c r="H70" t="s">
        <v>63</v>
      </c>
    </row>
    <row r="71" spans="1:11" ht="7.5" customHeight="1" thickBot="1" x14ac:dyDescent="0.3">
      <c r="A71" s="22"/>
      <c r="B71" s="1"/>
      <c r="C71" s="1"/>
      <c r="D71" s="1"/>
      <c r="E71" s="21"/>
      <c r="F71" s="34"/>
    </row>
    <row r="72" spans="1:11" x14ac:dyDescent="0.25">
      <c r="A72" s="13" t="s">
        <v>5</v>
      </c>
      <c r="B72" s="43" t="s">
        <v>3</v>
      </c>
      <c r="C72" s="43" t="s">
        <v>4</v>
      </c>
      <c r="D72" s="43"/>
      <c r="E72" s="44" t="s">
        <v>10</v>
      </c>
      <c r="F72" s="34"/>
      <c r="H72" s="4" t="s">
        <v>5</v>
      </c>
      <c r="I72" s="5" t="s">
        <v>3</v>
      </c>
      <c r="J72" s="5" t="s">
        <v>4</v>
      </c>
    </row>
    <row r="73" spans="1:11" x14ac:dyDescent="0.25">
      <c r="A73" s="51" t="s">
        <v>23</v>
      </c>
      <c r="B73" s="26">
        <f>+I73</f>
        <v>124</v>
      </c>
      <c r="C73" s="26">
        <f>+J73</f>
        <v>117520000</v>
      </c>
      <c r="D73" s="26"/>
      <c r="E73" s="57" t="s">
        <v>11</v>
      </c>
      <c r="F73" s="34"/>
      <c r="H73" s="6" t="s">
        <v>23</v>
      </c>
      <c r="I73" s="79">
        <v>124</v>
      </c>
      <c r="J73" s="79">
        <v>117520000</v>
      </c>
    </row>
    <row r="74" spans="1:11" x14ac:dyDescent="0.25">
      <c r="A74" s="51" t="s">
        <v>24</v>
      </c>
      <c r="B74" s="26">
        <f>+I74</f>
        <v>4</v>
      </c>
      <c r="C74" s="26">
        <f>+J74</f>
        <v>3680000</v>
      </c>
      <c r="D74" s="26"/>
      <c r="E74" s="57" t="s">
        <v>11</v>
      </c>
      <c r="F74" s="34"/>
      <c r="H74" s="6" t="s">
        <v>24</v>
      </c>
      <c r="I74" s="79">
        <v>4</v>
      </c>
      <c r="J74" s="79">
        <v>3680000</v>
      </c>
    </row>
    <row r="75" spans="1:11" ht="13.8" thickBot="1" x14ac:dyDescent="0.3">
      <c r="A75" s="53" t="s">
        <v>9</v>
      </c>
      <c r="B75" s="58">
        <f>SUM(B73:B74)</f>
        <v>128</v>
      </c>
      <c r="C75" s="58">
        <f>SUM(C73:C74)</f>
        <v>121200000</v>
      </c>
      <c r="D75" s="54"/>
      <c r="E75" s="59"/>
      <c r="F75" s="34"/>
    </row>
    <row r="76" spans="1:11" x14ac:dyDescent="0.25">
      <c r="E76" s="1"/>
      <c r="F76" s="34"/>
    </row>
    <row r="77" spans="1:11" ht="13.8" thickBot="1" x14ac:dyDescent="0.3"/>
    <row r="78" spans="1:11" x14ac:dyDescent="0.25">
      <c r="A78" s="32" t="s">
        <v>21</v>
      </c>
      <c r="B78" s="35"/>
      <c r="C78" s="19"/>
      <c r="D78" s="1"/>
      <c r="F78" s="34"/>
    </row>
    <row r="79" spans="1:11" x14ac:dyDescent="0.25">
      <c r="A79" s="33" t="str">
        <f>+H4</f>
        <v>Week of May 21st to May 25th</v>
      </c>
      <c r="B79" s="37"/>
      <c r="C79" s="21"/>
      <c r="E79" s="34"/>
      <c r="G79"/>
      <c r="H79" t="s">
        <v>31</v>
      </c>
    </row>
    <row r="80" spans="1:11" ht="7.5" customHeight="1" thickBot="1" x14ac:dyDescent="0.3">
      <c r="A80" s="22"/>
      <c r="B80" s="1"/>
      <c r="C80" s="21"/>
      <c r="E80" s="34"/>
    </row>
    <row r="81" spans="1:9" x14ac:dyDescent="0.25">
      <c r="A81" s="13" t="s">
        <v>16</v>
      </c>
      <c r="B81" s="43" t="s">
        <v>3</v>
      </c>
      <c r="C81" s="44" t="s">
        <v>10</v>
      </c>
      <c r="E81" s="39"/>
      <c r="H81" s="4" t="s">
        <v>16</v>
      </c>
      <c r="I81" s="5" t="s">
        <v>3</v>
      </c>
    </row>
    <row r="82" spans="1:9" x14ac:dyDescent="0.25">
      <c r="A82" s="51" t="s">
        <v>35</v>
      </c>
      <c r="B82" s="26">
        <f>+I82</f>
        <v>24</v>
      </c>
      <c r="C82" s="57" t="s">
        <v>19</v>
      </c>
      <c r="E82" s="34"/>
      <c r="H82" s="6" t="s">
        <v>35</v>
      </c>
      <c r="I82" s="79">
        <v>24</v>
      </c>
    </row>
    <row r="83" spans="1:9" x14ac:dyDescent="0.25">
      <c r="A83" s="51" t="s">
        <v>17</v>
      </c>
      <c r="B83" s="26">
        <f>+I83</f>
        <v>30</v>
      </c>
      <c r="C83" s="57" t="s">
        <v>19</v>
      </c>
      <c r="E83" s="34"/>
      <c r="H83" s="6" t="s">
        <v>17</v>
      </c>
      <c r="I83" s="79">
        <v>30</v>
      </c>
    </row>
    <row r="84" spans="1:9" x14ac:dyDescent="0.25">
      <c r="A84" s="51" t="s">
        <v>18</v>
      </c>
      <c r="B84" s="26">
        <f>+I84</f>
        <v>54</v>
      </c>
      <c r="C84" s="57" t="s">
        <v>20</v>
      </c>
      <c r="E84" s="40"/>
      <c r="G84"/>
      <c r="H84" s="6" t="s">
        <v>18</v>
      </c>
      <c r="I84" s="80">
        <v>54</v>
      </c>
    </row>
    <row r="85" spans="1:9" ht="13.8" thickBot="1" x14ac:dyDescent="0.3">
      <c r="A85" s="53" t="s">
        <v>9</v>
      </c>
      <c r="B85" s="58">
        <f>SUM(B82:B84)</f>
        <v>108</v>
      </c>
      <c r="C85" s="60"/>
      <c r="E85" s="11"/>
      <c r="G85"/>
    </row>
    <row r="86" spans="1:9" x14ac:dyDescent="0.25">
      <c r="E86" s="11"/>
      <c r="G86"/>
    </row>
    <row r="87" spans="1:9" x14ac:dyDescent="0.25">
      <c r="A87" s="7" t="s">
        <v>25</v>
      </c>
      <c r="E87" s="11"/>
      <c r="G87"/>
      <c r="H87" s="83" t="s">
        <v>78</v>
      </c>
    </row>
    <row r="88" spans="1:9" x14ac:dyDescent="0.25">
      <c r="A88" s="124" t="str">
        <f>+H88</f>
        <v>05-21-01 No Issues</v>
      </c>
      <c r="E88" s="11"/>
      <c r="G88"/>
      <c r="H88" s="7" t="s">
        <v>118</v>
      </c>
    </row>
    <row r="89" spans="1:9" ht="13.8" thickBot="1" x14ac:dyDescent="0.3"/>
    <row r="90" spans="1:9" x14ac:dyDescent="0.25">
      <c r="A90" s="172" t="s">
        <v>27</v>
      </c>
      <c r="B90" s="173"/>
      <c r="H90" s="172" t="s">
        <v>27</v>
      </c>
      <c r="I90" s="173"/>
    </row>
    <row r="91" spans="1:9" x14ac:dyDescent="0.25">
      <c r="A91" s="13" t="s">
        <v>28</v>
      </c>
      <c r="B91" s="14" t="s">
        <v>29</v>
      </c>
      <c r="H91" s="13" t="s">
        <v>28</v>
      </c>
      <c r="I91" s="14" t="s">
        <v>29</v>
      </c>
    </row>
    <row r="92" spans="1:9" ht="13.8" thickBot="1" x14ac:dyDescent="0.3">
      <c r="A92" s="15">
        <f>+H92</f>
        <v>1008773</v>
      </c>
      <c r="B92" s="16">
        <f>+I92</f>
        <v>606505373578</v>
      </c>
      <c r="H92" s="81">
        <v>1008773</v>
      </c>
      <c r="I92" s="82">
        <v>606505373578</v>
      </c>
    </row>
    <row r="93" spans="1:9" x14ac:dyDescent="0.25">
      <c r="A93" t="str">
        <f>+H93</f>
        <v>As of May 24, 2001</v>
      </c>
      <c r="H93" s="77" t="s">
        <v>119</v>
      </c>
      <c r="I93" s="77"/>
    </row>
  </sheetData>
  <mergeCells count="3">
    <mergeCell ref="A90:B90"/>
    <mergeCell ref="H90:I90"/>
    <mergeCell ref="B46:C46"/>
  </mergeCells>
  <phoneticPr fontId="0" type="noConversion"/>
  <conditionalFormatting sqref="J50 J43:J44 B44">
    <cfRule type="cellIs" dxfId="2" priority="1" stopIfTrue="1" operator="equal">
      <formula>$B$1</formula>
    </cfRule>
  </conditionalFormatting>
  <pageMargins left="0.75" right="0.75" top="1" bottom="1" header="0.5" footer="0.5"/>
  <pageSetup scale="71" orientation="landscape" r:id="rId1"/>
  <headerFooter alignWithMargins="0"/>
  <rowBreaks count="1" manualBreakCount="1">
    <brk id="54" max="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9"/>
  <sheetViews>
    <sheetView zoomScaleNormal="100" workbookViewId="0"/>
  </sheetViews>
  <sheetFormatPr defaultRowHeight="13.2" x14ac:dyDescent="0.25"/>
  <cols>
    <col min="1" max="1" width="42.44140625" customWidth="1"/>
    <col min="2" max="2" width="22.5546875" bestFit="1" customWidth="1"/>
    <col min="3" max="3" width="36" customWidth="1"/>
    <col min="4" max="4" width="24" bestFit="1" customWidth="1"/>
    <col min="5" max="5" width="19.88671875" customWidth="1"/>
    <col min="6" max="7" width="2" style="11" customWidth="1"/>
    <col min="8" max="8" width="22.6640625" style="11" customWidth="1"/>
    <col min="9" max="9" width="22.88671875" customWidth="1"/>
    <col min="10" max="10" width="25.5546875" customWidth="1"/>
    <col min="11" max="11" width="15.109375" customWidth="1"/>
    <col min="12" max="12" width="8.88671875" bestFit="1" customWidth="1"/>
  </cols>
  <sheetData>
    <row r="1" spans="1:11" x14ac:dyDescent="0.25">
      <c r="I1" s="28" t="s">
        <v>32</v>
      </c>
      <c r="J1" s="162">
        <v>4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9"/>
      <c r="E3" s="34"/>
      <c r="H3"/>
    </row>
    <row r="4" spans="1:11" x14ac:dyDescent="0.25">
      <c r="A4" s="33" t="str">
        <f>+H4</f>
        <v>Week of May 28 th to June 1st</v>
      </c>
      <c r="B4" s="1"/>
      <c r="C4" s="1"/>
      <c r="D4" s="21"/>
      <c r="E4" s="34"/>
      <c r="H4" s="163" t="s">
        <v>131</v>
      </c>
      <c r="I4" s="162"/>
    </row>
    <row r="5" spans="1:11" ht="5.25" customHeight="1" thickBot="1" x14ac:dyDescent="0.3">
      <c r="A5" s="22"/>
      <c r="B5" s="1"/>
      <c r="C5" s="1"/>
      <c r="D5" s="21"/>
      <c r="E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C10" si="0">+I7/$J$1</f>
        <v>1408</v>
      </c>
      <c r="C7" s="26">
        <f t="shared" si="0"/>
        <v>611457670.5</v>
      </c>
      <c r="D7" s="57" t="s">
        <v>11</v>
      </c>
      <c r="E7" s="40"/>
      <c r="F7" s="12"/>
      <c r="G7" s="12"/>
      <c r="H7" s="46" t="s">
        <v>36</v>
      </c>
      <c r="I7" s="164">
        <v>5632</v>
      </c>
      <c r="J7" s="164">
        <v>2445830682</v>
      </c>
      <c r="K7" s="26"/>
    </row>
    <row r="8" spans="1:11" x14ac:dyDescent="0.25">
      <c r="A8" s="51" t="s">
        <v>37</v>
      </c>
      <c r="B8" s="26">
        <f t="shared" si="0"/>
        <v>2023.5</v>
      </c>
      <c r="C8" s="26">
        <f t="shared" si="0"/>
        <v>49643249.75</v>
      </c>
      <c r="D8" s="57" t="s">
        <v>11</v>
      </c>
      <c r="E8" s="40"/>
      <c r="F8" s="12"/>
      <c r="G8" s="12"/>
      <c r="H8" s="46" t="s">
        <v>37</v>
      </c>
      <c r="I8" s="164">
        <v>8094</v>
      </c>
      <c r="J8" s="164">
        <v>198572999</v>
      </c>
      <c r="K8" s="26"/>
    </row>
    <row r="9" spans="1:11" x14ac:dyDescent="0.25">
      <c r="A9" s="51" t="s">
        <v>38</v>
      </c>
      <c r="B9" s="26">
        <f t="shared" si="0"/>
        <v>25.75</v>
      </c>
      <c r="C9" s="26">
        <f t="shared" si="0"/>
        <v>14529000</v>
      </c>
      <c r="D9" s="57" t="s">
        <v>11</v>
      </c>
      <c r="E9" s="40"/>
      <c r="F9" s="12"/>
      <c r="G9" s="12"/>
      <c r="H9" s="46" t="s">
        <v>38</v>
      </c>
      <c r="I9" s="164">
        <v>103</v>
      </c>
      <c r="J9" s="164">
        <v>58116000</v>
      </c>
      <c r="K9" s="26"/>
    </row>
    <row r="10" spans="1:11" x14ac:dyDescent="0.25">
      <c r="A10" s="51" t="s">
        <v>39</v>
      </c>
      <c r="B10" s="26">
        <f t="shared" si="0"/>
        <v>330.75</v>
      </c>
      <c r="C10" s="26">
        <f t="shared" si="0"/>
        <v>16396599.75</v>
      </c>
      <c r="D10" s="57" t="s">
        <v>11</v>
      </c>
      <c r="E10" s="40"/>
      <c r="F10" s="12"/>
      <c r="G10" s="12"/>
      <c r="H10" s="46" t="s">
        <v>39</v>
      </c>
      <c r="I10" s="164">
        <v>1323</v>
      </c>
      <c r="J10" s="164">
        <v>65586399</v>
      </c>
      <c r="K10" s="26"/>
    </row>
    <row r="11" spans="1:11" x14ac:dyDescent="0.25">
      <c r="A11" s="51" t="s">
        <v>40</v>
      </c>
      <c r="B11" s="26">
        <f>ROUNDUP(I11/$J$1,0)</f>
        <v>0</v>
      </c>
      <c r="C11" s="26">
        <f>+J11/$J$1</f>
        <v>0</v>
      </c>
      <c r="D11" s="57" t="s">
        <v>11</v>
      </c>
      <c r="E11" s="40"/>
      <c r="F11" s="12"/>
      <c r="G11" s="12"/>
      <c r="H11" s="46" t="s">
        <v>40</v>
      </c>
      <c r="I11" s="164">
        <v>0</v>
      </c>
      <c r="J11" s="164">
        <v>0</v>
      </c>
      <c r="K11" s="26"/>
    </row>
    <row r="12" spans="1:11" x14ac:dyDescent="0.25">
      <c r="A12" s="51" t="s">
        <v>41</v>
      </c>
      <c r="B12" s="26">
        <f>+I12/$J$1</f>
        <v>64.25</v>
      </c>
      <c r="C12" s="26">
        <f>+J12/$J$1</f>
        <v>9010431.25</v>
      </c>
      <c r="D12" s="57" t="s">
        <v>11</v>
      </c>
      <c r="E12" s="40"/>
      <c r="F12" s="12"/>
      <c r="G12" s="12"/>
      <c r="H12" s="46" t="s">
        <v>41</v>
      </c>
      <c r="I12" s="164">
        <v>257</v>
      </c>
      <c r="J12" s="164">
        <v>36041725</v>
      </c>
      <c r="K12" s="26"/>
    </row>
    <row r="13" spans="1:11" x14ac:dyDescent="0.25">
      <c r="A13" s="51" t="s">
        <v>51</v>
      </c>
      <c r="B13" s="26">
        <f>+I13/$J$1</f>
        <v>1433.75</v>
      </c>
      <c r="C13" s="26">
        <f>+J13/$J$1</f>
        <v>625986670.5</v>
      </c>
      <c r="D13" s="57" t="s">
        <v>11</v>
      </c>
      <c r="E13" s="40"/>
      <c r="F13" s="12"/>
      <c r="G13" s="12"/>
      <c r="H13" s="46" t="s">
        <v>51</v>
      </c>
      <c r="I13" s="164">
        <v>5735</v>
      </c>
      <c r="J13" s="164">
        <v>2503946682</v>
      </c>
      <c r="K13" s="26"/>
    </row>
    <row r="14" spans="1:11" x14ac:dyDescent="0.25">
      <c r="A14" s="51" t="s">
        <v>52</v>
      </c>
      <c r="B14" s="26">
        <f>+I14/$J$1</f>
        <v>2430.5</v>
      </c>
      <c r="C14" s="26">
        <f>+J14/$J$1</f>
        <v>75774030.75</v>
      </c>
      <c r="D14" s="57" t="s">
        <v>11</v>
      </c>
      <c r="E14" s="40"/>
      <c r="F14" s="12"/>
      <c r="G14" s="12"/>
      <c r="H14" s="46" t="s">
        <v>52</v>
      </c>
      <c r="I14" s="164">
        <v>9722</v>
      </c>
      <c r="J14" s="164">
        <v>303096123</v>
      </c>
      <c r="K14" s="26"/>
    </row>
    <row r="15" spans="1:11" x14ac:dyDescent="0.25">
      <c r="A15" s="51" t="s">
        <v>53</v>
      </c>
      <c r="B15" s="26">
        <f>+I15/$J$1</f>
        <v>3864.25</v>
      </c>
      <c r="C15" s="26">
        <f>+J15/$J$1</f>
        <v>701760701.25</v>
      </c>
      <c r="D15" s="57" t="s">
        <v>11</v>
      </c>
      <c r="E15" s="40"/>
      <c r="F15" s="12"/>
      <c r="G15" s="12"/>
      <c r="H15" s="46" t="s">
        <v>53</v>
      </c>
      <c r="I15" s="68">
        <f>+I14+I13</f>
        <v>15457</v>
      </c>
      <c r="J15" s="68">
        <f>+J14+J13</f>
        <v>2807042805</v>
      </c>
      <c r="K15" s="68">
        <f>+K14+K13</f>
        <v>0</v>
      </c>
    </row>
    <row r="16" spans="1:11" ht="6" customHeight="1" x14ac:dyDescent="0.25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3864.25</v>
      </c>
      <c r="C17" s="47">
        <f>+C15</f>
        <v>701760701.25</v>
      </c>
      <c r="D17" s="72"/>
      <c r="E17" s="41"/>
      <c r="F17" s="12"/>
      <c r="G17" s="12"/>
      <c r="H17" s="12"/>
    </row>
    <row r="18" spans="1:11" ht="7.5" customHeight="1" thickBot="1" x14ac:dyDescent="0.3">
      <c r="A18" s="22"/>
      <c r="B18" s="3"/>
      <c r="C18" s="3"/>
      <c r="D18" s="21"/>
      <c r="E18" s="11"/>
      <c r="F18" s="12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C27" si="1">+I20/$J$1</f>
        <v>74</v>
      </c>
      <c r="C20" s="26">
        <f t="shared" si="1"/>
        <v>1053831.5</v>
      </c>
      <c r="D20" s="57" t="s">
        <v>12</v>
      </c>
      <c r="E20" s="48"/>
      <c r="F20" s="12"/>
      <c r="G20" s="12"/>
      <c r="H20" s="46" t="s">
        <v>44</v>
      </c>
      <c r="I20" s="164">
        <v>296</v>
      </c>
      <c r="J20" s="164">
        <v>4215326</v>
      </c>
      <c r="K20" s="26"/>
    </row>
    <row r="21" spans="1:11" x14ac:dyDescent="0.25">
      <c r="A21" s="51" t="s">
        <v>45</v>
      </c>
      <c r="B21" s="26">
        <f t="shared" si="1"/>
        <v>701.5</v>
      </c>
      <c r="C21" s="26">
        <f t="shared" si="1"/>
        <v>10872121</v>
      </c>
      <c r="D21" s="57" t="s">
        <v>12</v>
      </c>
      <c r="E21" s="40"/>
      <c r="F21" s="12"/>
      <c r="G21" s="12"/>
      <c r="H21" s="46" t="s">
        <v>45</v>
      </c>
      <c r="I21" s="164">
        <v>2806</v>
      </c>
      <c r="J21" s="164">
        <v>43488484</v>
      </c>
      <c r="K21" s="26"/>
    </row>
    <row r="22" spans="1:11" x14ac:dyDescent="0.25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164">
        <v>0</v>
      </c>
      <c r="J22" s="164">
        <v>0</v>
      </c>
      <c r="K22" s="26"/>
    </row>
    <row r="23" spans="1:11" x14ac:dyDescent="0.25">
      <c r="A23" s="51" t="s">
        <v>46</v>
      </c>
      <c r="B23" s="26">
        <f t="shared" si="1"/>
        <v>14</v>
      </c>
      <c r="C23" s="26">
        <f t="shared" si="1"/>
        <v>913080</v>
      </c>
      <c r="D23" s="57" t="s">
        <v>12</v>
      </c>
      <c r="E23" s="40"/>
      <c r="F23" s="12"/>
      <c r="G23" s="12"/>
      <c r="H23" s="46" t="s">
        <v>46</v>
      </c>
      <c r="I23" s="164">
        <v>56</v>
      </c>
      <c r="J23" s="164">
        <v>3652320</v>
      </c>
      <c r="K23" s="26"/>
    </row>
    <row r="24" spans="1:11" x14ac:dyDescent="0.25">
      <c r="A24" s="51" t="s">
        <v>47</v>
      </c>
      <c r="B24" s="26">
        <f t="shared" si="1"/>
        <v>126</v>
      </c>
      <c r="C24" s="26">
        <f t="shared" si="1"/>
        <v>1037387.5</v>
      </c>
      <c r="D24" s="57" t="s">
        <v>12</v>
      </c>
      <c r="E24" s="40"/>
      <c r="F24" s="12"/>
      <c r="G24" s="12"/>
      <c r="H24" s="46" t="s">
        <v>47</v>
      </c>
      <c r="I24" s="164">
        <v>504</v>
      </c>
      <c r="J24" s="164">
        <v>4149550</v>
      </c>
      <c r="K24" s="26"/>
    </row>
    <row r="25" spans="1:11" x14ac:dyDescent="0.25">
      <c r="A25" s="51" t="s">
        <v>48</v>
      </c>
      <c r="B25" s="26">
        <f t="shared" si="1"/>
        <v>96.75</v>
      </c>
      <c r="C25" s="26">
        <f t="shared" si="1"/>
        <v>1334589.5</v>
      </c>
      <c r="D25" s="57" t="s">
        <v>12</v>
      </c>
      <c r="E25" s="40"/>
      <c r="F25" s="12"/>
      <c r="G25" s="12"/>
      <c r="H25" s="46" t="s">
        <v>48</v>
      </c>
      <c r="I25" s="164">
        <v>387</v>
      </c>
      <c r="J25" s="164">
        <v>5338358</v>
      </c>
      <c r="K25" s="26"/>
    </row>
    <row r="26" spans="1:11" x14ac:dyDescent="0.25">
      <c r="A26" s="51" t="s">
        <v>49</v>
      </c>
      <c r="B26" s="26">
        <f t="shared" si="1"/>
        <v>825</v>
      </c>
      <c r="C26" s="26">
        <f t="shared" si="1"/>
        <v>12552300.5</v>
      </c>
      <c r="D26" s="57" t="s">
        <v>12</v>
      </c>
      <c r="E26" s="40"/>
      <c r="F26" s="12"/>
      <c r="G26" s="12"/>
      <c r="H26" s="46" t="s">
        <v>49</v>
      </c>
      <c r="I26" s="164">
        <v>3300</v>
      </c>
      <c r="J26" s="164">
        <v>50209202</v>
      </c>
      <c r="K26" s="26"/>
    </row>
    <row r="27" spans="1:11" x14ac:dyDescent="0.25">
      <c r="A27" s="51" t="s">
        <v>50</v>
      </c>
      <c r="B27" s="26">
        <f t="shared" si="1"/>
        <v>921.75</v>
      </c>
      <c r="C27" s="26">
        <f t="shared" si="1"/>
        <v>13886890</v>
      </c>
      <c r="D27" s="57" t="s">
        <v>12</v>
      </c>
      <c r="E27" s="40"/>
      <c r="F27" s="12"/>
      <c r="G27" s="12"/>
      <c r="H27" s="46" t="s">
        <v>50</v>
      </c>
      <c r="I27" s="68">
        <f>+I26+I25</f>
        <v>3687</v>
      </c>
      <c r="J27" s="68">
        <f>+J26+J25</f>
        <v>55547560</v>
      </c>
      <c r="K27" s="68">
        <f>+K26+K25</f>
        <v>0</v>
      </c>
    </row>
    <row r="28" spans="1:11" ht="6" customHeight="1" x14ac:dyDescent="0.25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921.75</v>
      </c>
      <c r="C29" s="47">
        <f>+C27</f>
        <v>13886890</v>
      </c>
      <c r="D29" s="72"/>
      <c r="E29" s="41"/>
      <c r="F29" s="12"/>
      <c r="G29" s="12"/>
      <c r="H29" s="12"/>
    </row>
    <row r="30" spans="1:11" ht="7.5" customHeight="1" thickBot="1" x14ac:dyDescent="0.3">
      <c r="A30" s="22"/>
      <c r="B30" s="3"/>
      <c r="C30" s="3"/>
      <c r="D30" s="21"/>
      <c r="E30" s="11"/>
      <c r="F30" s="12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C35" si="2">+I32/$J$1</f>
        <v>349</v>
      </c>
      <c r="C32" s="26">
        <f t="shared" si="2"/>
        <v>16760250</v>
      </c>
      <c r="D32" s="57" t="s">
        <v>13</v>
      </c>
      <c r="E32" s="40"/>
      <c r="F32" s="12"/>
      <c r="G32" s="12"/>
      <c r="H32" s="46" t="s">
        <v>55</v>
      </c>
      <c r="I32" s="164">
        <v>1396</v>
      </c>
      <c r="J32" s="164">
        <v>67041000</v>
      </c>
      <c r="K32" s="26"/>
    </row>
    <row r="33" spans="1:11" x14ac:dyDescent="0.25">
      <c r="A33" s="51" t="s">
        <v>56</v>
      </c>
      <c r="B33" s="26">
        <f t="shared" si="2"/>
        <v>12</v>
      </c>
      <c r="C33" s="26">
        <f t="shared" si="2"/>
        <v>747500</v>
      </c>
      <c r="D33" s="57" t="s">
        <v>13</v>
      </c>
      <c r="E33" s="40"/>
      <c r="F33" s="12"/>
      <c r="G33" s="12"/>
      <c r="H33" s="46" t="s">
        <v>56</v>
      </c>
      <c r="I33" s="164">
        <v>48</v>
      </c>
      <c r="J33" s="164">
        <v>2990000</v>
      </c>
      <c r="K33" s="26"/>
    </row>
    <row r="34" spans="1:11" x14ac:dyDescent="0.25">
      <c r="A34" s="51" t="s">
        <v>57</v>
      </c>
      <c r="B34" s="26">
        <f t="shared" si="2"/>
        <v>361</v>
      </c>
      <c r="C34" s="26">
        <f t="shared" si="2"/>
        <v>17507750</v>
      </c>
      <c r="D34" s="57" t="s">
        <v>13</v>
      </c>
      <c r="E34" s="40"/>
      <c r="F34" s="12"/>
      <c r="G34" s="12"/>
      <c r="H34" s="46" t="s">
        <v>57</v>
      </c>
      <c r="I34" s="68">
        <f>+I33+I32</f>
        <v>1444</v>
      </c>
      <c r="J34" s="68">
        <f>+J33+J32</f>
        <v>70031000</v>
      </c>
      <c r="K34" s="26"/>
    </row>
    <row r="35" spans="1:11" x14ac:dyDescent="0.25">
      <c r="A35" s="51" t="s">
        <v>58</v>
      </c>
      <c r="B35" s="26">
        <f t="shared" si="2"/>
        <v>508</v>
      </c>
      <c r="C35" s="26">
        <f t="shared" si="2"/>
        <v>17549.75</v>
      </c>
      <c r="D35" s="57" t="s">
        <v>72</v>
      </c>
      <c r="E35" s="40"/>
      <c r="F35" s="12"/>
      <c r="G35" s="12"/>
      <c r="H35" s="46" t="s">
        <v>58</v>
      </c>
      <c r="I35" s="164">
        <v>2032</v>
      </c>
      <c r="J35" s="164">
        <v>70199</v>
      </c>
      <c r="K35" s="26"/>
    </row>
    <row r="36" spans="1:11" ht="6" customHeight="1" x14ac:dyDescent="0.25">
      <c r="A36" s="51"/>
      <c r="B36" s="26"/>
      <c r="C36" s="26"/>
      <c r="D36" s="57"/>
      <c r="E36" s="40"/>
      <c r="F36" s="12"/>
      <c r="G36" s="12"/>
      <c r="H36"/>
    </row>
    <row r="37" spans="1:11" x14ac:dyDescent="0.25">
      <c r="A37" s="51" t="s">
        <v>59</v>
      </c>
      <c r="B37" s="47">
        <f>+B35+B34</f>
        <v>869</v>
      </c>
      <c r="C37" s="47">
        <f>+C35+C34</f>
        <v>17525299.75</v>
      </c>
      <c r="D37" s="72"/>
      <c r="E37" s="41"/>
      <c r="F37" s="12"/>
      <c r="G37" s="12"/>
      <c r="H37"/>
    </row>
    <row r="38" spans="1:11" ht="7.5" customHeight="1" thickBot="1" x14ac:dyDescent="0.3">
      <c r="A38" s="22"/>
      <c r="B38" s="3"/>
      <c r="C38" s="3"/>
      <c r="D38" s="21"/>
      <c r="E38" s="11"/>
      <c r="F38" s="12"/>
      <c r="G38" s="12"/>
      <c r="H38"/>
    </row>
    <row r="39" spans="1:11" ht="27" thickBot="1" x14ac:dyDescent="0.3">
      <c r="A39" s="49" t="s">
        <v>60</v>
      </c>
      <c r="B39" s="71">
        <f>+B37+B29+B17</f>
        <v>5655</v>
      </c>
      <c r="C39" s="71">
        <f>+C37+C29+C17</f>
        <v>733172891</v>
      </c>
      <c r="D39" s="50" t="s">
        <v>111</v>
      </c>
      <c r="E39" s="34"/>
      <c r="F39" s="12"/>
      <c r="G39" s="12"/>
      <c r="H39"/>
    </row>
    <row r="40" spans="1:11" x14ac:dyDescent="0.25">
      <c r="A40" s="156"/>
      <c r="B40" s="157"/>
      <c r="C40" s="157"/>
      <c r="D40" s="34"/>
      <c r="E40" s="34"/>
      <c r="F40" s="12"/>
      <c r="G40" s="12"/>
      <c r="H40"/>
    </row>
    <row r="41" spans="1:11" x14ac:dyDescent="0.25">
      <c r="A41" s="156"/>
      <c r="B41" s="157"/>
      <c r="C41" s="157"/>
      <c r="D41" s="34"/>
      <c r="E41" s="34"/>
      <c r="F41" s="12"/>
      <c r="G41" s="12"/>
      <c r="H41"/>
    </row>
    <row r="42" spans="1:11" ht="13.8" thickBot="1" x14ac:dyDescent="0.3">
      <c r="A42" s="156"/>
      <c r="B42" s="157"/>
      <c r="C42" s="157"/>
      <c r="D42" s="34"/>
      <c r="E42" s="34"/>
      <c r="F42" s="12"/>
      <c r="G42" s="12"/>
      <c r="H42"/>
    </row>
    <row r="43" spans="1:11" ht="17.399999999999999" x14ac:dyDescent="0.3">
      <c r="A43" s="32" t="str">
        <f>+I43</f>
        <v>EnronOnline Broker Detail</v>
      </c>
      <c r="B43" s="149"/>
      <c r="C43" s="19"/>
      <c r="I43" s="162" t="s">
        <v>129</v>
      </c>
      <c r="J43" s="162"/>
    </row>
    <row r="44" spans="1:11" x14ac:dyDescent="0.25">
      <c r="A44" s="33" t="str">
        <f>+I44</f>
        <v>Weekly Transactions for May 28- June 01</v>
      </c>
      <c r="B44" s="1"/>
      <c r="C44" s="21"/>
      <c r="I44" s="165" t="s">
        <v>132</v>
      </c>
      <c r="J44" s="162"/>
    </row>
    <row r="45" spans="1:11" x14ac:dyDescent="0.25">
      <c r="A45" s="150"/>
      <c r="B45" s="136"/>
      <c r="C45" s="151"/>
      <c r="I45" s="139"/>
      <c r="J45" s="140"/>
      <c r="K45" s="140"/>
    </row>
    <row r="46" spans="1:11" x14ac:dyDescent="0.25">
      <c r="A46" s="150"/>
      <c r="B46" s="174" t="s">
        <v>120</v>
      </c>
      <c r="C46" s="175"/>
      <c r="I46" s="139"/>
      <c r="J46" s="141" t="s">
        <v>120</v>
      </c>
      <c r="K46" s="140"/>
    </row>
    <row r="47" spans="1:11" x14ac:dyDescent="0.25">
      <c r="A47" s="154" t="s">
        <v>121</v>
      </c>
      <c r="B47" s="145" t="s">
        <v>122</v>
      </c>
      <c r="C47" s="152" t="s">
        <v>94</v>
      </c>
      <c r="I47" s="140" t="s">
        <v>121</v>
      </c>
      <c r="J47" s="139" t="s">
        <v>122</v>
      </c>
      <c r="K47" s="139" t="s">
        <v>94</v>
      </c>
    </row>
    <row r="48" spans="1:11" x14ac:dyDescent="0.25">
      <c r="A48" s="155" t="str">
        <f t="shared" ref="A48:C54" si="3">+I48</f>
        <v>APB Energy, Inc.</v>
      </c>
      <c r="B48" s="146">
        <f t="shared" si="3"/>
        <v>20</v>
      </c>
      <c r="C48" s="153">
        <f t="shared" si="3"/>
        <v>49</v>
      </c>
      <c r="I48" s="142" t="s">
        <v>123</v>
      </c>
      <c r="J48" s="166">
        <v>20</v>
      </c>
      <c r="K48" s="166">
        <v>49</v>
      </c>
    </row>
    <row r="49" spans="1:11" x14ac:dyDescent="0.25">
      <c r="A49" s="155" t="str">
        <f t="shared" si="3"/>
        <v>Natsource LLC</v>
      </c>
      <c r="B49" s="146">
        <f t="shared" si="3"/>
        <v>5</v>
      </c>
      <c r="C49" s="153">
        <f t="shared" si="3"/>
        <v>35</v>
      </c>
      <c r="I49" s="142" t="s">
        <v>124</v>
      </c>
      <c r="J49" s="166">
        <v>5</v>
      </c>
      <c r="K49" s="166">
        <v>35</v>
      </c>
    </row>
    <row r="50" spans="1:11" x14ac:dyDescent="0.25">
      <c r="A50" s="155" t="str">
        <f t="shared" si="3"/>
        <v>Amerex Natural Gas I, Ltd.</v>
      </c>
      <c r="B50" s="146">
        <f t="shared" si="3"/>
        <v>11</v>
      </c>
      <c r="C50" s="153">
        <f t="shared" si="3"/>
        <v>0</v>
      </c>
      <c r="I50" s="142" t="s">
        <v>125</v>
      </c>
      <c r="J50" s="166">
        <v>11</v>
      </c>
      <c r="K50" s="166">
        <v>0</v>
      </c>
    </row>
    <row r="51" spans="1:11" x14ac:dyDescent="0.25">
      <c r="A51" s="155" t="str">
        <f t="shared" si="3"/>
        <v>Amerex Power, Ltd.</v>
      </c>
      <c r="B51" s="146">
        <f t="shared" si="3"/>
        <v>0</v>
      </c>
      <c r="C51" s="153">
        <f t="shared" si="3"/>
        <v>23</v>
      </c>
      <c r="I51" s="142" t="s">
        <v>126</v>
      </c>
      <c r="J51" s="166">
        <v>0</v>
      </c>
      <c r="K51" s="166">
        <v>23</v>
      </c>
    </row>
    <row r="52" spans="1:11" x14ac:dyDescent="0.25">
      <c r="A52" s="155" t="s">
        <v>137</v>
      </c>
      <c r="B52" s="146">
        <f t="shared" si="3"/>
        <v>4</v>
      </c>
      <c r="C52" s="153">
        <f t="shared" si="3"/>
        <v>0</v>
      </c>
      <c r="I52" s="142" t="s">
        <v>137</v>
      </c>
      <c r="J52" s="166">
        <v>4</v>
      </c>
      <c r="K52" s="166">
        <v>0</v>
      </c>
    </row>
    <row r="53" spans="1:11" x14ac:dyDescent="0.25">
      <c r="A53" s="155" t="str">
        <f t="shared" si="3"/>
        <v>Prebon Energy, Inc.</v>
      </c>
      <c r="B53" s="146">
        <f t="shared" si="3"/>
        <v>0</v>
      </c>
      <c r="C53" s="153">
        <f t="shared" si="3"/>
        <v>1</v>
      </c>
      <c r="I53" s="142" t="s">
        <v>127</v>
      </c>
      <c r="J53" s="166">
        <v>0</v>
      </c>
      <c r="K53" s="166">
        <v>1</v>
      </c>
    </row>
    <row r="54" spans="1:11" ht="13.8" thickBot="1" x14ac:dyDescent="0.3">
      <c r="A54" s="158" t="str">
        <f t="shared" si="3"/>
        <v>Grand Total</v>
      </c>
      <c r="B54" s="159">
        <f t="shared" si="3"/>
        <v>40</v>
      </c>
      <c r="C54" s="160">
        <f t="shared" si="3"/>
        <v>108</v>
      </c>
      <c r="I54" s="144" t="s">
        <v>128</v>
      </c>
      <c r="J54" s="147">
        <f>SUM(J48:J53)</f>
        <v>40</v>
      </c>
      <c r="K54" s="147">
        <f>SUM(K48:K53)</f>
        <v>108</v>
      </c>
    </row>
    <row r="55" spans="1:11" ht="13.8" thickBot="1" x14ac:dyDescent="0.3">
      <c r="B55" s="2"/>
      <c r="C55" s="2"/>
      <c r="D55" s="2"/>
      <c r="H55" s="12"/>
    </row>
    <row r="56" spans="1:11" x14ac:dyDescent="0.25">
      <c r="A56" s="32" t="s">
        <v>7</v>
      </c>
      <c r="B56" s="30"/>
      <c r="C56" s="23"/>
      <c r="D56" s="23"/>
      <c r="E56" s="19"/>
      <c r="F56" s="34"/>
      <c r="G56" s="34"/>
      <c r="H56" s="12"/>
    </row>
    <row r="57" spans="1:11" x14ac:dyDescent="0.25">
      <c r="A57" s="38" t="str">
        <f>+H4</f>
        <v>Week of May 28 th to June 1st</v>
      </c>
      <c r="B57" s="3"/>
      <c r="C57" s="3"/>
      <c r="D57" s="3"/>
      <c r="E57" s="21"/>
      <c r="F57" s="34"/>
      <c r="G57" s="34"/>
      <c r="H57" s="12"/>
      <c r="I57" s="12"/>
    </row>
    <row r="58" spans="1:11" ht="7.5" customHeight="1" thickBot="1" x14ac:dyDescent="0.3">
      <c r="A58" s="20"/>
      <c r="B58" s="3"/>
      <c r="C58" s="3"/>
      <c r="D58" s="3"/>
      <c r="E58" s="21"/>
      <c r="F58" s="34"/>
      <c r="G58" s="34"/>
      <c r="H58" s="12"/>
      <c r="I58" s="12" t="s">
        <v>30</v>
      </c>
    </row>
    <row r="59" spans="1:11" x14ac:dyDescent="0.25">
      <c r="A59" s="13" t="s">
        <v>5</v>
      </c>
      <c r="B59" s="43" t="s">
        <v>4</v>
      </c>
      <c r="C59" s="43" t="s">
        <v>8</v>
      </c>
      <c r="D59" s="45" t="s">
        <v>73</v>
      </c>
      <c r="E59" s="44" t="s">
        <v>10</v>
      </c>
      <c r="F59" s="39"/>
      <c r="G59" s="39"/>
      <c r="H59" s="12"/>
      <c r="I59" s="4" t="s">
        <v>5</v>
      </c>
      <c r="J59" s="5" t="s">
        <v>4</v>
      </c>
    </row>
    <row r="60" spans="1:11" x14ac:dyDescent="0.25">
      <c r="A60" s="51" t="s">
        <v>1</v>
      </c>
      <c r="B60" s="26">
        <f>+J60</f>
        <v>121291000</v>
      </c>
      <c r="C60" s="26">
        <f>+C7-B60</f>
        <v>490166670.5</v>
      </c>
      <c r="D60" s="69">
        <f>+B60/C7</f>
        <v>0.19836369032842152</v>
      </c>
      <c r="E60" s="52" t="s">
        <v>11</v>
      </c>
      <c r="F60" s="42"/>
      <c r="G60" s="42"/>
      <c r="H60" s="12"/>
      <c r="I60" s="8" t="s">
        <v>1</v>
      </c>
      <c r="J60" s="164">
        <v>121291000</v>
      </c>
    </row>
    <row r="61" spans="1:11" x14ac:dyDescent="0.25">
      <c r="A61" s="51" t="s">
        <v>0</v>
      </c>
      <c r="B61" s="26">
        <f>+J61</f>
        <v>37040500</v>
      </c>
      <c r="C61" s="26">
        <f>+C8-B61</f>
        <v>12602749.75</v>
      </c>
      <c r="D61" s="69">
        <f>+B61/C8</f>
        <v>0.74613366744790921</v>
      </c>
      <c r="E61" s="52" t="s">
        <v>11</v>
      </c>
      <c r="F61" s="42"/>
      <c r="G61" s="42"/>
      <c r="H61" s="12"/>
      <c r="I61" s="8" t="s">
        <v>0</v>
      </c>
      <c r="J61" s="164">
        <v>37040500</v>
      </c>
    </row>
    <row r="62" spans="1:11" ht="13.8" thickBot="1" x14ac:dyDescent="0.3">
      <c r="A62" s="53" t="s">
        <v>2</v>
      </c>
      <c r="B62" s="54">
        <f>+J62</f>
        <v>2939400</v>
      </c>
      <c r="C62" s="54">
        <f>+(C20+C21)-B62</f>
        <v>8986552.5</v>
      </c>
      <c r="D62" s="65">
        <f>+B62/(C20+C21)</f>
        <v>0.24647087937001258</v>
      </c>
      <c r="E62" s="55" t="s">
        <v>12</v>
      </c>
      <c r="F62" s="42"/>
      <c r="G62" s="42"/>
      <c r="H62" s="12"/>
      <c r="I62" s="8" t="s">
        <v>2</v>
      </c>
      <c r="J62" s="164">
        <v>2939400</v>
      </c>
    </row>
    <row r="63" spans="1:11" ht="13.8" thickBot="1" x14ac:dyDescent="0.3">
      <c r="H63" s="12"/>
      <c r="I63" s="12"/>
    </row>
    <row r="64" spans="1:11" x14ac:dyDescent="0.25">
      <c r="A64" s="32" t="s">
        <v>14</v>
      </c>
      <c r="B64" s="35"/>
      <c r="C64" s="18"/>
      <c r="D64" s="18"/>
      <c r="E64" s="19"/>
      <c r="F64" s="34"/>
      <c r="G64" s="34"/>
      <c r="H64" s="12"/>
      <c r="I64" s="27" t="str">
        <f>+H4</f>
        <v>Week of May 28 th to June 1st</v>
      </c>
    </row>
    <row r="65" spans="1:12" x14ac:dyDescent="0.25">
      <c r="A65" s="36" t="str">
        <f>+I64</f>
        <v>Week of May 28 th to June 1st</v>
      </c>
      <c r="B65" s="37"/>
      <c r="C65" s="1"/>
      <c r="D65" s="1"/>
      <c r="E65" s="21"/>
      <c r="F65" s="34"/>
      <c r="G65" s="34"/>
      <c r="H65" s="12"/>
      <c r="I65" s="12" t="s">
        <v>115</v>
      </c>
    </row>
    <row r="66" spans="1:12" ht="7.5" customHeight="1" thickBot="1" x14ac:dyDescent="0.3">
      <c r="A66" s="22"/>
      <c r="B66" s="1"/>
      <c r="C66" s="1"/>
      <c r="D66" s="1"/>
      <c r="E66" s="21"/>
      <c r="F66" s="34"/>
      <c r="G66" s="34"/>
      <c r="H66" s="12"/>
    </row>
    <row r="67" spans="1:12" x14ac:dyDescent="0.25">
      <c r="A67" s="13" t="s">
        <v>5</v>
      </c>
      <c r="B67" s="43" t="s">
        <v>4</v>
      </c>
      <c r="C67" s="43" t="s">
        <v>15</v>
      </c>
      <c r="D67" s="45" t="s">
        <v>74</v>
      </c>
      <c r="E67" s="44" t="s">
        <v>10</v>
      </c>
      <c r="F67" s="39"/>
      <c r="G67" s="39"/>
      <c r="H67" s="12"/>
      <c r="I67" s="4" t="s">
        <v>5</v>
      </c>
      <c r="J67" s="5" t="s">
        <v>4</v>
      </c>
      <c r="L67" t="s">
        <v>33</v>
      </c>
    </row>
    <row r="68" spans="1:12" ht="13.8" thickBot="1" x14ac:dyDescent="0.3">
      <c r="A68" s="53" t="s">
        <v>1</v>
      </c>
      <c r="B68" s="56">
        <f>+J68/L68</f>
        <v>917336666.66666663</v>
      </c>
      <c r="C68" s="54">
        <f>+C7-B68</f>
        <v>-305878996.16666663</v>
      </c>
      <c r="D68" s="65">
        <f>+C7/B68</f>
        <v>0.66655753849004917</v>
      </c>
      <c r="E68" s="55" t="s">
        <v>11</v>
      </c>
      <c r="F68" s="42"/>
      <c r="G68" s="42"/>
      <c r="H68" s="12"/>
      <c r="I68" s="9" t="s">
        <v>1</v>
      </c>
      <c r="J68" s="10">
        <f>+K68*10000</f>
        <v>2752010000</v>
      </c>
      <c r="K68" s="164">
        <f>84171+82298+108732</f>
        <v>275201</v>
      </c>
      <c r="L68" s="162">
        <v>3</v>
      </c>
    </row>
    <row r="69" spans="1:12" ht="13.8" thickBot="1" x14ac:dyDescent="0.3"/>
    <row r="70" spans="1:12" x14ac:dyDescent="0.25">
      <c r="A70" s="32" t="s">
        <v>22</v>
      </c>
      <c r="B70" s="35"/>
      <c r="C70" s="18"/>
      <c r="D70" s="18"/>
      <c r="E70" s="19"/>
      <c r="F70" s="34"/>
      <c r="G70" s="34"/>
    </row>
    <row r="71" spans="1:12" x14ac:dyDescent="0.25">
      <c r="A71" s="33" t="str">
        <f>+H4</f>
        <v>Week of May 28 th to June 1st</v>
      </c>
      <c r="B71" s="37"/>
      <c r="C71" s="1"/>
      <c r="D71" s="1"/>
      <c r="E71" s="21"/>
      <c r="F71" s="34"/>
      <c r="G71" s="34"/>
      <c r="I71" t="s">
        <v>63</v>
      </c>
    </row>
    <row r="72" spans="1:12" ht="7.5" customHeight="1" thickBot="1" x14ac:dyDescent="0.3">
      <c r="A72" s="22"/>
      <c r="B72" s="1"/>
      <c r="C72" s="1"/>
      <c r="D72" s="1"/>
      <c r="E72" s="21"/>
      <c r="F72" s="34"/>
      <c r="G72" s="34"/>
    </row>
    <row r="73" spans="1:12" x14ac:dyDescent="0.25">
      <c r="A73" s="13" t="s">
        <v>5</v>
      </c>
      <c r="B73" s="43" t="s">
        <v>3</v>
      </c>
      <c r="C73" s="43" t="s">
        <v>4</v>
      </c>
      <c r="D73" s="43"/>
      <c r="E73" s="44" t="s">
        <v>10</v>
      </c>
      <c r="F73" s="34"/>
      <c r="G73" s="34"/>
      <c r="I73" s="4" t="s">
        <v>5</v>
      </c>
      <c r="J73" s="5" t="s">
        <v>3</v>
      </c>
      <c r="K73" s="5" t="s">
        <v>4</v>
      </c>
    </row>
    <row r="74" spans="1:12" x14ac:dyDescent="0.25">
      <c r="A74" s="51" t="s">
        <v>23</v>
      </c>
      <c r="B74" s="26">
        <f>+J74</f>
        <v>82</v>
      </c>
      <c r="C74" s="26">
        <f>+K74</f>
        <v>74915000</v>
      </c>
      <c r="D74" s="26"/>
      <c r="E74" s="57" t="s">
        <v>11</v>
      </c>
      <c r="F74" s="34"/>
      <c r="G74" s="34"/>
      <c r="I74" s="6" t="s">
        <v>23</v>
      </c>
      <c r="J74" s="164">
        <v>82</v>
      </c>
      <c r="K74" s="164">
        <v>74915000</v>
      </c>
    </row>
    <row r="75" spans="1:12" x14ac:dyDescent="0.25">
      <c r="A75" s="51" t="s">
        <v>24</v>
      </c>
      <c r="B75" s="26">
        <f>+J75</f>
        <v>0</v>
      </c>
      <c r="C75" s="26">
        <f>+K75</f>
        <v>0</v>
      </c>
      <c r="D75" s="26"/>
      <c r="E75" s="57" t="s">
        <v>11</v>
      </c>
      <c r="F75" s="34"/>
      <c r="G75" s="34"/>
      <c r="I75" s="6" t="s">
        <v>24</v>
      </c>
      <c r="J75" s="164">
        <v>0</v>
      </c>
      <c r="K75" s="164">
        <v>0</v>
      </c>
    </row>
    <row r="76" spans="1:12" ht="13.8" thickBot="1" x14ac:dyDescent="0.3">
      <c r="A76" s="53" t="s">
        <v>9</v>
      </c>
      <c r="B76" s="58">
        <f>SUM(B74:B75)</f>
        <v>82</v>
      </c>
      <c r="C76" s="58">
        <f>SUM(C74:C75)</f>
        <v>74915000</v>
      </c>
      <c r="D76" s="54"/>
      <c r="E76" s="59"/>
      <c r="F76" s="34"/>
      <c r="G76" s="34"/>
    </row>
    <row r="77" spans="1:12" x14ac:dyDescent="0.25">
      <c r="E77" s="1"/>
      <c r="F77" s="34"/>
      <c r="G77" s="34"/>
    </row>
    <row r="78" spans="1:12" ht="13.8" thickBot="1" x14ac:dyDescent="0.3"/>
    <row r="79" spans="1:12" x14ac:dyDescent="0.25">
      <c r="A79" s="32" t="s">
        <v>21</v>
      </c>
      <c r="B79" s="35"/>
      <c r="C79" s="19"/>
      <c r="D79" s="1"/>
      <c r="F79" s="34"/>
      <c r="G79" s="34"/>
    </row>
    <row r="80" spans="1:12" x14ac:dyDescent="0.25">
      <c r="A80" s="33" t="str">
        <f>+H4</f>
        <v>Week of May 28 th to June 1st</v>
      </c>
      <c r="B80" s="37"/>
      <c r="C80" s="21"/>
      <c r="E80" s="34"/>
      <c r="H80"/>
      <c r="I80" t="s">
        <v>31</v>
      </c>
    </row>
    <row r="81" spans="1:10" ht="7.5" customHeight="1" thickBot="1" x14ac:dyDescent="0.3">
      <c r="A81" s="22"/>
      <c r="B81" s="1"/>
      <c r="C81" s="21"/>
      <c r="E81" s="34"/>
    </row>
    <row r="82" spans="1:10" x14ac:dyDescent="0.25">
      <c r="A82" s="13" t="s">
        <v>16</v>
      </c>
      <c r="B82" s="43" t="s">
        <v>3</v>
      </c>
      <c r="C82" s="44" t="s">
        <v>10</v>
      </c>
      <c r="E82" s="39"/>
      <c r="I82" s="4" t="s">
        <v>16</v>
      </c>
      <c r="J82" s="5" t="s">
        <v>3</v>
      </c>
    </row>
    <row r="83" spans="1:10" x14ac:dyDescent="0.25">
      <c r="A83" s="51" t="s">
        <v>35</v>
      </c>
      <c r="B83" s="26">
        <f>+J83</f>
        <v>30</v>
      </c>
      <c r="C83" s="57" t="s">
        <v>19</v>
      </c>
      <c r="E83" s="34"/>
      <c r="I83" s="6" t="s">
        <v>35</v>
      </c>
      <c r="J83" s="164">
        <v>30</v>
      </c>
    </row>
    <row r="84" spans="1:10" x14ac:dyDescent="0.25">
      <c r="A84" s="51" t="s">
        <v>17</v>
      </c>
      <c r="B84" s="26">
        <f>+J84</f>
        <v>10</v>
      </c>
      <c r="C84" s="57" t="s">
        <v>19</v>
      </c>
      <c r="E84" s="34"/>
      <c r="I84" s="6" t="s">
        <v>17</v>
      </c>
      <c r="J84" s="164">
        <v>10</v>
      </c>
    </row>
    <row r="85" spans="1:10" x14ac:dyDescent="0.25">
      <c r="A85" s="51" t="s">
        <v>18</v>
      </c>
      <c r="B85" s="26">
        <f>+J85</f>
        <v>26</v>
      </c>
      <c r="C85" s="57" t="s">
        <v>20</v>
      </c>
      <c r="E85" s="40"/>
      <c r="H85"/>
      <c r="I85" s="6" t="s">
        <v>18</v>
      </c>
      <c r="J85" s="167">
        <v>26</v>
      </c>
    </row>
    <row r="86" spans="1:10" ht="13.8" thickBot="1" x14ac:dyDescent="0.3">
      <c r="A86" s="53" t="s">
        <v>9</v>
      </c>
      <c r="B86" s="58">
        <f>SUM(B83:B85)</f>
        <v>66</v>
      </c>
      <c r="C86" s="60"/>
      <c r="E86" s="11"/>
      <c r="H86"/>
    </row>
    <row r="87" spans="1:10" x14ac:dyDescent="0.25">
      <c r="E87" s="11"/>
      <c r="H87"/>
    </row>
    <row r="88" spans="1:10" x14ac:dyDescent="0.25">
      <c r="A88" s="7" t="s">
        <v>25</v>
      </c>
      <c r="E88" s="11"/>
      <c r="H88"/>
      <c r="I88" s="168" t="s">
        <v>78</v>
      </c>
    </row>
    <row r="89" spans="1:10" x14ac:dyDescent="0.25">
      <c r="A89" s="124" t="str">
        <f>+I89</f>
        <v>05-26-01- 9:00 am CPU failure on one of our RTWEB servers, off-lined the CPU, replaced on 29th</v>
      </c>
      <c r="E89" s="11"/>
      <c r="H89"/>
      <c r="I89" s="7" t="s">
        <v>133</v>
      </c>
    </row>
    <row r="90" spans="1:10" x14ac:dyDescent="0.25">
      <c r="A90" s="124" t="str">
        <f>+I90</f>
        <v>05-27-01- 2:00 am Enron London House had a power  outage, which interupted EnronOnline multicast traffic to London, due to our server being down in London.</v>
      </c>
      <c r="E90" s="11"/>
      <c r="H90"/>
      <c r="I90" s="7" t="s">
        <v>134</v>
      </c>
    </row>
    <row r="91" spans="1:10" x14ac:dyDescent="0.25">
      <c r="A91" s="124" t="str">
        <f>+I91</f>
        <v>This impacted bridging to back office systems. This also brought www.europe.enrononline.com down, fortunately we do not have external customers using the site yet.</v>
      </c>
      <c r="E91" s="11"/>
      <c r="H91"/>
      <c r="I91" s="7" t="s">
        <v>135</v>
      </c>
    </row>
    <row r="92" spans="1:10" ht="13.8" thickBot="1" x14ac:dyDescent="0.3"/>
    <row r="93" spans="1:10" x14ac:dyDescent="0.25">
      <c r="A93" s="172" t="s">
        <v>27</v>
      </c>
      <c r="B93" s="173"/>
      <c r="I93" s="172" t="s">
        <v>27</v>
      </c>
      <c r="J93" s="173"/>
    </row>
    <row r="94" spans="1:10" x14ac:dyDescent="0.25">
      <c r="A94" s="13" t="s">
        <v>28</v>
      </c>
      <c r="B94" s="14" t="s">
        <v>75</v>
      </c>
      <c r="I94" s="13" t="s">
        <v>28</v>
      </c>
      <c r="J94" s="14" t="s">
        <v>29</v>
      </c>
    </row>
    <row r="95" spans="1:10" ht="13.8" thickBot="1" x14ac:dyDescent="0.3">
      <c r="A95" s="15">
        <f>+I95</f>
        <v>1030891</v>
      </c>
      <c r="B95" s="16">
        <f>+J95</f>
        <v>620958938884</v>
      </c>
      <c r="I95" s="169">
        <v>1030891</v>
      </c>
      <c r="J95" s="170">
        <v>620958938884</v>
      </c>
    </row>
    <row r="96" spans="1:10" x14ac:dyDescent="0.25">
      <c r="A96" t="str">
        <f>+I96</f>
        <v>As of May 31, 2001</v>
      </c>
      <c r="I96" s="162" t="s">
        <v>136</v>
      </c>
      <c r="J96" s="162"/>
    </row>
    <row r="97" spans="1:11" ht="17.399999999999999" x14ac:dyDescent="0.3">
      <c r="J97" s="135"/>
    </row>
    <row r="98" spans="1:11" x14ac:dyDescent="0.25">
      <c r="A98" s="137"/>
    </row>
    <row r="99" spans="1:11" x14ac:dyDescent="0.25">
      <c r="J99" s="138"/>
      <c r="K99" s="138"/>
    </row>
  </sheetData>
  <mergeCells count="3">
    <mergeCell ref="B46:C46"/>
    <mergeCell ref="A93:B93"/>
    <mergeCell ref="I93:J93"/>
  </mergeCells>
  <phoneticPr fontId="0" type="noConversion"/>
  <conditionalFormatting sqref="J50 B44 J43:J44">
    <cfRule type="cellIs" dxfId="1" priority="1" stopIfTrue="1" operator="equal">
      <formula>$B$1</formula>
    </cfRule>
  </conditionalFormatting>
  <printOptions horizontalCentered="1"/>
  <pageMargins left="0.19" right="0.19" top="1" bottom="1" header="0.5" footer="0.5"/>
  <pageSetup scale="66" orientation="landscape" r:id="rId1"/>
  <headerFooter alignWithMargins="0"/>
  <rowBreaks count="1" manualBreakCount="1">
    <brk id="55" max="4" man="1"/>
  </row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6"/>
  <sheetViews>
    <sheetView tabSelected="1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3.2" x14ac:dyDescent="0.25"/>
  <cols>
    <col min="1" max="1" width="33.88671875" customWidth="1"/>
    <col min="2" max="2" width="26.109375" bestFit="1" customWidth="1"/>
    <col min="3" max="3" width="32.5546875" bestFit="1" customWidth="1"/>
    <col min="4" max="4" width="21.5546875" bestFit="1" customWidth="1"/>
    <col min="5" max="5" width="22.5546875" customWidth="1"/>
    <col min="6" max="6" width="2" style="11" customWidth="1"/>
    <col min="7" max="7" width="2.44140625" style="11" customWidth="1"/>
    <col min="8" max="8" width="22.88671875" customWidth="1"/>
    <col min="9" max="9" width="25.6640625" customWidth="1"/>
    <col min="10" max="10" width="15.44140625" customWidth="1"/>
    <col min="11" max="11" width="17.88671875" customWidth="1"/>
  </cols>
  <sheetData>
    <row r="1" spans="1:11" x14ac:dyDescent="0.25">
      <c r="H1" s="28" t="s">
        <v>32</v>
      </c>
      <c r="I1" s="162">
        <v>4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8"/>
      <c r="E3" s="19"/>
      <c r="F3" s="34"/>
    </row>
    <row r="4" spans="1:11" x14ac:dyDescent="0.25">
      <c r="A4" s="33" t="str">
        <f>+H4</f>
        <v>Week of May 28 th to June 1st</v>
      </c>
      <c r="B4" s="1"/>
      <c r="C4" s="1"/>
      <c r="D4" s="1"/>
      <c r="E4" s="21"/>
      <c r="F4" s="34"/>
      <c r="H4" s="163" t="s">
        <v>131</v>
      </c>
      <c r="I4" s="162"/>
    </row>
    <row r="5" spans="1:11" ht="5.25" customHeight="1" thickBot="1" x14ac:dyDescent="0.3">
      <c r="A5" s="22"/>
      <c r="B5" s="1"/>
      <c r="C5" s="1"/>
      <c r="D5" s="1"/>
      <c r="E5" s="21"/>
      <c r="F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D10" si="0">+I7/$I$1</f>
        <v>1408</v>
      </c>
      <c r="C7" s="26">
        <f t="shared" si="0"/>
        <v>611457670.5</v>
      </c>
      <c r="D7" s="73">
        <f t="shared" si="0"/>
        <v>2120480720.75</v>
      </c>
      <c r="E7" s="57" t="s">
        <v>11</v>
      </c>
      <c r="F7" s="40"/>
      <c r="G7" s="12"/>
      <c r="H7" s="46" t="s">
        <v>36</v>
      </c>
      <c r="I7" s="164">
        <v>5632</v>
      </c>
      <c r="J7" s="164">
        <v>2445830682</v>
      </c>
      <c r="K7" s="164">
        <v>8481922883</v>
      </c>
    </row>
    <row r="8" spans="1:11" x14ac:dyDescent="0.25">
      <c r="A8" s="51" t="s">
        <v>37</v>
      </c>
      <c r="B8" s="26">
        <f t="shared" si="0"/>
        <v>2023.5</v>
      </c>
      <c r="C8" s="26">
        <f t="shared" si="0"/>
        <v>49643249.75</v>
      </c>
      <c r="D8" s="73">
        <f t="shared" si="0"/>
        <v>135926381.75</v>
      </c>
      <c r="E8" s="57" t="s">
        <v>11</v>
      </c>
      <c r="F8" s="40"/>
      <c r="G8" s="12"/>
      <c r="H8" s="46" t="s">
        <v>37</v>
      </c>
      <c r="I8" s="164">
        <v>8094</v>
      </c>
      <c r="J8" s="164">
        <v>198572999</v>
      </c>
      <c r="K8" s="164">
        <v>543705527</v>
      </c>
    </row>
    <row r="9" spans="1:11" x14ac:dyDescent="0.25">
      <c r="A9" s="51" t="s">
        <v>38</v>
      </c>
      <c r="B9" s="26">
        <f t="shared" si="0"/>
        <v>25.75</v>
      </c>
      <c r="C9" s="26">
        <f t="shared" si="0"/>
        <v>14529000</v>
      </c>
      <c r="D9" s="73">
        <f t="shared" si="0"/>
        <v>5326686.5</v>
      </c>
      <c r="E9" s="57" t="s">
        <v>11</v>
      </c>
      <c r="F9" s="40"/>
      <c r="G9" s="12"/>
      <c r="H9" s="46" t="s">
        <v>38</v>
      </c>
      <c r="I9" s="164">
        <v>103</v>
      </c>
      <c r="J9" s="164">
        <v>58116000</v>
      </c>
      <c r="K9" s="164">
        <v>21306746</v>
      </c>
    </row>
    <row r="10" spans="1:11" x14ac:dyDescent="0.25">
      <c r="A10" s="51" t="s">
        <v>39</v>
      </c>
      <c r="B10" s="26">
        <f t="shared" si="0"/>
        <v>330.75</v>
      </c>
      <c r="C10" s="26">
        <f t="shared" si="0"/>
        <v>16396599.75</v>
      </c>
      <c r="D10" s="73">
        <f t="shared" si="0"/>
        <v>33587115.75</v>
      </c>
      <c r="E10" s="57" t="s">
        <v>11</v>
      </c>
      <c r="F10" s="40"/>
      <c r="G10" s="12"/>
      <c r="H10" s="46" t="s">
        <v>39</v>
      </c>
      <c r="I10" s="164">
        <v>1323</v>
      </c>
      <c r="J10" s="164">
        <v>65586399</v>
      </c>
      <c r="K10" s="171">
        <v>134348463</v>
      </c>
    </row>
    <row r="11" spans="1:11" x14ac:dyDescent="0.25">
      <c r="A11" s="51" t="s">
        <v>40</v>
      </c>
      <c r="B11" s="26">
        <f>ROUNDUP(I11/$I$1,0)</f>
        <v>0</v>
      </c>
      <c r="C11" s="26">
        <f t="shared" ref="C11:D14" si="1">+J11/$I$1</f>
        <v>0</v>
      </c>
      <c r="D11" s="73">
        <f t="shared" si="1"/>
        <v>0</v>
      </c>
      <c r="E11" s="57" t="s">
        <v>11</v>
      </c>
      <c r="F11" s="40"/>
      <c r="G11" s="12"/>
      <c r="H11" s="46" t="s">
        <v>40</v>
      </c>
      <c r="I11" s="164">
        <v>0</v>
      </c>
      <c r="J11" s="164">
        <v>0</v>
      </c>
      <c r="K11" s="164"/>
    </row>
    <row r="12" spans="1:11" x14ac:dyDescent="0.25">
      <c r="A12" s="51" t="s">
        <v>41</v>
      </c>
      <c r="B12" s="26">
        <f>+I12/$I$1</f>
        <v>64.25</v>
      </c>
      <c r="C12" s="26">
        <f t="shared" si="1"/>
        <v>9010431.25</v>
      </c>
      <c r="D12" s="73">
        <f t="shared" si="1"/>
        <v>29130368.75</v>
      </c>
      <c r="E12" s="57" t="s">
        <v>11</v>
      </c>
      <c r="F12" s="40"/>
      <c r="G12" s="12"/>
      <c r="H12" s="46" t="s">
        <v>41</v>
      </c>
      <c r="I12" s="164">
        <v>257</v>
      </c>
      <c r="J12" s="164">
        <v>36041725</v>
      </c>
      <c r="K12" s="164">
        <v>116521475</v>
      </c>
    </row>
    <row r="13" spans="1:11" x14ac:dyDescent="0.25">
      <c r="A13" s="51" t="s">
        <v>51</v>
      </c>
      <c r="B13" s="26">
        <f>+I13/$I$1</f>
        <v>1433.75</v>
      </c>
      <c r="C13" s="26">
        <f t="shared" si="1"/>
        <v>625986670.5</v>
      </c>
      <c r="D13" s="73">
        <f t="shared" si="1"/>
        <v>2125807407.25</v>
      </c>
      <c r="E13" s="57" t="s">
        <v>11</v>
      </c>
      <c r="F13" s="40"/>
      <c r="G13" s="12"/>
      <c r="H13" s="46" t="s">
        <v>51</v>
      </c>
      <c r="I13" s="164">
        <v>5735</v>
      </c>
      <c r="J13" s="164">
        <v>2503946682</v>
      </c>
      <c r="K13" s="164">
        <v>8503229629</v>
      </c>
    </row>
    <row r="14" spans="1:11" x14ac:dyDescent="0.25">
      <c r="A14" s="51" t="s">
        <v>52</v>
      </c>
      <c r="B14" s="26">
        <f>+I14/$I$1</f>
        <v>2430.5</v>
      </c>
      <c r="C14" s="26">
        <f t="shared" si="1"/>
        <v>75774030.75</v>
      </c>
      <c r="D14" s="73">
        <f t="shared" si="1"/>
        <v>200873903.5</v>
      </c>
      <c r="E14" s="57" t="s">
        <v>11</v>
      </c>
      <c r="F14" s="40"/>
      <c r="G14" s="12"/>
      <c r="H14" s="46" t="s">
        <v>52</v>
      </c>
      <c r="I14" s="164">
        <v>9722</v>
      </c>
      <c r="J14" s="164">
        <v>303096123</v>
      </c>
      <c r="K14" s="164">
        <v>803495614</v>
      </c>
    </row>
    <row r="15" spans="1:11" x14ac:dyDescent="0.25">
      <c r="A15" s="51" t="s">
        <v>53</v>
      </c>
      <c r="B15" s="26">
        <f>+I15/$I$1</f>
        <v>3864.25</v>
      </c>
      <c r="C15" s="26">
        <f>+J15/$I$1</f>
        <v>701760701.25</v>
      </c>
      <c r="D15" s="73">
        <f>+D14+D13</f>
        <v>2326681310.75</v>
      </c>
      <c r="E15" s="57" t="s">
        <v>11</v>
      </c>
      <c r="F15" s="40"/>
      <c r="G15" s="12"/>
      <c r="H15" s="46" t="s">
        <v>53</v>
      </c>
      <c r="I15" s="68">
        <f>+I14+I13</f>
        <v>15457</v>
      </c>
      <c r="J15" s="68">
        <f>+J14+J13</f>
        <v>2807042805</v>
      </c>
      <c r="K15" s="68">
        <f>+K14+K13</f>
        <v>9306725243</v>
      </c>
    </row>
    <row r="16" spans="1:11" ht="6" customHeight="1" x14ac:dyDescent="0.25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3864.25</v>
      </c>
      <c r="C17" s="47">
        <f>+C15</f>
        <v>701760701.25</v>
      </c>
      <c r="D17" s="74">
        <f>+D15</f>
        <v>2326681310.75</v>
      </c>
      <c r="E17" s="72"/>
      <c r="F17" s="41"/>
      <c r="G17" s="12"/>
      <c r="H17" s="12"/>
    </row>
    <row r="18" spans="1:11" ht="7.5" customHeight="1" thickBot="1" x14ac:dyDescent="0.3">
      <c r="A18" s="22"/>
      <c r="B18" s="3"/>
      <c r="C18" s="3"/>
      <c r="D18" s="3"/>
      <c r="E18" s="21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D26" si="2">+I20/$I$1</f>
        <v>74</v>
      </c>
      <c r="C20" s="26">
        <f t="shared" si="2"/>
        <v>1053831.5</v>
      </c>
      <c r="D20" s="73">
        <f t="shared" si="2"/>
        <v>43330648.75</v>
      </c>
      <c r="E20" s="57" t="s">
        <v>12</v>
      </c>
      <c r="F20" s="48"/>
      <c r="G20" s="12"/>
      <c r="H20" s="46" t="s">
        <v>44</v>
      </c>
      <c r="I20" s="164">
        <v>296</v>
      </c>
      <c r="J20" s="164">
        <v>4215326</v>
      </c>
      <c r="K20" s="164">
        <v>173322595</v>
      </c>
    </row>
    <row r="21" spans="1:11" x14ac:dyDescent="0.25">
      <c r="A21" s="51" t="s">
        <v>45</v>
      </c>
      <c r="B21" s="26">
        <f t="shared" si="2"/>
        <v>701.5</v>
      </c>
      <c r="C21" s="26">
        <f t="shared" si="2"/>
        <v>10872121</v>
      </c>
      <c r="D21" s="73">
        <f t="shared" si="2"/>
        <v>525923989</v>
      </c>
      <c r="E21" s="57" t="s">
        <v>12</v>
      </c>
      <c r="F21" s="40"/>
      <c r="G21" s="12"/>
      <c r="H21" s="46" t="s">
        <v>45</v>
      </c>
      <c r="I21" s="164">
        <v>2806</v>
      </c>
      <c r="J21" s="164">
        <v>43488484</v>
      </c>
      <c r="K21" s="164">
        <v>2103695956</v>
      </c>
    </row>
    <row r="22" spans="1:11" x14ac:dyDescent="0.25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164">
        <v>0</v>
      </c>
      <c r="J22" s="164">
        <v>0</v>
      </c>
      <c r="K22" s="26"/>
    </row>
    <row r="23" spans="1:11" x14ac:dyDescent="0.25">
      <c r="A23" s="51" t="s">
        <v>46</v>
      </c>
      <c r="B23" s="26">
        <f t="shared" si="2"/>
        <v>14</v>
      </c>
      <c r="C23" s="26">
        <f t="shared" si="2"/>
        <v>913080</v>
      </c>
      <c r="D23" s="73">
        <f t="shared" si="2"/>
        <v>27367813.25</v>
      </c>
      <c r="E23" s="57" t="s">
        <v>12</v>
      </c>
      <c r="F23" s="40"/>
      <c r="G23" s="12"/>
      <c r="H23" s="46" t="s">
        <v>46</v>
      </c>
      <c r="I23" s="164">
        <v>56</v>
      </c>
      <c r="J23" s="164">
        <v>3652320</v>
      </c>
      <c r="K23" s="164">
        <v>109471253</v>
      </c>
    </row>
    <row r="24" spans="1:11" x14ac:dyDescent="0.25">
      <c r="A24" s="51" t="s">
        <v>47</v>
      </c>
      <c r="B24" s="26">
        <f t="shared" si="2"/>
        <v>126</v>
      </c>
      <c r="C24" s="26">
        <f t="shared" si="2"/>
        <v>1037387.5</v>
      </c>
      <c r="D24" s="73">
        <f t="shared" si="2"/>
        <v>26188024.5</v>
      </c>
      <c r="E24" s="57" t="s">
        <v>12</v>
      </c>
      <c r="F24" s="40"/>
      <c r="G24" s="12"/>
      <c r="H24" s="46" t="s">
        <v>47</v>
      </c>
      <c r="I24" s="164">
        <v>504</v>
      </c>
      <c r="J24" s="164">
        <v>4149550</v>
      </c>
      <c r="K24" s="164">
        <v>104752098</v>
      </c>
    </row>
    <row r="25" spans="1:11" x14ac:dyDescent="0.25">
      <c r="A25" s="51" t="s">
        <v>48</v>
      </c>
      <c r="B25" s="26">
        <f t="shared" si="2"/>
        <v>96.75</v>
      </c>
      <c r="C25" s="26">
        <f t="shared" si="2"/>
        <v>1334589.5</v>
      </c>
      <c r="D25" s="73">
        <f t="shared" si="2"/>
        <v>54542848</v>
      </c>
      <c r="E25" s="57" t="s">
        <v>12</v>
      </c>
      <c r="F25" s="40"/>
      <c r="G25" s="12"/>
      <c r="H25" s="46" t="s">
        <v>48</v>
      </c>
      <c r="I25" s="164">
        <v>387</v>
      </c>
      <c r="J25" s="164">
        <v>5338358</v>
      </c>
      <c r="K25" s="164">
        <v>218171392</v>
      </c>
    </row>
    <row r="26" spans="1:11" x14ac:dyDescent="0.25">
      <c r="A26" s="51" t="s">
        <v>49</v>
      </c>
      <c r="B26" s="26">
        <f t="shared" si="2"/>
        <v>825</v>
      </c>
      <c r="C26" s="26">
        <f t="shared" si="2"/>
        <v>12552300.5</v>
      </c>
      <c r="D26" s="73">
        <f t="shared" si="2"/>
        <v>545799383.25</v>
      </c>
      <c r="E26" s="57" t="s">
        <v>12</v>
      </c>
      <c r="F26" s="40"/>
      <c r="G26" s="12"/>
      <c r="H26" s="46" t="s">
        <v>49</v>
      </c>
      <c r="I26" s="164">
        <v>3300</v>
      </c>
      <c r="J26" s="164">
        <v>50209202</v>
      </c>
      <c r="K26" s="164">
        <v>2183197533</v>
      </c>
    </row>
    <row r="27" spans="1:11" x14ac:dyDescent="0.25">
      <c r="A27" s="51" t="s">
        <v>50</v>
      </c>
      <c r="B27" s="26">
        <f>+I27/$I$1</f>
        <v>921.75</v>
      </c>
      <c r="C27" s="26">
        <f>+J27/$I$1</f>
        <v>13886890</v>
      </c>
      <c r="D27" s="73">
        <f>+D26+D25</f>
        <v>600342231.25</v>
      </c>
      <c r="E27" s="57" t="s">
        <v>12</v>
      </c>
      <c r="F27" s="40"/>
      <c r="G27" s="12"/>
      <c r="H27" s="46" t="s">
        <v>50</v>
      </c>
      <c r="I27" s="68">
        <f>+I26+I25</f>
        <v>3687</v>
      </c>
      <c r="J27" s="68">
        <f>+J26+J25</f>
        <v>55547560</v>
      </c>
      <c r="K27" s="68">
        <f>+K26+K25</f>
        <v>2401368925</v>
      </c>
    </row>
    <row r="28" spans="1:11" ht="6" customHeight="1" x14ac:dyDescent="0.25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921.75</v>
      </c>
      <c r="C29" s="47">
        <f>+C27</f>
        <v>13886890</v>
      </c>
      <c r="D29" s="74">
        <f>+D27</f>
        <v>600342231.25</v>
      </c>
      <c r="E29" s="72"/>
      <c r="F29" s="41"/>
      <c r="G29" s="12"/>
      <c r="H29" s="12"/>
    </row>
    <row r="30" spans="1:11" ht="7.5" customHeight="1" thickBot="1" x14ac:dyDescent="0.3">
      <c r="A30" s="22"/>
      <c r="B30" s="3"/>
      <c r="C30" s="3"/>
      <c r="D30" s="3"/>
      <c r="E30" s="21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D33" si="3">+I32/$I$1</f>
        <v>349</v>
      </c>
      <c r="C32" s="26">
        <f t="shared" si="3"/>
        <v>16760250</v>
      </c>
      <c r="D32" s="73">
        <f t="shared" si="3"/>
        <v>488693658.75</v>
      </c>
      <c r="E32" s="57" t="s">
        <v>13</v>
      </c>
      <c r="F32" s="40"/>
      <c r="G32" s="12"/>
      <c r="H32" s="46" t="s">
        <v>55</v>
      </c>
      <c r="I32" s="164">
        <v>1396</v>
      </c>
      <c r="J32" s="164">
        <v>67041000</v>
      </c>
      <c r="K32" s="164">
        <v>1954774635</v>
      </c>
    </row>
    <row r="33" spans="1:11" x14ac:dyDescent="0.25">
      <c r="A33" s="51" t="s">
        <v>56</v>
      </c>
      <c r="B33" s="26">
        <f t="shared" si="3"/>
        <v>12</v>
      </c>
      <c r="C33" s="26">
        <f t="shared" si="3"/>
        <v>747500</v>
      </c>
      <c r="D33" s="73">
        <f t="shared" si="3"/>
        <v>25425875</v>
      </c>
      <c r="E33" s="57" t="s">
        <v>13</v>
      </c>
      <c r="F33" s="40"/>
      <c r="G33" s="12"/>
      <c r="H33" s="46" t="s">
        <v>56</v>
      </c>
      <c r="I33" s="164">
        <v>48</v>
      </c>
      <c r="J33" s="164">
        <v>2990000</v>
      </c>
      <c r="K33" s="164">
        <v>101703500</v>
      </c>
    </row>
    <row r="34" spans="1:11" x14ac:dyDescent="0.25">
      <c r="A34" s="51" t="s">
        <v>57</v>
      </c>
      <c r="B34" s="26">
        <f>+I34/$I$1</f>
        <v>361</v>
      </c>
      <c r="C34" s="26">
        <f>+J34/$I$1</f>
        <v>17507750</v>
      </c>
      <c r="D34" s="73">
        <f>+D33+D32</f>
        <v>514119533.75</v>
      </c>
      <c r="E34" s="57" t="s">
        <v>13</v>
      </c>
      <c r="F34" s="40"/>
      <c r="G34" s="12"/>
      <c r="H34" s="46" t="s">
        <v>57</v>
      </c>
      <c r="I34" s="68">
        <f>+I33+I32</f>
        <v>1444</v>
      </c>
      <c r="J34" s="68">
        <f>+J33+J32</f>
        <v>70031000</v>
      </c>
      <c r="K34" s="164">
        <v>2084557351</v>
      </c>
    </row>
    <row r="35" spans="1:11" x14ac:dyDescent="0.25">
      <c r="A35" s="51" t="s">
        <v>58</v>
      </c>
      <c r="B35" s="26">
        <f>+I35/$I$1</f>
        <v>508</v>
      </c>
      <c r="C35" s="26">
        <f>+J35/$I$1</f>
        <v>17549.75</v>
      </c>
      <c r="D35" s="73">
        <f>+K35/$I$1</f>
        <v>283284176.75</v>
      </c>
      <c r="E35" s="57" t="s">
        <v>72</v>
      </c>
      <c r="F35" s="40"/>
      <c r="G35" s="12"/>
      <c r="H35" s="46" t="s">
        <v>58</v>
      </c>
      <c r="I35" s="164">
        <v>2032</v>
      </c>
      <c r="J35" s="164">
        <v>70199</v>
      </c>
      <c r="K35" s="164">
        <v>1133136707</v>
      </c>
    </row>
    <row r="36" spans="1:11" ht="6" customHeight="1" x14ac:dyDescent="0.25">
      <c r="A36" s="51"/>
      <c r="B36" s="26"/>
      <c r="C36" s="26"/>
      <c r="D36" s="26"/>
      <c r="E36" s="57"/>
      <c r="F36" s="40"/>
      <c r="G36" s="12"/>
    </row>
    <row r="37" spans="1:11" x14ac:dyDescent="0.25">
      <c r="A37" s="51" t="s">
        <v>59</v>
      </c>
      <c r="B37" s="47">
        <f>+B35+B34</f>
        <v>869</v>
      </c>
      <c r="C37" s="47">
        <f>+C35+C34</f>
        <v>17525299.75</v>
      </c>
      <c r="D37" s="74">
        <f>+D35+D34</f>
        <v>797403710.5</v>
      </c>
      <c r="E37" s="72"/>
      <c r="F37" s="41"/>
      <c r="G37" s="12"/>
    </row>
    <row r="38" spans="1:11" ht="7.5" customHeight="1" thickBot="1" x14ac:dyDescent="0.3">
      <c r="A38" s="22"/>
      <c r="B38" s="3"/>
      <c r="C38" s="3"/>
      <c r="D38" s="3"/>
      <c r="E38" s="21"/>
      <c r="G38" s="12"/>
    </row>
    <row r="39" spans="1:11" ht="27" thickBot="1" x14ac:dyDescent="0.3">
      <c r="A39" s="49" t="s">
        <v>60</v>
      </c>
      <c r="B39" s="71">
        <f>+B37+B29+B17</f>
        <v>5655</v>
      </c>
      <c r="C39" s="71">
        <f>+C37+C29+C17</f>
        <v>733172891</v>
      </c>
      <c r="D39" s="75">
        <f>+D37+D29+D17</f>
        <v>3724427252.5</v>
      </c>
      <c r="E39" s="50"/>
      <c r="F39" s="34"/>
      <c r="G39" s="12"/>
    </row>
    <row r="40" spans="1:11" x14ac:dyDescent="0.25">
      <c r="B40" s="2"/>
      <c r="C40" s="2"/>
      <c r="D40" s="2"/>
      <c r="G40" s="12"/>
    </row>
    <row r="41" spans="1:11" x14ac:dyDescent="0.25">
      <c r="B41" s="2"/>
      <c r="C41" s="2"/>
      <c r="D41" s="2"/>
      <c r="G41" s="12"/>
    </row>
    <row r="42" spans="1:11" ht="13.8" thickBot="1" x14ac:dyDescent="0.3">
      <c r="B42" s="2"/>
      <c r="C42" s="2"/>
      <c r="D42" s="2"/>
      <c r="G42" s="12"/>
    </row>
    <row r="43" spans="1:11" ht="17.399999999999999" x14ac:dyDescent="0.3">
      <c r="A43" s="32" t="str">
        <f>+I43</f>
        <v>EnronOnline Broker Detail</v>
      </c>
      <c r="B43" s="149"/>
      <c r="C43" s="19"/>
      <c r="D43" s="2"/>
      <c r="G43" s="12"/>
      <c r="I43" s="162" t="s">
        <v>129</v>
      </c>
      <c r="J43" s="162"/>
    </row>
    <row r="44" spans="1:11" x14ac:dyDescent="0.25">
      <c r="A44" s="33" t="str">
        <f>+I44</f>
        <v>Weekly Transactions for May 28- June 01</v>
      </c>
      <c r="B44" s="1"/>
      <c r="C44" s="21"/>
      <c r="D44" s="2"/>
      <c r="G44" s="12"/>
      <c r="I44" s="165" t="s">
        <v>132</v>
      </c>
      <c r="J44" s="162"/>
    </row>
    <row r="45" spans="1:11" x14ac:dyDescent="0.25">
      <c r="A45" s="150"/>
      <c r="B45" s="136"/>
      <c r="C45" s="151"/>
      <c r="D45" s="2"/>
      <c r="G45" s="12"/>
      <c r="I45" s="139"/>
      <c r="J45" s="140"/>
      <c r="K45" s="140"/>
    </row>
    <row r="46" spans="1:11" x14ac:dyDescent="0.25">
      <c r="A46" s="150"/>
      <c r="B46" s="174" t="s">
        <v>120</v>
      </c>
      <c r="C46" s="175"/>
      <c r="D46" s="2"/>
      <c r="G46" s="12"/>
      <c r="I46" s="139"/>
      <c r="J46" s="141" t="s">
        <v>120</v>
      </c>
      <c r="K46" s="140"/>
    </row>
    <row r="47" spans="1:11" x14ac:dyDescent="0.25">
      <c r="A47" s="154" t="s">
        <v>121</v>
      </c>
      <c r="B47" s="145" t="s">
        <v>122</v>
      </c>
      <c r="C47" s="152" t="s">
        <v>94</v>
      </c>
      <c r="D47" s="2"/>
      <c r="G47" s="12"/>
      <c r="I47" s="140" t="s">
        <v>121</v>
      </c>
      <c r="J47" s="139" t="s">
        <v>122</v>
      </c>
      <c r="K47" s="139" t="s">
        <v>94</v>
      </c>
    </row>
    <row r="48" spans="1:11" x14ac:dyDescent="0.25">
      <c r="A48" s="155" t="str">
        <f t="shared" ref="A48:C54" si="4">+I48</f>
        <v>APB Energy, Inc.</v>
      </c>
      <c r="B48" s="146">
        <f t="shared" si="4"/>
        <v>20</v>
      </c>
      <c r="C48" s="153">
        <f t="shared" si="4"/>
        <v>49</v>
      </c>
      <c r="D48" s="2"/>
      <c r="G48" s="12"/>
      <c r="I48" s="142" t="s">
        <v>123</v>
      </c>
      <c r="J48" s="166">
        <v>20</v>
      </c>
      <c r="K48" s="166">
        <v>49</v>
      </c>
    </row>
    <row r="49" spans="1:11" x14ac:dyDescent="0.25">
      <c r="A49" s="155" t="str">
        <f t="shared" si="4"/>
        <v>Natsource LLC</v>
      </c>
      <c r="B49" s="146">
        <f t="shared" si="4"/>
        <v>5</v>
      </c>
      <c r="C49" s="153">
        <f t="shared" si="4"/>
        <v>35</v>
      </c>
      <c r="D49" s="2"/>
      <c r="G49" s="12"/>
      <c r="I49" s="142" t="s">
        <v>124</v>
      </c>
      <c r="J49" s="166">
        <v>5</v>
      </c>
      <c r="K49" s="166">
        <v>35</v>
      </c>
    </row>
    <row r="50" spans="1:11" x14ac:dyDescent="0.25">
      <c r="A50" s="155" t="str">
        <f t="shared" si="4"/>
        <v>Amerex Natural Gas I, Ltd.</v>
      </c>
      <c r="B50" s="146">
        <f t="shared" si="4"/>
        <v>11</v>
      </c>
      <c r="C50" s="153">
        <f t="shared" si="4"/>
        <v>0</v>
      </c>
      <c r="D50" s="2"/>
      <c r="G50" s="12"/>
      <c r="I50" s="142" t="s">
        <v>125</v>
      </c>
      <c r="J50" s="166">
        <v>11</v>
      </c>
      <c r="K50" s="166">
        <v>0</v>
      </c>
    </row>
    <row r="51" spans="1:11" x14ac:dyDescent="0.25">
      <c r="A51" s="155" t="str">
        <f>+I51</f>
        <v>Amerex Power, Ltd.</v>
      </c>
      <c r="B51" s="146">
        <f>+J51</f>
        <v>0</v>
      </c>
      <c r="C51" s="153">
        <f>+K51</f>
        <v>23</v>
      </c>
      <c r="D51" s="2"/>
      <c r="G51" s="12"/>
      <c r="I51" s="142" t="s">
        <v>126</v>
      </c>
      <c r="J51" s="166">
        <v>0</v>
      </c>
      <c r="K51" s="166">
        <v>23</v>
      </c>
    </row>
    <row r="52" spans="1:11" x14ac:dyDescent="0.25">
      <c r="A52" s="155" t="str">
        <f t="shared" si="4"/>
        <v>Power Merchants Group, LLC</v>
      </c>
      <c r="B52" s="146">
        <f t="shared" si="4"/>
        <v>4</v>
      </c>
      <c r="C52" s="153">
        <f t="shared" si="4"/>
        <v>0</v>
      </c>
      <c r="D52" s="2"/>
      <c r="G52" s="12"/>
      <c r="I52" s="142" t="s">
        <v>137</v>
      </c>
      <c r="J52" s="166">
        <v>4</v>
      </c>
      <c r="K52" s="166">
        <v>0</v>
      </c>
    </row>
    <row r="53" spans="1:11" x14ac:dyDescent="0.25">
      <c r="A53" s="155" t="str">
        <f t="shared" si="4"/>
        <v>Prebon Energy, Inc.</v>
      </c>
      <c r="B53" s="146">
        <f t="shared" si="4"/>
        <v>0</v>
      </c>
      <c r="C53" s="153">
        <f t="shared" si="4"/>
        <v>1</v>
      </c>
      <c r="D53" s="2"/>
      <c r="G53" s="12"/>
      <c r="I53" s="142" t="s">
        <v>127</v>
      </c>
      <c r="J53" s="166">
        <v>0</v>
      </c>
      <c r="K53" s="166">
        <v>1</v>
      </c>
    </row>
    <row r="54" spans="1:11" ht="13.8" thickBot="1" x14ac:dyDescent="0.3">
      <c r="A54" s="158" t="str">
        <f t="shared" si="4"/>
        <v>Grand Total</v>
      </c>
      <c r="B54" s="159">
        <f t="shared" si="4"/>
        <v>40</v>
      </c>
      <c r="C54" s="160">
        <f t="shared" si="4"/>
        <v>108</v>
      </c>
      <c r="D54" s="2"/>
      <c r="G54" s="12"/>
      <c r="I54" s="144" t="s">
        <v>128</v>
      </c>
      <c r="J54" s="147">
        <f>SUM(J48:J53)</f>
        <v>40</v>
      </c>
      <c r="K54" s="147">
        <f>SUM(K48:K53)</f>
        <v>108</v>
      </c>
    </row>
    <row r="55" spans="1:11" ht="13.8" thickBot="1" x14ac:dyDescent="0.3">
      <c r="D55" s="2"/>
      <c r="G55" s="12"/>
    </row>
    <row r="56" spans="1:11" x14ac:dyDescent="0.25">
      <c r="A56" s="32" t="s">
        <v>7</v>
      </c>
      <c r="B56" s="30"/>
      <c r="C56" s="23"/>
      <c r="D56" s="23"/>
      <c r="E56" s="19"/>
      <c r="F56" s="34"/>
      <c r="G56" s="12"/>
    </row>
    <row r="57" spans="1:11" x14ac:dyDescent="0.25">
      <c r="A57" s="38" t="str">
        <f>+H4</f>
        <v>Week of May 28 th to June 1st</v>
      </c>
      <c r="B57" s="3"/>
      <c r="C57" s="3"/>
      <c r="D57" s="3"/>
      <c r="E57" s="21"/>
      <c r="F57" s="34"/>
      <c r="G57" s="12"/>
      <c r="H57" s="12"/>
    </row>
    <row r="58" spans="1:11" ht="7.5" customHeight="1" thickBot="1" x14ac:dyDescent="0.3">
      <c r="A58" s="20"/>
      <c r="B58" s="3"/>
      <c r="C58" s="3"/>
      <c r="D58" s="3"/>
      <c r="E58" s="21"/>
      <c r="F58" s="34"/>
      <c r="G58" s="12"/>
      <c r="H58" s="12" t="s">
        <v>30</v>
      </c>
    </row>
    <row r="59" spans="1:11" x14ac:dyDescent="0.25">
      <c r="A59" s="13" t="s">
        <v>5</v>
      </c>
      <c r="B59" s="43" t="s">
        <v>4</v>
      </c>
      <c r="C59" s="43" t="s">
        <v>8</v>
      </c>
      <c r="D59" s="45" t="s">
        <v>73</v>
      </c>
      <c r="E59" s="44" t="s">
        <v>10</v>
      </c>
      <c r="F59" s="39"/>
      <c r="G59" s="12"/>
      <c r="H59" s="4" t="s">
        <v>5</v>
      </c>
      <c r="I59" s="5" t="s">
        <v>4</v>
      </c>
    </row>
    <row r="60" spans="1:11" x14ac:dyDescent="0.25">
      <c r="A60" s="51" t="s">
        <v>1</v>
      </c>
      <c r="B60" s="26">
        <f>+I60</f>
        <v>121291000</v>
      </c>
      <c r="C60" s="26">
        <f>+C7-B60</f>
        <v>490166670.5</v>
      </c>
      <c r="D60" s="69">
        <f>+B60/C7</f>
        <v>0.19836369032842152</v>
      </c>
      <c r="E60" s="52" t="s">
        <v>11</v>
      </c>
      <c r="F60" s="42"/>
      <c r="G60" s="12"/>
      <c r="H60" s="8" t="s">
        <v>1</v>
      </c>
      <c r="I60" s="164">
        <v>121291000</v>
      </c>
    </row>
    <row r="61" spans="1:11" x14ac:dyDescent="0.25">
      <c r="A61" s="51" t="s">
        <v>0</v>
      </c>
      <c r="B61" s="26">
        <f>+I61</f>
        <v>37040500</v>
      </c>
      <c r="C61" s="26">
        <f>+C8-B61</f>
        <v>12602749.75</v>
      </c>
      <c r="D61" s="69">
        <f>+B61/C8</f>
        <v>0.74613366744790921</v>
      </c>
      <c r="E61" s="52" t="s">
        <v>11</v>
      </c>
      <c r="F61" s="42"/>
      <c r="G61" s="12"/>
      <c r="H61" s="8" t="s">
        <v>0</v>
      </c>
      <c r="I61" s="164">
        <v>37040500</v>
      </c>
    </row>
    <row r="62" spans="1:11" ht="13.8" thickBot="1" x14ac:dyDescent="0.3">
      <c r="A62" s="53" t="s">
        <v>2</v>
      </c>
      <c r="B62" s="54">
        <f>+I62</f>
        <v>2939400</v>
      </c>
      <c r="C62" s="54">
        <f>+(C20+C21)-B62</f>
        <v>8986552.5</v>
      </c>
      <c r="D62" s="65">
        <f>+B62/(C20+C21)</f>
        <v>0.24647087937001258</v>
      </c>
      <c r="E62" s="55" t="s">
        <v>12</v>
      </c>
      <c r="F62" s="42"/>
      <c r="G62" s="12"/>
      <c r="H62" s="8" t="s">
        <v>2</v>
      </c>
      <c r="I62" s="164">
        <v>2939400</v>
      </c>
    </row>
    <row r="63" spans="1:11" ht="13.8" thickBot="1" x14ac:dyDescent="0.3">
      <c r="G63" s="12"/>
      <c r="H63" s="12"/>
    </row>
    <row r="64" spans="1:11" x14ac:dyDescent="0.25">
      <c r="A64" s="32" t="s">
        <v>14</v>
      </c>
      <c r="B64" s="35"/>
      <c r="C64" s="18"/>
      <c r="D64" s="18"/>
      <c r="E64" s="19"/>
      <c r="F64" s="34"/>
      <c r="G64" s="12"/>
      <c r="H64" s="27" t="str">
        <f>+H4</f>
        <v>Week of May 28 th to June 1st</v>
      </c>
    </row>
    <row r="65" spans="1:11" x14ac:dyDescent="0.25">
      <c r="A65" s="36" t="str">
        <f>+H64</f>
        <v>Week of May 28 th to June 1st</v>
      </c>
      <c r="B65" s="37"/>
      <c r="C65" s="1"/>
      <c r="D65" s="1"/>
      <c r="E65" s="21"/>
      <c r="F65" s="34"/>
      <c r="G65" s="12"/>
      <c r="H65" s="12" t="s">
        <v>34</v>
      </c>
    </row>
    <row r="66" spans="1:11" ht="7.5" customHeight="1" thickBot="1" x14ac:dyDescent="0.3">
      <c r="A66" s="22"/>
      <c r="B66" s="1"/>
      <c r="C66" s="1"/>
      <c r="D66" s="1"/>
      <c r="E66" s="21"/>
      <c r="F66" s="34"/>
      <c r="G66" s="12"/>
    </row>
    <row r="67" spans="1:11" x14ac:dyDescent="0.25">
      <c r="A67" s="13" t="s">
        <v>5</v>
      </c>
      <c r="B67" s="43" t="s">
        <v>4</v>
      </c>
      <c r="C67" s="43" t="s">
        <v>15</v>
      </c>
      <c r="D67" s="45" t="s">
        <v>74</v>
      </c>
      <c r="E67" s="44" t="s">
        <v>10</v>
      </c>
      <c r="F67" s="39"/>
      <c r="G67" s="12"/>
      <c r="H67" s="4" t="s">
        <v>5</v>
      </c>
      <c r="I67" s="5" t="s">
        <v>4</v>
      </c>
      <c r="K67" t="s">
        <v>33</v>
      </c>
    </row>
    <row r="68" spans="1:11" ht="13.8" thickBot="1" x14ac:dyDescent="0.3">
      <c r="A68" s="53" t="s">
        <v>1</v>
      </c>
      <c r="B68" s="56">
        <f>+I68/K68</f>
        <v>917336666.66666663</v>
      </c>
      <c r="C68" s="54">
        <f>+C7-B68</f>
        <v>-305878996.16666663</v>
      </c>
      <c r="D68" s="65">
        <f>+C7/B68</f>
        <v>0.66655753849004917</v>
      </c>
      <c r="E68" s="55" t="s">
        <v>11</v>
      </c>
      <c r="F68" s="42"/>
      <c r="G68" s="12"/>
      <c r="H68" s="9" t="s">
        <v>26</v>
      </c>
      <c r="I68" s="10">
        <f>+J68*10000</f>
        <v>2752010000</v>
      </c>
      <c r="J68" s="164">
        <f>84171+82298+108732</f>
        <v>275201</v>
      </c>
      <c r="K68" s="162">
        <v>3</v>
      </c>
    </row>
    <row r="69" spans="1:11" ht="13.8" thickBot="1" x14ac:dyDescent="0.3"/>
    <row r="70" spans="1:11" x14ac:dyDescent="0.25">
      <c r="A70" s="32" t="s">
        <v>22</v>
      </c>
      <c r="B70" s="35"/>
      <c r="C70" s="18"/>
      <c r="D70" s="18"/>
      <c r="E70" s="19"/>
      <c r="F70" s="34"/>
    </row>
    <row r="71" spans="1:11" x14ac:dyDescent="0.25">
      <c r="A71" s="33" t="str">
        <f>+H4</f>
        <v>Week of May 28 th to June 1st</v>
      </c>
      <c r="B71" s="37"/>
      <c r="C71" s="1"/>
      <c r="D71" s="1"/>
      <c r="E71" s="21"/>
      <c r="F71" s="34"/>
      <c r="H71" t="s">
        <v>63</v>
      </c>
    </row>
    <row r="72" spans="1:11" ht="7.5" customHeight="1" thickBot="1" x14ac:dyDescent="0.3">
      <c r="A72" s="22"/>
      <c r="B72" s="1"/>
      <c r="C72" s="1"/>
      <c r="D72" s="1"/>
      <c r="E72" s="21"/>
      <c r="F72" s="34"/>
    </row>
    <row r="73" spans="1:11" x14ac:dyDescent="0.25">
      <c r="A73" s="13" t="s">
        <v>5</v>
      </c>
      <c r="B73" s="43" t="s">
        <v>3</v>
      </c>
      <c r="C73" s="43" t="s">
        <v>4</v>
      </c>
      <c r="D73" s="43"/>
      <c r="E73" s="44" t="s">
        <v>10</v>
      </c>
      <c r="F73" s="34"/>
      <c r="H73" s="4" t="s">
        <v>5</v>
      </c>
      <c r="I73" s="5" t="s">
        <v>3</v>
      </c>
      <c r="J73" s="5" t="s">
        <v>4</v>
      </c>
    </row>
    <row r="74" spans="1:11" x14ac:dyDescent="0.25">
      <c r="A74" s="51" t="s">
        <v>23</v>
      </c>
      <c r="B74" s="26">
        <f>+I74</f>
        <v>82</v>
      </c>
      <c r="C74" s="26">
        <f>+J74</f>
        <v>74915000</v>
      </c>
      <c r="D74" s="26"/>
      <c r="E74" s="57" t="s">
        <v>11</v>
      </c>
      <c r="F74" s="34"/>
      <c r="H74" s="6" t="s">
        <v>23</v>
      </c>
      <c r="I74" s="164">
        <v>82</v>
      </c>
      <c r="J74" s="164">
        <v>74915000</v>
      </c>
    </row>
    <row r="75" spans="1:11" x14ac:dyDescent="0.25">
      <c r="A75" s="51" t="s">
        <v>24</v>
      </c>
      <c r="B75" s="26">
        <f>+I75</f>
        <v>0</v>
      </c>
      <c r="C75" s="26">
        <f>+J75</f>
        <v>0</v>
      </c>
      <c r="D75" s="26"/>
      <c r="E75" s="57" t="s">
        <v>11</v>
      </c>
      <c r="F75" s="34"/>
      <c r="H75" s="6" t="s">
        <v>24</v>
      </c>
      <c r="I75" s="164">
        <v>0</v>
      </c>
      <c r="J75" s="164">
        <v>0</v>
      </c>
    </row>
    <row r="76" spans="1:11" ht="13.8" thickBot="1" x14ac:dyDescent="0.3">
      <c r="A76" s="53" t="s">
        <v>9</v>
      </c>
      <c r="B76" s="58">
        <f>SUM(B74:B75)</f>
        <v>82</v>
      </c>
      <c r="C76" s="58">
        <f>SUM(C74:C75)</f>
        <v>74915000</v>
      </c>
      <c r="D76" s="54"/>
      <c r="E76" s="59"/>
      <c r="F76" s="34"/>
    </row>
    <row r="77" spans="1:11" x14ac:dyDescent="0.25">
      <c r="E77" s="1"/>
      <c r="F77" s="34"/>
    </row>
    <row r="78" spans="1:11" ht="13.8" thickBot="1" x14ac:dyDescent="0.3"/>
    <row r="79" spans="1:11" x14ac:dyDescent="0.25">
      <c r="A79" s="32" t="s">
        <v>21</v>
      </c>
      <c r="B79" s="35"/>
      <c r="C79" s="19"/>
      <c r="D79" s="1"/>
      <c r="F79" s="34"/>
    </row>
    <row r="80" spans="1:11" x14ac:dyDescent="0.25">
      <c r="A80" s="33" t="str">
        <f>+H4</f>
        <v>Week of May 28 th to June 1st</v>
      </c>
      <c r="B80" s="37"/>
      <c r="C80" s="21"/>
      <c r="E80" s="34"/>
      <c r="G80"/>
      <c r="H80" t="s">
        <v>31</v>
      </c>
    </row>
    <row r="81" spans="1:9" ht="7.5" customHeight="1" thickBot="1" x14ac:dyDescent="0.3">
      <c r="A81" s="22"/>
      <c r="B81" s="1"/>
      <c r="C81" s="21"/>
      <c r="E81" s="34"/>
    </row>
    <row r="82" spans="1:9" x14ac:dyDescent="0.25">
      <c r="A82" s="13" t="s">
        <v>16</v>
      </c>
      <c r="B82" s="43" t="s">
        <v>3</v>
      </c>
      <c r="C82" s="44" t="s">
        <v>10</v>
      </c>
      <c r="E82" s="39"/>
      <c r="H82" s="4" t="s">
        <v>16</v>
      </c>
      <c r="I82" s="5" t="s">
        <v>3</v>
      </c>
    </row>
    <row r="83" spans="1:9" x14ac:dyDescent="0.25">
      <c r="A83" s="51" t="s">
        <v>35</v>
      </c>
      <c r="B83" s="26">
        <f>+I83</f>
        <v>30</v>
      </c>
      <c r="C83" s="57" t="s">
        <v>19</v>
      </c>
      <c r="E83" s="34"/>
      <c r="H83" s="6" t="s">
        <v>35</v>
      </c>
      <c r="I83" s="164">
        <v>30</v>
      </c>
    </row>
    <row r="84" spans="1:9" x14ac:dyDescent="0.25">
      <c r="A84" s="51" t="s">
        <v>17</v>
      </c>
      <c r="B84" s="26">
        <f>+I84</f>
        <v>10</v>
      </c>
      <c r="C84" s="57" t="s">
        <v>19</v>
      </c>
      <c r="E84" s="34"/>
      <c r="H84" s="6" t="s">
        <v>17</v>
      </c>
      <c r="I84" s="164">
        <v>10</v>
      </c>
    </row>
    <row r="85" spans="1:9" x14ac:dyDescent="0.25">
      <c r="A85" s="51" t="s">
        <v>18</v>
      </c>
      <c r="B85" s="26">
        <f>+I85</f>
        <v>26</v>
      </c>
      <c r="C85" s="57" t="s">
        <v>20</v>
      </c>
      <c r="E85" s="40"/>
      <c r="G85"/>
      <c r="H85" s="6" t="s">
        <v>18</v>
      </c>
      <c r="I85" s="167">
        <v>26</v>
      </c>
    </row>
    <row r="86" spans="1:9" ht="13.8" thickBot="1" x14ac:dyDescent="0.3">
      <c r="A86" s="53" t="s">
        <v>9</v>
      </c>
      <c r="B86" s="58">
        <f>SUM(B83:B85)</f>
        <v>66</v>
      </c>
      <c r="C86" s="60"/>
      <c r="E86" s="11"/>
      <c r="G86"/>
    </row>
    <row r="87" spans="1:9" x14ac:dyDescent="0.25">
      <c r="E87" s="11"/>
      <c r="G87"/>
    </row>
    <row r="88" spans="1:9" x14ac:dyDescent="0.25">
      <c r="A88" s="7" t="s">
        <v>25</v>
      </c>
      <c r="E88" s="11"/>
      <c r="G88"/>
      <c r="H88" s="168" t="s">
        <v>78</v>
      </c>
    </row>
    <row r="89" spans="1:9" x14ac:dyDescent="0.25">
      <c r="A89" s="124" t="str">
        <f>+H89</f>
        <v>05-26-01- 9:00 am CPU failure on one of our RTWEB servers, off-lined the CPU, replaced on 29th</v>
      </c>
      <c r="E89" s="11"/>
      <c r="G89"/>
      <c r="H89" s="7" t="s">
        <v>133</v>
      </c>
    </row>
    <row r="90" spans="1:9" x14ac:dyDescent="0.25">
      <c r="A90" s="124" t="str">
        <f>+H90</f>
        <v>05-27-01- 2:00 am Enron London House had a power  outage, which interupted EnronOnline multicast traffic to London, due to our server being down in London.</v>
      </c>
      <c r="E90" s="11"/>
      <c r="G90"/>
      <c r="H90" s="7" t="s">
        <v>134</v>
      </c>
    </row>
    <row r="91" spans="1:9" x14ac:dyDescent="0.25">
      <c r="A91" s="124" t="str">
        <f>+H91</f>
        <v>This impacted bridging to back office systems. This also brought www.europe.enrononline.com down, fortunately we do not have external customers using the site yet.</v>
      </c>
      <c r="E91" s="11"/>
      <c r="G91"/>
      <c r="H91" s="7" t="s">
        <v>135</v>
      </c>
    </row>
    <row r="92" spans="1:9" ht="13.8" thickBot="1" x14ac:dyDescent="0.3"/>
    <row r="93" spans="1:9" x14ac:dyDescent="0.25">
      <c r="A93" s="172" t="s">
        <v>27</v>
      </c>
      <c r="B93" s="173"/>
      <c r="H93" s="172" t="s">
        <v>27</v>
      </c>
      <c r="I93" s="173"/>
    </row>
    <row r="94" spans="1:9" x14ac:dyDescent="0.25">
      <c r="A94" s="13" t="s">
        <v>28</v>
      </c>
      <c r="B94" s="14" t="s">
        <v>29</v>
      </c>
      <c r="H94" s="13" t="s">
        <v>28</v>
      </c>
      <c r="I94" s="14" t="s">
        <v>29</v>
      </c>
    </row>
    <row r="95" spans="1:9" ht="13.8" thickBot="1" x14ac:dyDescent="0.3">
      <c r="A95" s="15">
        <f>+H95</f>
        <v>1030891</v>
      </c>
      <c r="B95" s="16">
        <f>+I95</f>
        <v>620958938884</v>
      </c>
      <c r="H95" s="169">
        <v>1030891</v>
      </c>
      <c r="I95" s="170">
        <v>620958938884</v>
      </c>
    </row>
    <row r="96" spans="1:9" x14ac:dyDescent="0.25">
      <c r="A96" t="str">
        <f>+H96</f>
        <v>As of May 31, 2001</v>
      </c>
      <c r="H96" s="162" t="s">
        <v>136</v>
      </c>
      <c r="I96" s="162"/>
    </row>
  </sheetData>
  <mergeCells count="3">
    <mergeCell ref="A93:B93"/>
    <mergeCell ref="H93:I93"/>
    <mergeCell ref="B46:C46"/>
  </mergeCells>
  <phoneticPr fontId="0" type="noConversion"/>
  <conditionalFormatting sqref="B44 J50 J43:J44">
    <cfRule type="cellIs" dxfId="0" priority="1" stopIfTrue="1" operator="equal">
      <formula>$B$1</formula>
    </cfRule>
  </conditionalFormatting>
  <pageMargins left="0.75" right="0.75" top="1" bottom="1" header="0.5" footer="0.5"/>
  <pageSetup scale="71" orientation="landscape" r:id="rId1"/>
  <headerFooter alignWithMargins="0"/>
  <rowBreaks count="1" manualBreakCount="1">
    <brk id="55" max="4" man="1"/>
  </rowBreak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3.2" x14ac:dyDescent="0.25"/>
  <sheetData/>
  <phoneticPr fontId="0" type="noConversion"/>
  <printOptions horizontalCentered="1" verticalCentered="1"/>
  <pageMargins left="0.75" right="0.75" top="1" bottom="0.48" header="0.5" footer="0.5"/>
  <pageSetup orientation="landscape" r:id="rId1"/>
  <headerFooter alignWithMargins="0"/>
  <rowBreaks count="4" manualBreakCount="4">
    <brk id="35" max="16383" man="1"/>
    <brk id="73" max="16383" man="1"/>
    <brk id="111" max="16383" man="1"/>
    <brk id="14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3.2" x14ac:dyDescent="0.25"/>
  <cols>
    <col min="1" max="1" width="33.88671875" customWidth="1"/>
    <col min="2" max="2" width="29" customWidth="1"/>
    <col min="3" max="3" width="37.6640625" customWidth="1"/>
    <col min="4" max="4" width="21" customWidth="1"/>
    <col min="5" max="5" width="22.5546875" customWidth="1"/>
    <col min="6" max="6" width="2" style="11" customWidth="1"/>
    <col min="7" max="7" width="2.44140625" style="11" hidden="1" customWidth="1"/>
    <col min="8" max="8" width="22.88671875" hidden="1" customWidth="1"/>
    <col min="9" max="9" width="25.6640625" hidden="1" customWidth="1"/>
    <col min="10" max="10" width="15.44140625" hidden="1" customWidth="1"/>
    <col min="11" max="11" width="17.88671875" hidden="1" customWidth="1"/>
    <col min="12" max="16" width="0" hidden="1" customWidth="1"/>
  </cols>
  <sheetData>
    <row r="1" spans="1:11" x14ac:dyDescent="0.25">
      <c r="H1" s="28" t="s">
        <v>32</v>
      </c>
      <c r="I1" s="63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8"/>
      <c r="E3" s="19"/>
      <c r="F3" s="34"/>
    </row>
    <row r="4" spans="1:11" x14ac:dyDescent="0.25">
      <c r="A4" s="33" t="str">
        <f>+H4</f>
        <v>Week of April 23rd to April 27th</v>
      </c>
      <c r="B4" s="1"/>
      <c r="C4" s="1"/>
      <c r="D4" s="1"/>
      <c r="E4" s="21"/>
      <c r="F4" s="34"/>
      <c r="H4" s="64" t="s">
        <v>64</v>
      </c>
    </row>
    <row r="5" spans="1:11" ht="5.25" customHeight="1" thickBot="1" x14ac:dyDescent="0.3">
      <c r="A5" s="22"/>
      <c r="B5" s="1"/>
      <c r="C5" s="1"/>
      <c r="D5" s="1"/>
      <c r="E5" s="21"/>
      <c r="F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>+I7/$I$1</f>
        <v>1074.8</v>
      </c>
      <c r="C7" s="26">
        <f>+J7/$I$1</f>
        <v>395348621.80000001</v>
      </c>
      <c r="D7" s="73">
        <f t="shared" ref="D7:D14" si="0">+K7/$I$1</f>
        <v>1642985488</v>
      </c>
      <c r="E7" s="57" t="s">
        <v>11</v>
      </c>
      <c r="F7" s="40"/>
      <c r="G7" s="12"/>
      <c r="H7" s="46" t="s">
        <v>36</v>
      </c>
      <c r="I7" s="67">
        <v>5374</v>
      </c>
      <c r="J7" s="67">
        <v>1976743109</v>
      </c>
      <c r="K7" s="76">
        <v>8214927440</v>
      </c>
    </row>
    <row r="8" spans="1:11" x14ac:dyDescent="0.25">
      <c r="A8" s="51" t="s">
        <v>37</v>
      </c>
      <c r="B8" s="26">
        <f t="shared" ref="B8:B15" si="1">+I8/$I$1</f>
        <v>1890.6</v>
      </c>
      <c r="C8" s="26">
        <f t="shared" ref="C8:C15" si="2">+J8/$I$1</f>
        <v>46709571.600000001</v>
      </c>
      <c r="D8" s="73">
        <f t="shared" si="0"/>
        <v>116252155.40000001</v>
      </c>
      <c r="E8" s="57" t="s">
        <v>11</v>
      </c>
      <c r="F8" s="40"/>
      <c r="G8" s="12"/>
      <c r="H8" s="46" t="s">
        <v>37</v>
      </c>
      <c r="I8" s="67">
        <v>9453</v>
      </c>
      <c r="J8" s="67">
        <v>233547858</v>
      </c>
      <c r="K8" s="76">
        <v>581260777</v>
      </c>
    </row>
    <row r="9" spans="1:11" x14ac:dyDescent="0.25">
      <c r="A9" s="51" t="s">
        <v>38</v>
      </c>
      <c r="B9" s="26">
        <f t="shared" si="1"/>
        <v>10.6</v>
      </c>
      <c r="C9" s="26">
        <f t="shared" si="2"/>
        <v>7179400</v>
      </c>
      <c r="D9" s="73">
        <f t="shared" si="0"/>
        <v>8378326.7999999998</v>
      </c>
      <c r="E9" s="57" t="s">
        <v>11</v>
      </c>
      <c r="F9" s="40"/>
      <c r="G9" s="12"/>
      <c r="H9" s="46" t="s">
        <v>38</v>
      </c>
      <c r="I9" s="67">
        <v>53</v>
      </c>
      <c r="J9" s="67">
        <v>35897000</v>
      </c>
      <c r="K9" s="76">
        <v>41891634</v>
      </c>
    </row>
    <row r="10" spans="1:11" x14ac:dyDescent="0.25">
      <c r="A10" s="51" t="s">
        <v>39</v>
      </c>
      <c r="B10" s="26">
        <f t="shared" si="1"/>
        <v>282</v>
      </c>
      <c r="C10" s="26">
        <f t="shared" si="2"/>
        <v>12567117.199999999</v>
      </c>
      <c r="D10" s="73">
        <f t="shared" si="0"/>
        <v>39754497.600000001</v>
      </c>
      <c r="E10" s="57" t="s">
        <v>11</v>
      </c>
      <c r="F10" s="40"/>
      <c r="G10" s="12"/>
      <c r="H10" s="46" t="s">
        <v>39</v>
      </c>
      <c r="I10" s="67">
        <v>1410</v>
      </c>
      <c r="J10" s="67">
        <v>62835586</v>
      </c>
      <c r="K10" s="76">
        <v>198772488</v>
      </c>
    </row>
    <row r="11" spans="1:11" x14ac:dyDescent="0.25">
      <c r="A11" s="51" t="s">
        <v>40</v>
      </c>
      <c r="B11" s="26">
        <f>ROUNDUP(I11/$I$1,0)</f>
        <v>1</v>
      </c>
      <c r="C11" s="26">
        <f t="shared" si="2"/>
        <v>92000</v>
      </c>
      <c r="D11" s="73">
        <f t="shared" si="0"/>
        <v>2948600</v>
      </c>
      <c r="E11" s="57" t="s">
        <v>11</v>
      </c>
      <c r="F11" s="40"/>
      <c r="G11" s="12"/>
      <c r="H11" s="46" t="s">
        <v>40</v>
      </c>
      <c r="I11" s="67">
        <v>2</v>
      </c>
      <c r="J11" s="67">
        <v>460000</v>
      </c>
      <c r="K11" s="76">
        <v>14743000</v>
      </c>
    </row>
    <row r="12" spans="1:11" x14ac:dyDescent="0.25">
      <c r="A12" s="51" t="s">
        <v>41</v>
      </c>
      <c r="B12" s="26">
        <f t="shared" si="1"/>
        <v>106.8</v>
      </c>
      <c r="C12" s="26">
        <f t="shared" si="2"/>
        <v>17069545</v>
      </c>
      <c r="D12" s="73">
        <f t="shared" si="0"/>
        <v>57233385.399999999</v>
      </c>
      <c r="E12" s="57" t="s">
        <v>11</v>
      </c>
      <c r="F12" s="40"/>
      <c r="G12" s="12"/>
      <c r="H12" s="46" t="s">
        <v>41</v>
      </c>
      <c r="I12" s="67">
        <v>534</v>
      </c>
      <c r="J12" s="67">
        <v>85347725</v>
      </c>
      <c r="K12" s="76">
        <v>286166927</v>
      </c>
    </row>
    <row r="13" spans="1:11" x14ac:dyDescent="0.25">
      <c r="A13" s="51" t="s">
        <v>51</v>
      </c>
      <c r="B13" s="26">
        <f t="shared" si="1"/>
        <v>1085.8</v>
      </c>
      <c r="C13" s="26">
        <f t="shared" si="2"/>
        <v>402620021.80000001</v>
      </c>
      <c r="D13" s="73">
        <f t="shared" si="0"/>
        <v>1651658674.8</v>
      </c>
      <c r="E13" s="57" t="s">
        <v>11</v>
      </c>
      <c r="F13" s="40"/>
      <c r="G13" s="12"/>
      <c r="H13" s="46" t="s">
        <v>51</v>
      </c>
      <c r="I13" s="67">
        <v>5429</v>
      </c>
      <c r="J13" s="67">
        <v>2013100109</v>
      </c>
      <c r="K13" s="76">
        <v>8258293374</v>
      </c>
    </row>
    <row r="14" spans="1:11" x14ac:dyDescent="0.25">
      <c r="A14" s="51" t="s">
        <v>52</v>
      </c>
      <c r="B14" s="26">
        <f t="shared" si="1"/>
        <v>2287.8000000000002</v>
      </c>
      <c r="C14" s="26">
        <f t="shared" si="2"/>
        <v>76840233.799999997</v>
      </c>
      <c r="D14" s="73">
        <f t="shared" si="0"/>
        <v>214871358.40000001</v>
      </c>
      <c r="E14" s="57" t="s">
        <v>11</v>
      </c>
      <c r="F14" s="40"/>
      <c r="G14" s="12"/>
      <c r="H14" s="46" t="s">
        <v>52</v>
      </c>
      <c r="I14" s="67">
        <v>11439</v>
      </c>
      <c r="J14" s="67">
        <v>384201169</v>
      </c>
      <c r="K14" s="76">
        <v>1074356792</v>
      </c>
    </row>
    <row r="15" spans="1:11" x14ac:dyDescent="0.25">
      <c r="A15" s="51" t="s">
        <v>53</v>
      </c>
      <c r="B15" s="26">
        <f t="shared" si="1"/>
        <v>3373.6</v>
      </c>
      <c r="C15" s="26">
        <f t="shared" si="2"/>
        <v>479460255.60000002</v>
      </c>
      <c r="D15" s="73">
        <f>+D14+D13</f>
        <v>1866530033.2</v>
      </c>
      <c r="E15" s="57" t="s">
        <v>11</v>
      </c>
      <c r="F15" s="40"/>
      <c r="G15" s="12"/>
      <c r="H15" s="46" t="s">
        <v>53</v>
      </c>
      <c r="I15" s="68">
        <f>+I14+I13</f>
        <v>16868</v>
      </c>
      <c r="J15" s="68">
        <f>+J14+J13</f>
        <v>2397301278</v>
      </c>
      <c r="K15" s="68">
        <f>+K14+K13</f>
        <v>9332650166</v>
      </c>
    </row>
    <row r="16" spans="1:11" ht="6" customHeight="1" x14ac:dyDescent="0.25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3373.6</v>
      </c>
      <c r="C17" s="47">
        <f>+C15</f>
        <v>479460255.60000002</v>
      </c>
      <c r="D17" s="74">
        <f>+D15</f>
        <v>1866530033.2</v>
      </c>
      <c r="E17" s="72"/>
      <c r="F17" s="41"/>
      <c r="G17" s="12"/>
      <c r="H17" s="12"/>
    </row>
    <row r="18" spans="1:11" ht="7.5" customHeight="1" thickBot="1" x14ac:dyDescent="0.3">
      <c r="A18" s="22"/>
      <c r="B18" s="3"/>
      <c r="C18" s="3"/>
      <c r="D18" s="3"/>
      <c r="E18" s="21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D27" si="3">+I20/$I$1</f>
        <v>56.2</v>
      </c>
      <c r="C20" s="26">
        <f t="shared" si="3"/>
        <v>596814</v>
      </c>
      <c r="D20" s="73">
        <f t="shared" si="3"/>
        <v>27436461</v>
      </c>
      <c r="E20" s="57" t="s">
        <v>12</v>
      </c>
      <c r="F20" s="48"/>
      <c r="G20" s="12"/>
      <c r="H20" s="46" t="s">
        <v>44</v>
      </c>
      <c r="I20" s="67">
        <v>281</v>
      </c>
      <c r="J20" s="67">
        <v>2984070</v>
      </c>
      <c r="K20" s="76">
        <v>137182305</v>
      </c>
    </row>
    <row r="21" spans="1:11" x14ac:dyDescent="0.25">
      <c r="A21" s="51" t="s">
        <v>45</v>
      </c>
      <c r="B21" s="26">
        <f t="shared" si="3"/>
        <v>565.20000000000005</v>
      </c>
      <c r="C21" s="26">
        <f t="shared" si="3"/>
        <v>5505007.2000000002</v>
      </c>
      <c r="D21" s="73">
        <f t="shared" si="3"/>
        <v>432741490.39999998</v>
      </c>
      <c r="E21" s="57" t="s">
        <v>12</v>
      </c>
      <c r="F21" s="40"/>
      <c r="G21" s="12"/>
      <c r="H21" s="46" t="s">
        <v>45</v>
      </c>
      <c r="I21" s="67">
        <v>2826</v>
      </c>
      <c r="J21" s="67">
        <v>27525036</v>
      </c>
      <c r="K21" s="76">
        <v>2163707452</v>
      </c>
    </row>
    <row r="22" spans="1:11" x14ac:dyDescent="0.25">
      <c r="A22" s="51" t="s">
        <v>43</v>
      </c>
      <c r="B22" s="26">
        <f t="shared" si="3"/>
        <v>0</v>
      </c>
      <c r="C22" s="26">
        <f t="shared" si="3"/>
        <v>0</v>
      </c>
      <c r="D22" s="73">
        <f t="shared" si="3"/>
        <v>0</v>
      </c>
      <c r="E22" s="57" t="s">
        <v>12</v>
      </c>
      <c r="F22" s="40"/>
      <c r="G22" s="12"/>
      <c r="H22" s="46" t="s">
        <v>43</v>
      </c>
      <c r="I22" s="67"/>
      <c r="J22" s="67"/>
      <c r="K22" s="76">
        <f>+R22/$I$1</f>
        <v>0</v>
      </c>
    </row>
    <row r="23" spans="1:11" x14ac:dyDescent="0.25">
      <c r="A23" s="51" t="s">
        <v>46</v>
      </c>
      <c r="B23" s="26">
        <f t="shared" si="3"/>
        <v>23.6</v>
      </c>
      <c r="C23" s="26">
        <f t="shared" si="3"/>
        <v>1364832</v>
      </c>
      <c r="D23" s="73">
        <f t="shared" si="3"/>
        <v>41305091.600000001</v>
      </c>
      <c r="E23" s="57" t="s">
        <v>12</v>
      </c>
      <c r="F23" s="40"/>
      <c r="G23" s="12"/>
      <c r="H23" s="46" t="s">
        <v>46</v>
      </c>
      <c r="I23" s="67">
        <v>118</v>
      </c>
      <c r="J23" s="67">
        <v>6824160</v>
      </c>
      <c r="K23" s="76">
        <v>206525458</v>
      </c>
    </row>
    <row r="24" spans="1:11" x14ac:dyDescent="0.25">
      <c r="A24" s="51" t="s">
        <v>47</v>
      </c>
      <c r="B24" s="26">
        <f t="shared" si="3"/>
        <v>134.4</v>
      </c>
      <c r="C24" s="26">
        <f t="shared" si="3"/>
        <v>1212299.2</v>
      </c>
      <c r="D24" s="73">
        <f t="shared" si="3"/>
        <v>24226321.199999999</v>
      </c>
      <c r="E24" s="57" t="s">
        <v>12</v>
      </c>
      <c r="F24" s="40"/>
      <c r="G24" s="12"/>
      <c r="H24" s="46" t="s">
        <v>47</v>
      </c>
      <c r="I24" s="67">
        <v>672</v>
      </c>
      <c r="J24" s="67">
        <v>6061496</v>
      </c>
      <c r="K24" s="76">
        <v>121131606</v>
      </c>
    </row>
    <row r="25" spans="1:11" x14ac:dyDescent="0.25">
      <c r="A25" s="51" t="s">
        <v>48</v>
      </c>
      <c r="B25" s="26">
        <f t="shared" si="3"/>
        <v>83.6</v>
      </c>
      <c r="C25" s="26">
        <f t="shared" si="3"/>
        <v>933036.2</v>
      </c>
      <c r="D25" s="73">
        <f t="shared" si="3"/>
        <v>39056605.600000001</v>
      </c>
      <c r="E25" s="57" t="s">
        <v>12</v>
      </c>
      <c r="F25" s="40"/>
      <c r="G25" s="12"/>
      <c r="H25" s="46" t="s">
        <v>48</v>
      </c>
      <c r="I25" s="67">
        <v>418</v>
      </c>
      <c r="J25" s="67">
        <v>4665181</v>
      </c>
      <c r="K25" s="76">
        <v>195283028</v>
      </c>
    </row>
    <row r="26" spans="1:11" x14ac:dyDescent="0.25">
      <c r="A26" s="51" t="s">
        <v>49</v>
      </c>
      <c r="B26" s="26">
        <f t="shared" si="3"/>
        <v>704.4</v>
      </c>
      <c r="C26" s="26">
        <f t="shared" si="3"/>
        <v>7754634.4000000004</v>
      </c>
      <c r="D26" s="73">
        <f t="shared" si="3"/>
        <v>493029130.60000002</v>
      </c>
      <c r="E26" s="57" t="s">
        <v>12</v>
      </c>
      <c r="F26" s="40"/>
      <c r="G26" s="12"/>
      <c r="H26" s="46" t="s">
        <v>49</v>
      </c>
      <c r="I26" s="67">
        <v>3522</v>
      </c>
      <c r="J26" s="67">
        <v>38773172</v>
      </c>
      <c r="K26" s="76">
        <v>2465145653</v>
      </c>
    </row>
    <row r="27" spans="1:11" x14ac:dyDescent="0.25">
      <c r="A27" s="51" t="s">
        <v>50</v>
      </c>
      <c r="B27" s="26">
        <f t="shared" si="3"/>
        <v>788</v>
      </c>
      <c r="C27" s="26">
        <f t="shared" si="3"/>
        <v>8687670.5999999996</v>
      </c>
      <c r="D27" s="73">
        <f>+D26+D25</f>
        <v>532085736.20000005</v>
      </c>
      <c r="E27" s="57" t="s">
        <v>12</v>
      </c>
      <c r="F27" s="40"/>
      <c r="G27" s="12"/>
      <c r="H27" s="46" t="s">
        <v>50</v>
      </c>
      <c r="I27" s="68">
        <f>+I26+I25</f>
        <v>3940</v>
      </c>
      <c r="J27" s="68">
        <f>+J26+J25</f>
        <v>43438353</v>
      </c>
      <c r="K27" s="73"/>
    </row>
    <row r="28" spans="1:11" ht="6" customHeight="1" x14ac:dyDescent="0.25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788</v>
      </c>
      <c r="C29" s="47">
        <f>+C27</f>
        <v>8687670.5999999996</v>
      </c>
      <c r="D29" s="74">
        <f>+D27</f>
        <v>532085736.20000005</v>
      </c>
      <c r="E29" s="72"/>
      <c r="F29" s="41"/>
      <c r="G29" s="12"/>
      <c r="H29" s="12"/>
    </row>
    <row r="30" spans="1:11" ht="7.5" customHeight="1" thickBot="1" x14ac:dyDescent="0.3">
      <c r="A30" s="22"/>
      <c r="B30" s="3"/>
      <c r="C30" s="3"/>
      <c r="D30" s="3"/>
      <c r="E30" s="21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D35" si="4">+I32/$I$1</f>
        <v>155.6</v>
      </c>
      <c r="C32" s="26">
        <f t="shared" si="4"/>
        <v>7023000</v>
      </c>
      <c r="D32" s="73">
        <f t="shared" si="4"/>
        <v>200616803.80000001</v>
      </c>
      <c r="E32" s="57" t="s">
        <v>13</v>
      </c>
      <c r="F32" s="40"/>
      <c r="G32" s="12"/>
      <c r="H32" s="46" t="s">
        <v>55</v>
      </c>
      <c r="I32" s="67">
        <v>778</v>
      </c>
      <c r="J32" s="67">
        <v>35115000</v>
      </c>
      <c r="K32" s="76">
        <v>1003084019</v>
      </c>
    </row>
    <row r="33" spans="1:11" x14ac:dyDescent="0.25">
      <c r="A33" s="51" t="s">
        <v>56</v>
      </c>
      <c r="B33" s="26">
        <f t="shared" si="4"/>
        <v>6.4</v>
      </c>
      <c r="C33" s="26">
        <f t="shared" si="4"/>
        <v>339000</v>
      </c>
      <c r="D33" s="73">
        <f t="shared" si="4"/>
        <v>10891455</v>
      </c>
      <c r="E33" s="57" t="s">
        <v>13</v>
      </c>
      <c r="F33" s="40"/>
      <c r="G33" s="12"/>
      <c r="H33" s="46" t="s">
        <v>56</v>
      </c>
      <c r="I33" s="67">
        <v>32</v>
      </c>
      <c r="J33" s="67">
        <v>1695000</v>
      </c>
      <c r="K33" s="76">
        <v>54457275</v>
      </c>
    </row>
    <row r="34" spans="1:11" x14ac:dyDescent="0.25">
      <c r="A34" s="51" t="s">
        <v>57</v>
      </c>
      <c r="B34" s="26">
        <f t="shared" si="4"/>
        <v>162</v>
      </c>
      <c r="C34" s="26">
        <f t="shared" si="4"/>
        <v>7362000</v>
      </c>
      <c r="D34" s="73">
        <f>+D33+D32</f>
        <v>211508258.80000001</v>
      </c>
      <c r="E34" s="57" t="s">
        <v>13</v>
      </c>
      <c r="F34" s="40"/>
      <c r="G34" s="12"/>
      <c r="H34" s="46" t="s">
        <v>57</v>
      </c>
      <c r="I34" s="68">
        <f>+I33+I32</f>
        <v>810</v>
      </c>
      <c r="J34" s="68">
        <f>+J33+J32</f>
        <v>36810000</v>
      </c>
      <c r="K34" s="26"/>
    </row>
    <row r="35" spans="1:11" x14ac:dyDescent="0.25">
      <c r="A35" s="51" t="s">
        <v>58</v>
      </c>
      <c r="B35" s="26">
        <f t="shared" si="4"/>
        <v>598.4</v>
      </c>
      <c r="C35" s="26">
        <f t="shared" si="4"/>
        <v>37595</v>
      </c>
      <c r="D35" s="73">
        <f t="shared" si="4"/>
        <v>349019327</v>
      </c>
      <c r="E35" s="57" t="s">
        <v>72</v>
      </c>
      <c r="F35" s="40"/>
      <c r="G35" s="12"/>
      <c r="H35" s="46" t="s">
        <v>58</v>
      </c>
      <c r="I35" s="67">
        <v>2992</v>
      </c>
      <c r="J35" s="67">
        <v>187975</v>
      </c>
      <c r="K35" s="76">
        <v>1745096635</v>
      </c>
    </row>
    <row r="36" spans="1:11" ht="6" customHeight="1" x14ac:dyDescent="0.25">
      <c r="A36" s="51"/>
      <c r="B36" s="26"/>
      <c r="C36" s="26"/>
      <c r="D36" s="26"/>
      <c r="E36" s="57"/>
      <c r="F36" s="40"/>
      <c r="G36" s="12"/>
    </row>
    <row r="37" spans="1:11" x14ac:dyDescent="0.25">
      <c r="A37" s="51" t="s">
        <v>59</v>
      </c>
      <c r="B37" s="47">
        <f>+B35+B34</f>
        <v>760.4</v>
      </c>
      <c r="C37" s="47">
        <f>+C35+C34</f>
        <v>7399595</v>
      </c>
      <c r="D37" s="74">
        <f>+D35+D34</f>
        <v>560527585.79999995</v>
      </c>
      <c r="E37" s="72"/>
      <c r="F37" s="41"/>
      <c r="G37" s="12"/>
    </row>
    <row r="38" spans="1:11" ht="7.5" customHeight="1" thickBot="1" x14ac:dyDescent="0.3">
      <c r="A38" s="22"/>
      <c r="B38" s="3"/>
      <c r="C38" s="3"/>
      <c r="D38" s="3"/>
      <c r="E38" s="21"/>
      <c r="G38" s="12"/>
    </row>
    <row r="39" spans="1:11" ht="27" thickBot="1" x14ac:dyDescent="0.3">
      <c r="A39" s="49" t="s">
        <v>60</v>
      </c>
      <c r="B39" s="71">
        <f>+B37+B29+B17</f>
        <v>4922</v>
      </c>
      <c r="C39" s="71">
        <f>+C37+C29+C17</f>
        <v>495547521.20000005</v>
      </c>
      <c r="D39" s="75">
        <f>+D37+D29+D17</f>
        <v>2959143355.1999998</v>
      </c>
      <c r="E39" s="50"/>
      <c r="F39" s="34"/>
      <c r="G39" s="12"/>
    </row>
    <row r="40" spans="1:11" ht="13.8" thickBot="1" x14ac:dyDescent="0.3">
      <c r="B40" s="2"/>
      <c r="C40" s="2"/>
      <c r="D40" s="2"/>
      <c r="G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12"/>
    </row>
    <row r="42" spans="1:11" x14ac:dyDescent="0.25">
      <c r="A42" s="38" t="str">
        <f>+H4</f>
        <v>Week of April 23rd to April 27th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5">
      <c r="A45" s="51" t="s">
        <v>1</v>
      </c>
      <c r="B45" s="26">
        <f>+I45</f>
        <v>76488000</v>
      </c>
      <c r="C45" s="26">
        <f>+C7-B45</f>
        <v>318860621.80000001</v>
      </c>
      <c r="D45" s="69">
        <f>+B45/C7</f>
        <v>0.19346975247252524</v>
      </c>
      <c r="E45" s="52" t="s">
        <v>11</v>
      </c>
      <c r="F45" s="42"/>
      <c r="G45" s="12"/>
      <c r="H45" s="8" t="s">
        <v>1</v>
      </c>
      <c r="I45" s="67">
        <v>76488000</v>
      </c>
    </row>
    <row r="46" spans="1:11" x14ac:dyDescent="0.25">
      <c r="A46" s="51" t="s">
        <v>0</v>
      </c>
      <c r="B46" s="26">
        <f>+I46</f>
        <v>15924000</v>
      </c>
      <c r="C46" s="26">
        <f>+C8-B46</f>
        <v>30785571.600000001</v>
      </c>
      <c r="D46" s="69">
        <f>+B46/C8</f>
        <v>0.34091513697376746</v>
      </c>
      <c r="E46" s="52" t="s">
        <v>11</v>
      </c>
      <c r="F46" s="42"/>
      <c r="G46" s="12"/>
      <c r="H46" s="8" t="s">
        <v>0</v>
      </c>
      <c r="I46" s="67">
        <v>15924000</v>
      </c>
    </row>
    <row r="47" spans="1:11" ht="13.8" thickBot="1" x14ac:dyDescent="0.3">
      <c r="A47" s="53" t="s">
        <v>2</v>
      </c>
      <c r="B47" s="54">
        <f>+I47</f>
        <v>4016400</v>
      </c>
      <c r="C47" s="54">
        <f>+(C20+C21)-B47</f>
        <v>2085421.2000000002</v>
      </c>
      <c r="D47" s="65">
        <f>+B47/(C20+C21)</f>
        <v>0.65822971017243181</v>
      </c>
      <c r="E47" s="55" t="s">
        <v>12</v>
      </c>
      <c r="F47" s="42"/>
      <c r="G47" s="12"/>
      <c r="H47" s="8" t="s">
        <v>2</v>
      </c>
      <c r="I47" s="67">
        <v>4016400</v>
      </c>
    </row>
    <row r="48" spans="1:11" ht="13.8" thickBot="1" x14ac:dyDescent="0.3">
      <c r="G48" s="12"/>
      <c r="H48" s="12"/>
    </row>
    <row r="49" spans="1:11" x14ac:dyDescent="0.25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April 23rd to April 27th</v>
      </c>
    </row>
    <row r="50" spans="1:11" x14ac:dyDescent="0.25">
      <c r="A50" s="36" t="str">
        <f>+H49</f>
        <v>Week of April 23rd to April 27th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3">
      <c r="A51" s="22"/>
      <c r="B51" s="1"/>
      <c r="C51" s="1"/>
      <c r="D51" s="1"/>
      <c r="E51" s="21"/>
      <c r="F51" s="34"/>
      <c r="G51" s="12"/>
    </row>
    <row r="52" spans="1:11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8" thickBot="1" x14ac:dyDescent="0.3">
      <c r="A53" s="53" t="s">
        <v>1</v>
      </c>
      <c r="B53" s="56">
        <f>+I53/K53</f>
        <v>807272500</v>
      </c>
      <c r="C53" s="54">
        <f>+C7-B53</f>
        <v>-411923878.19999999</v>
      </c>
      <c r="D53" s="65">
        <f>+C7/B53</f>
        <v>0.48973379100613484</v>
      </c>
      <c r="E53" s="55" t="s">
        <v>11</v>
      </c>
      <c r="F53" s="42"/>
      <c r="G53" s="12"/>
      <c r="H53" s="9" t="s">
        <v>26</v>
      </c>
      <c r="I53" s="10">
        <f>+J53*10000</f>
        <v>3229090000</v>
      </c>
      <c r="J53" s="67">
        <f>95561+50681+69697+106970</f>
        <v>322909</v>
      </c>
      <c r="K53" s="63">
        <v>4</v>
      </c>
    </row>
    <row r="54" spans="1:11" ht="13.8" thickBot="1" x14ac:dyDescent="0.3"/>
    <row r="55" spans="1:11" x14ac:dyDescent="0.25">
      <c r="A55" s="32" t="s">
        <v>22</v>
      </c>
      <c r="B55" s="35"/>
      <c r="C55" s="18"/>
      <c r="D55" s="18"/>
      <c r="E55" s="19"/>
      <c r="F55" s="34"/>
    </row>
    <row r="56" spans="1:11" x14ac:dyDescent="0.25">
      <c r="A56" s="33" t="str">
        <f>+H4</f>
        <v>Week of April 23rd to April 27th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3">
      <c r="A57" s="22"/>
      <c r="B57" s="1"/>
      <c r="C57" s="1"/>
      <c r="D57" s="1"/>
      <c r="E57" s="21"/>
      <c r="F57" s="34"/>
    </row>
    <row r="58" spans="1:11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5">
      <c r="A59" s="51" t="s">
        <v>23</v>
      </c>
      <c r="B59" s="26">
        <f>+I59</f>
        <v>78</v>
      </c>
      <c r="C59" s="26">
        <f>+J59</f>
        <v>69010000</v>
      </c>
      <c r="D59" s="26"/>
      <c r="E59" s="57" t="s">
        <v>11</v>
      </c>
      <c r="F59" s="34"/>
      <c r="H59" s="6" t="s">
        <v>23</v>
      </c>
      <c r="I59" s="67">
        <v>78</v>
      </c>
      <c r="J59" s="67">
        <v>69010000</v>
      </c>
    </row>
    <row r="60" spans="1:11" x14ac:dyDescent="0.25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67">
        <v>1</v>
      </c>
      <c r="J60" s="67">
        <v>920000</v>
      </c>
    </row>
    <row r="61" spans="1:11" ht="13.8" thickBot="1" x14ac:dyDescent="0.3">
      <c r="A61" s="53" t="s">
        <v>9</v>
      </c>
      <c r="B61" s="58">
        <f>SUM(B59:B60)</f>
        <v>79</v>
      </c>
      <c r="C61" s="58">
        <f>SUM(C59:C60)</f>
        <v>69930000</v>
      </c>
      <c r="D61" s="54"/>
      <c r="E61" s="59"/>
      <c r="F61" s="34"/>
    </row>
    <row r="62" spans="1:11" x14ac:dyDescent="0.25">
      <c r="E62" s="1"/>
      <c r="F62" s="34"/>
    </row>
    <row r="63" spans="1:11" ht="13.8" thickBot="1" x14ac:dyDescent="0.3"/>
    <row r="64" spans="1:11" x14ac:dyDescent="0.25">
      <c r="A64" s="32" t="s">
        <v>21</v>
      </c>
      <c r="B64" s="35"/>
      <c r="C64" s="19"/>
      <c r="D64" s="1"/>
      <c r="F64" s="34"/>
    </row>
    <row r="65" spans="1:9" x14ac:dyDescent="0.25">
      <c r="A65" s="33" t="str">
        <f>+H4</f>
        <v>Week of April 23rd to April 27th</v>
      </c>
      <c r="B65" s="37"/>
      <c r="C65" s="21"/>
      <c r="E65" s="34"/>
      <c r="G65"/>
      <c r="H65" t="s">
        <v>31</v>
      </c>
    </row>
    <row r="66" spans="1:9" ht="7.5" customHeight="1" thickBot="1" x14ac:dyDescent="0.3">
      <c r="A66" s="22"/>
      <c r="B66" s="1"/>
      <c r="C66" s="21"/>
      <c r="E66" s="34"/>
    </row>
    <row r="67" spans="1:9" x14ac:dyDescent="0.25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5">
      <c r="A68" s="51" t="s">
        <v>35</v>
      </c>
      <c r="B68" s="26">
        <f>+I68</f>
        <v>88</v>
      </c>
      <c r="C68" s="57" t="s">
        <v>19</v>
      </c>
      <c r="E68" s="34"/>
      <c r="H68" s="6" t="s">
        <v>35</v>
      </c>
      <c r="I68" s="67">
        <v>88</v>
      </c>
    </row>
    <row r="69" spans="1:9" x14ac:dyDescent="0.25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67">
        <v>26</v>
      </c>
    </row>
    <row r="70" spans="1:9" x14ac:dyDescent="0.25">
      <c r="A70" s="51" t="s">
        <v>18</v>
      </c>
      <c r="B70" s="26">
        <f>+I70</f>
        <v>61</v>
      </c>
      <c r="C70" s="57" t="s">
        <v>20</v>
      </c>
      <c r="E70" s="40"/>
      <c r="G70"/>
      <c r="H70" s="6" t="s">
        <v>18</v>
      </c>
      <c r="I70" s="70">
        <v>61</v>
      </c>
    </row>
    <row r="71" spans="1:9" ht="13.8" thickBot="1" x14ac:dyDescent="0.3">
      <c r="A71" s="53" t="s">
        <v>9</v>
      </c>
      <c r="B71" s="58">
        <f>SUM(B68:B70)</f>
        <v>175</v>
      </c>
      <c r="C71" s="60"/>
      <c r="E71" s="11"/>
      <c r="G71"/>
    </row>
    <row r="72" spans="1:9" x14ac:dyDescent="0.25">
      <c r="E72" s="11"/>
      <c r="G72"/>
    </row>
    <row r="73" spans="1:9" x14ac:dyDescent="0.25">
      <c r="A73" s="7" t="s">
        <v>25</v>
      </c>
      <c r="E73" s="11"/>
      <c r="G73"/>
    </row>
    <row r="74" spans="1:9" x14ac:dyDescent="0.25">
      <c r="A74" s="25" t="s">
        <v>66</v>
      </c>
      <c r="E74" s="11"/>
      <c r="G74"/>
    </row>
    <row r="75" spans="1:9" x14ac:dyDescent="0.25">
      <c r="A75" s="29" t="s">
        <v>67</v>
      </c>
      <c r="E75" s="11"/>
      <c r="G75"/>
    </row>
    <row r="76" spans="1:9" x14ac:dyDescent="0.25">
      <c r="A76" s="29" t="s">
        <v>68</v>
      </c>
      <c r="E76" s="11"/>
      <c r="G76"/>
    </row>
    <row r="77" spans="1:9" x14ac:dyDescent="0.25">
      <c r="A77" s="29" t="s">
        <v>69</v>
      </c>
      <c r="B77" s="66"/>
      <c r="C77" s="66"/>
      <c r="D77" s="66"/>
      <c r="E77" s="66"/>
      <c r="G77"/>
    </row>
    <row r="78" spans="1:9" x14ac:dyDescent="0.25">
      <c r="A78" s="29" t="s">
        <v>70</v>
      </c>
      <c r="E78" s="11"/>
      <c r="G78"/>
    </row>
    <row r="79" spans="1:9" x14ac:dyDescent="0.25">
      <c r="A79" s="29" t="s">
        <v>71</v>
      </c>
    </row>
    <row r="80" spans="1:9" ht="13.8" thickBot="1" x14ac:dyDescent="0.3"/>
    <row r="81" spans="1:9" x14ac:dyDescent="0.25">
      <c r="A81" s="172" t="s">
        <v>27</v>
      </c>
      <c r="B81" s="173"/>
      <c r="H81" s="172" t="s">
        <v>27</v>
      </c>
      <c r="I81" s="173"/>
    </row>
    <row r="82" spans="1:9" x14ac:dyDescent="0.25">
      <c r="A82" s="13" t="s">
        <v>28</v>
      </c>
      <c r="B82" s="14" t="s">
        <v>29</v>
      </c>
      <c r="H82" s="13" t="s">
        <v>28</v>
      </c>
      <c r="I82" s="14" t="s">
        <v>29</v>
      </c>
    </row>
    <row r="83" spans="1:9" ht="13.8" thickBot="1" x14ac:dyDescent="0.3">
      <c r="A83" s="15">
        <f>+H83</f>
        <v>913560</v>
      </c>
      <c r="B83" s="16">
        <f>+I83</f>
        <v>549760787867</v>
      </c>
      <c r="H83" s="61">
        <v>913560</v>
      </c>
      <c r="I83" s="62">
        <v>549760787867</v>
      </c>
    </row>
    <row r="84" spans="1:9" x14ac:dyDescent="0.25">
      <c r="A84" t="str">
        <f>+H84</f>
        <v>As of April 26, 2001</v>
      </c>
      <c r="H84" s="63" t="s">
        <v>62</v>
      </c>
      <c r="I84" s="63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75" zoomScaleNormal="100" workbookViewId="0"/>
  </sheetViews>
  <sheetFormatPr defaultRowHeight="13.2" x14ac:dyDescent="0.25"/>
  <cols>
    <col min="1" max="1" width="42.44140625" customWidth="1"/>
    <col min="2" max="2" width="22.5546875" bestFit="1" customWidth="1"/>
    <col min="3" max="3" width="36" customWidth="1"/>
    <col min="4" max="4" width="24" bestFit="1" customWidth="1"/>
    <col min="5" max="5" width="19.88671875" bestFit="1" customWidth="1"/>
    <col min="6" max="6" width="2" style="11" hidden="1" customWidth="1"/>
    <col min="7" max="7" width="2.44140625" style="11" hidden="1" customWidth="1"/>
    <col min="8" max="8" width="22.88671875" hidden="1" customWidth="1"/>
    <col min="9" max="9" width="25.5546875" hidden="1" customWidth="1"/>
    <col min="10" max="10" width="15.109375" hidden="1" customWidth="1"/>
    <col min="11" max="11" width="8.88671875" hidden="1" customWidth="1"/>
    <col min="12" max="15" width="0" hidden="1" customWidth="1"/>
  </cols>
  <sheetData>
    <row r="1" spans="1:10" x14ac:dyDescent="0.25">
      <c r="H1" s="28" t="s">
        <v>32</v>
      </c>
      <c r="I1" s="63">
        <v>5</v>
      </c>
    </row>
    <row r="2" spans="1:10" ht="13.8" thickBot="1" x14ac:dyDescent="0.3">
      <c r="A2" s="1"/>
    </row>
    <row r="3" spans="1:10" x14ac:dyDescent="0.25">
      <c r="A3" s="32" t="s">
        <v>6</v>
      </c>
      <c r="B3" s="31"/>
      <c r="C3" s="18"/>
      <c r="D3" s="19"/>
      <c r="E3" s="34"/>
      <c r="G3"/>
    </row>
    <row r="4" spans="1:10" x14ac:dyDescent="0.25">
      <c r="A4" s="33" t="str">
        <f>+G4</f>
        <v>Week of April 23rd to April 27th</v>
      </c>
      <c r="B4" s="1"/>
      <c r="C4" s="1"/>
      <c r="D4" s="21"/>
      <c r="E4" s="34"/>
      <c r="G4" s="64" t="s">
        <v>64</v>
      </c>
    </row>
    <row r="5" spans="1:10" ht="5.25" customHeight="1" thickBot="1" x14ac:dyDescent="0.3">
      <c r="A5" s="22"/>
      <c r="B5" s="1"/>
      <c r="C5" s="1"/>
      <c r="D5" s="21"/>
      <c r="E5" s="34"/>
      <c r="G5" s="17"/>
    </row>
    <row r="6" spans="1:10" x14ac:dyDescent="0.25">
      <c r="A6" s="13" t="s">
        <v>5</v>
      </c>
      <c r="B6" s="43" t="s">
        <v>3</v>
      </c>
      <c r="C6" s="43" t="s">
        <v>4</v>
      </c>
      <c r="D6" s="44" t="s">
        <v>10</v>
      </c>
      <c r="E6" s="39"/>
      <c r="G6" s="4" t="s">
        <v>5</v>
      </c>
      <c r="H6" s="5" t="s">
        <v>3</v>
      </c>
      <c r="I6" s="5" t="s">
        <v>4</v>
      </c>
      <c r="J6" s="5" t="s">
        <v>65</v>
      </c>
    </row>
    <row r="7" spans="1:10" x14ac:dyDescent="0.25">
      <c r="A7" s="51" t="s">
        <v>36</v>
      </c>
      <c r="B7" s="26">
        <f t="shared" ref="B7:C10" si="0">+H7/$I$1</f>
        <v>1074.8</v>
      </c>
      <c r="C7" s="26">
        <f t="shared" si="0"/>
        <v>395348621.80000001</v>
      </c>
      <c r="D7" s="57" t="s">
        <v>11</v>
      </c>
      <c r="E7" s="40"/>
      <c r="F7" s="12"/>
      <c r="G7" s="46" t="s">
        <v>36</v>
      </c>
      <c r="H7" s="67">
        <v>5374</v>
      </c>
      <c r="I7" s="67">
        <v>1976743109</v>
      </c>
      <c r="J7" s="26"/>
    </row>
    <row r="8" spans="1:10" x14ac:dyDescent="0.25">
      <c r="A8" s="51" t="s">
        <v>37</v>
      </c>
      <c r="B8" s="26">
        <f t="shared" si="0"/>
        <v>1890.6</v>
      </c>
      <c r="C8" s="26">
        <f t="shared" si="0"/>
        <v>46709571.600000001</v>
      </c>
      <c r="D8" s="57" t="s">
        <v>11</v>
      </c>
      <c r="E8" s="40"/>
      <c r="F8" s="12"/>
      <c r="G8" s="46" t="s">
        <v>37</v>
      </c>
      <c r="H8" s="67">
        <v>9453</v>
      </c>
      <c r="I8" s="67">
        <v>233547858</v>
      </c>
      <c r="J8" s="26"/>
    </row>
    <row r="9" spans="1:10" x14ac:dyDescent="0.25">
      <c r="A9" s="51" t="s">
        <v>38</v>
      </c>
      <c r="B9" s="26">
        <f t="shared" si="0"/>
        <v>10.6</v>
      </c>
      <c r="C9" s="26">
        <f t="shared" si="0"/>
        <v>7179400</v>
      </c>
      <c r="D9" s="57" t="s">
        <v>11</v>
      </c>
      <c r="E9" s="40"/>
      <c r="F9" s="12"/>
      <c r="G9" s="46" t="s">
        <v>38</v>
      </c>
      <c r="H9" s="67">
        <v>53</v>
      </c>
      <c r="I9" s="67">
        <v>35897000</v>
      </c>
      <c r="J9" s="26"/>
    </row>
    <row r="10" spans="1:10" x14ac:dyDescent="0.25">
      <c r="A10" s="51" t="s">
        <v>39</v>
      </c>
      <c r="B10" s="26">
        <f t="shared" si="0"/>
        <v>282</v>
      </c>
      <c r="C10" s="26">
        <f t="shared" si="0"/>
        <v>12567117.199999999</v>
      </c>
      <c r="D10" s="57" t="s">
        <v>11</v>
      </c>
      <c r="E10" s="40"/>
      <c r="F10" s="12"/>
      <c r="G10" s="46" t="s">
        <v>39</v>
      </c>
      <c r="H10" s="67">
        <v>1410</v>
      </c>
      <c r="I10" s="67">
        <v>62835586</v>
      </c>
      <c r="J10" s="26"/>
    </row>
    <row r="11" spans="1:10" x14ac:dyDescent="0.25">
      <c r="A11" s="51" t="s">
        <v>40</v>
      </c>
      <c r="B11" s="26">
        <f>ROUNDUP(H11/$I$1,0)</f>
        <v>1</v>
      </c>
      <c r="C11" s="26">
        <f>+I11/$I$1</f>
        <v>92000</v>
      </c>
      <c r="D11" s="57" t="s">
        <v>11</v>
      </c>
      <c r="E11" s="40"/>
      <c r="F11" s="12"/>
      <c r="G11" s="46" t="s">
        <v>40</v>
      </c>
      <c r="H11" s="67">
        <v>2</v>
      </c>
      <c r="I11" s="67">
        <v>460000</v>
      </c>
      <c r="J11" s="26"/>
    </row>
    <row r="12" spans="1:10" x14ac:dyDescent="0.25">
      <c r="A12" s="51" t="s">
        <v>41</v>
      </c>
      <c r="B12" s="26">
        <f>+H12/$I$1</f>
        <v>106.8</v>
      </c>
      <c r="C12" s="26">
        <f>+I12/$I$1</f>
        <v>17069545</v>
      </c>
      <c r="D12" s="57" t="s">
        <v>11</v>
      </c>
      <c r="E12" s="40"/>
      <c r="F12" s="12"/>
      <c r="G12" s="46" t="s">
        <v>41</v>
      </c>
      <c r="H12" s="67">
        <v>534</v>
      </c>
      <c r="I12" s="67">
        <v>85347725</v>
      </c>
      <c r="J12" s="26"/>
    </row>
    <row r="13" spans="1:10" x14ac:dyDescent="0.25">
      <c r="A13" s="51" t="s">
        <v>51</v>
      </c>
      <c r="B13" s="26">
        <f>+H13/$I$1</f>
        <v>1085.8</v>
      </c>
      <c r="C13" s="26">
        <f>+I13/$I$1</f>
        <v>402620021.80000001</v>
      </c>
      <c r="D13" s="57" t="s">
        <v>11</v>
      </c>
      <c r="E13" s="40"/>
      <c r="F13" s="12"/>
      <c r="G13" s="46" t="s">
        <v>51</v>
      </c>
      <c r="H13" s="67">
        <v>5429</v>
      </c>
      <c r="I13" s="67">
        <v>2013100109</v>
      </c>
      <c r="J13" s="26"/>
    </row>
    <row r="14" spans="1:10" x14ac:dyDescent="0.25">
      <c r="A14" s="51" t="s">
        <v>52</v>
      </c>
      <c r="B14" s="26">
        <f>+H14/$I$1</f>
        <v>2287.8000000000002</v>
      </c>
      <c r="C14" s="26">
        <f>+I14/$I$1</f>
        <v>76840233.799999997</v>
      </c>
      <c r="D14" s="57" t="s">
        <v>11</v>
      </c>
      <c r="E14" s="40"/>
      <c r="F14" s="12"/>
      <c r="G14" s="46" t="s">
        <v>52</v>
      </c>
      <c r="H14" s="67">
        <v>11439</v>
      </c>
      <c r="I14" s="67">
        <v>384201169</v>
      </c>
      <c r="J14" s="26"/>
    </row>
    <row r="15" spans="1:10" x14ac:dyDescent="0.25">
      <c r="A15" s="51" t="s">
        <v>53</v>
      </c>
      <c r="B15" s="26">
        <f>+H15/$I$1</f>
        <v>3373.6</v>
      </c>
      <c r="C15" s="26">
        <f>+I15/$I$1</f>
        <v>479460255.60000002</v>
      </c>
      <c r="D15" s="57" t="s">
        <v>11</v>
      </c>
      <c r="E15" s="40"/>
      <c r="F15" s="12"/>
      <c r="G15" s="46" t="s">
        <v>53</v>
      </c>
      <c r="H15" s="68">
        <f>+H14+H13</f>
        <v>16868</v>
      </c>
      <c r="I15" s="68">
        <f>+I14+I13</f>
        <v>2397301278</v>
      </c>
      <c r="J15" s="68">
        <f>+J14+J13</f>
        <v>0</v>
      </c>
    </row>
    <row r="16" spans="1:10" ht="6" customHeight="1" x14ac:dyDescent="0.25">
      <c r="A16" s="51"/>
      <c r="B16" s="26"/>
      <c r="C16" s="26"/>
      <c r="D16" s="57"/>
      <c r="E16" s="40"/>
      <c r="F16" s="12"/>
      <c r="G16" s="24"/>
      <c r="H16" s="26"/>
      <c r="I16" s="26"/>
      <c r="J16" s="26"/>
    </row>
    <row r="17" spans="1:10" x14ac:dyDescent="0.25">
      <c r="A17" s="51" t="s">
        <v>42</v>
      </c>
      <c r="B17" s="47">
        <f>+B15</f>
        <v>3373.6</v>
      </c>
      <c r="C17" s="47">
        <f>+C15</f>
        <v>479460255.60000002</v>
      </c>
      <c r="D17" s="72"/>
      <c r="E17" s="41"/>
      <c r="F17" s="12"/>
      <c r="G17" s="12"/>
    </row>
    <row r="18" spans="1:10" ht="7.5" customHeight="1" thickBot="1" x14ac:dyDescent="0.3">
      <c r="A18" s="22"/>
      <c r="B18" s="3"/>
      <c r="C18" s="3"/>
      <c r="D18" s="21"/>
      <c r="E18" s="11"/>
      <c r="F18" s="12"/>
      <c r="G18" s="12"/>
    </row>
    <row r="19" spans="1:10" x14ac:dyDescent="0.25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4" t="s">
        <v>5</v>
      </c>
      <c r="H19" s="5" t="s">
        <v>3</v>
      </c>
      <c r="I19" s="5" t="s">
        <v>4</v>
      </c>
      <c r="J19" s="5" t="s">
        <v>65</v>
      </c>
    </row>
    <row r="20" spans="1:10" x14ac:dyDescent="0.25">
      <c r="A20" s="51" t="s">
        <v>44</v>
      </c>
      <c r="B20" s="26">
        <f t="shared" ref="B20:C27" si="1">+H20/$I$1</f>
        <v>56.2</v>
      </c>
      <c r="C20" s="26">
        <f t="shared" si="1"/>
        <v>596814</v>
      </c>
      <c r="D20" s="57" t="s">
        <v>12</v>
      </c>
      <c r="E20" s="48"/>
      <c r="F20" s="12"/>
      <c r="G20" s="46" t="s">
        <v>44</v>
      </c>
      <c r="H20" s="67">
        <v>281</v>
      </c>
      <c r="I20" s="67">
        <v>2984070</v>
      </c>
      <c r="J20" s="26"/>
    </row>
    <row r="21" spans="1:10" x14ac:dyDescent="0.25">
      <c r="A21" s="51" t="s">
        <v>45</v>
      </c>
      <c r="B21" s="26">
        <f t="shared" si="1"/>
        <v>565.20000000000005</v>
      </c>
      <c r="C21" s="26">
        <f t="shared" si="1"/>
        <v>5505007.2000000002</v>
      </c>
      <c r="D21" s="57" t="s">
        <v>12</v>
      </c>
      <c r="E21" s="40"/>
      <c r="F21" s="12"/>
      <c r="G21" s="46" t="s">
        <v>45</v>
      </c>
      <c r="H21" s="67">
        <v>2826</v>
      </c>
      <c r="I21" s="67">
        <v>27525036</v>
      </c>
      <c r="J21" s="26"/>
    </row>
    <row r="22" spans="1:10" x14ac:dyDescent="0.25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46" t="s">
        <v>43</v>
      </c>
      <c r="H22" s="67"/>
      <c r="I22" s="67"/>
      <c r="J22" s="26"/>
    </row>
    <row r="23" spans="1:10" x14ac:dyDescent="0.25">
      <c r="A23" s="51" t="s">
        <v>46</v>
      </c>
      <c r="B23" s="26">
        <f t="shared" si="1"/>
        <v>23.6</v>
      </c>
      <c r="C23" s="26">
        <f t="shared" si="1"/>
        <v>1364832</v>
      </c>
      <c r="D23" s="57" t="s">
        <v>12</v>
      </c>
      <c r="E23" s="40"/>
      <c r="F23" s="12"/>
      <c r="G23" s="46" t="s">
        <v>46</v>
      </c>
      <c r="H23" s="67">
        <v>118</v>
      </c>
      <c r="I23" s="67">
        <v>6824160</v>
      </c>
      <c r="J23" s="26"/>
    </row>
    <row r="24" spans="1:10" x14ac:dyDescent="0.25">
      <c r="A24" s="51" t="s">
        <v>47</v>
      </c>
      <c r="B24" s="26">
        <f t="shared" si="1"/>
        <v>134.4</v>
      </c>
      <c r="C24" s="26">
        <f t="shared" si="1"/>
        <v>1212299.2</v>
      </c>
      <c r="D24" s="57" t="s">
        <v>12</v>
      </c>
      <c r="E24" s="40"/>
      <c r="F24" s="12"/>
      <c r="G24" s="46" t="s">
        <v>47</v>
      </c>
      <c r="H24" s="67">
        <v>672</v>
      </c>
      <c r="I24" s="67">
        <v>6061496</v>
      </c>
      <c r="J24" s="26"/>
    </row>
    <row r="25" spans="1:10" x14ac:dyDescent="0.25">
      <c r="A25" s="51" t="s">
        <v>48</v>
      </c>
      <c r="B25" s="26">
        <f t="shared" si="1"/>
        <v>83.6</v>
      </c>
      <c r="C25" s="26">
        <f t="shared" si="1"/>
        <v>933036.2</v>
      </c>
      <c r="D25" s="57" t="s">
        <v>12</v>
      </c>
      <c r="E25" s="40"/>
      <c r="F25" s="12"/>
      <c r="G25" s="46" t="s">
        <v>48</v>
      </c>
      <c r="H25" s="67">
        <v>418</v>
      </c>
      <c r="I25" s="67">
        <v>4665181</v>
      </c>
      <c r="J25" s="26"/>
    </row>
    <row r="26" spans="1:10" x14ac:dyDescent="0.25">
      <c r="A26" s="51" t="s">
        <v>49</v>
      </c>
      <c r="B26" s="26">
        <f t="shared" si="1"/>
        <v>704.4</v>
      </c>
      <c r="C26" s="26">
        <f t="shared" si="1"/>
        <v>7754634.4000000004</v>
      </c>
      <c r="D26" s="57" t="s">
        <v>12</v>
      </c>
      <c r="E26" s="40"/>
      <c r="F26" s="12"/>
      <c r="G26" s="46" t="s">
        <v>49</v>
      </c>
      <c r="H26" s="67">
        <v>3522</v>
      </c>
      <c r="I26" s="67">
        <v>38773172</v>
      </c>
      <c r="J26" s="26"/>
    </row>
    <row r="27" spans="1:10" x14ac:dyDescent="0.25">
      <c r="A27" s="51" t="s">
        <v>50</v>
      </c>
      <c r="B27" s="26">
        <f t="shared" si="1"/>
        <v>788</v>
      </c>
      <c r="C27" s="26">
        <f t="shared" si="1"/>
        <v>8687670.5999999996</v>
      </c>
      <c r="D27" s="57" t="s">
        <v>12</v>
      </c>
      <c r="E27" s="40"/>
      <c r="F27" s="12"/>
      <c r="G27" s="46" t="s">
        <v>50</v>
      </c>
      <c r="H27" s="68">
        <f>+H26+H25</f>
        <v>3940</v>
      </c>
      <c r="I27" s="68">
        <f>+I26+I25</f>
        <v>43438353</v>
      </c>
      <c r="J27" s="68">
        <f>+J26+J25</f>
        <v>0</v>
      </c>
    </row>
    <row r="28" spans="1:10" ht="6" customHeight="1" x14ac:dyDescent="0.25">
      <c r="A28" s="51"/>
      <c r="B28" s="26"/>
      <c r="C28" s="26"/>
      <c r="D28" s="57"/>
      <c r="E28" s="40"/>
      <c r="F28" s="12"/>
      <c r="G28" s="46"/>
      <c r="H28" s="26"/>
      <c r="I28" s="26"/>
      <c r="J28" s="26"/>
    </row>
    <row r="29" spans="1:10" x14ac:dyDescent="0.25">
      <c r="A29" s="51" t="s">
        <v>54</v>
      </c>
      <c r="B29" s="47">
        <f>+B27</f>
        <v>788</v>
      </c>
      <c r="C29" s="47">
        <f>+C27</f>
        <v>8687670.5999999996</v>
      </c>
      <c r="D29" s="72"/>
      <c r="E29" s="41"/>
      <c r="F29" s="12"/>
      <c r="G29" s="12"/>
    </row>
    <row r="30" spans="1:10" ht="7.5" customHeight="1" thickBot="1" x14ac:dyDescent="0.3">
      <c r="A30" s="22"/>
      <c r="B30" s="3"/>
      <c r="C30" s="3"/>
      <c r="D30" s="21"/>
      <c r="E30" s="11"/>
      <c r="F30" s="12"/>
      <c r="G30" s="12"/>
    </row>
    <row r="31" spans="1:10" x14ac:dyDescent="0.25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4" t="s">
        <v>5</v>
      </c>
      <c r="H31" s="5" t="s">
        <v>3</v>
      </c>
      <c r="I31" s="5" t="s">
        <v>4</v>
      </c>
      <c r="J31" s="5" t="s">
        <v>65</v>
      </c>
    </row>
    <row r="32" spans="1:10" x14ac:dyDescent="0.25">
      <c r="A32" s="51" t="s">
        <v>55</v>
      </c>
      <c r="B32" s="26">
        <f t="shared" ref="B32:C35" si="2">+H32/$I$1</f>
        <v>155.6</v>
      </c>
      <c r="C32" s="26">
        <f t="shared" si="2"/>
        <v>7023000</v>
      </c>
      <c r="D32" s="57" t="s">
        <v>13</v>
      </c>
      <c r="E32" s="40"/>
      <c r="F32" s="12"/>
      <c r="G32" s="46" t="s">
        <v>55</v>
      </c>
      <c r="H32" s="67">
        <v>778</v>
      </c>
      <c r="I32" s="67">
        <v>35115000</v>
      </c>
      <c r="J32" s="26"/>
    </row>
    <row r="33" spans="1:10" x14ac:dyDescent="0.25">
      <c r="A33" s="51" t="s">
        <v>56</v>
      </c>
      <c r="B33" s="26">
        <f t="shared" si="2"/>
        <v>6.4</v>
      </c>
      <c r="C33" s="26">
        <f t="shared" si="2"/>
        <v>339000</v>
      </c>
      <c r="D33" s="57" t="s">
        <v>13</v>
      </c>
      <c r="E33" s="40"/>
      <c r="F33" s="12"/>
      <c r="G33" s="46" t="s">
        <v>56</v>
      </c>
      <c r="H33" s="67">
        <v>32</v>
      </c>
      <c r="I33" s="67">
        <v>1695000</v>
      </c>
      <c r="J33" s="26"/>
    </row>
    <row r="34" spans="1:10" x14ac:dyDescent="0.25">
      <c r="A34" s="51" t="s">
        <v>57</v>
      </c>
      <c r="B34" s="26">
        <f t="shared" si="2"/>
        <v>162</v>
      </c>
      <c r="C34" s="26">
        <f t="shared" si="2"/>
        <v>7362000</v>
      </c>
      <c r="D34" s="57" t="s">
        <v>13</v>
      </c>
      <c r="E34" s="40"/>
      <c r="F34" s="12"/>
      <c r="G34" s="46" t="s">
        <v>57</v>
      </c>
      <c r="H34" s="68">
        <f>+H33+H32</f>
        <v>810</v>
      </c>
      <c r="I34" s="68">
        <f>+I33+I32</f>
        <v>36810000</v>
      </c>
      <c r="J34" s="26"/>
    </row>
    <row r="35" spans="1:10" x14ac:dyDescent="0.25">
      <c r="A35" s="51" t="s">
        <v>58</v>
      </c>
      <c r="B35" s="26">
        <f t="shared" si="2"/>
        <v>598.4</v>
      </c>
      <c r="C35" s="26">
        <f t="shared" si="2"/>
        <v>37595</v>
      </c>
      <c r="D35" s="57" t="s">
        <v>72</v>
      </c>
      <c r="E35" s="40"/>
      <c r="F35" s="12"/>
      <c r="G35" s="46" t="s">
        <v>58</v>
      </c>
      <c r="H35" s="67">
        <v>2992</v>
      </c>
      <c r="I35" s="67">
        <v>187975</v>
      </c>
      <c r="J35" s="26"/>
    </row>
    <row r="36" spans="1:10" ht="6" customHeight="1" x14ac:dyDescent="0.25">
      <c r="A36" s="51"/>
      <c r="B36" s="26"/>
      <c r="C36" s="26"/>
      <c r="D36" s="57"/>
      <c r="E36" s="40"/>
      <c r="F36" s="12"/>
      <c r="G36"/>
    </row>
    <row r="37" spans="1:10" x14ac:dyDescent="0.25">
      <c r="A37" s="51" t="s">
        <v>59</v>
      </c>
      <c r="B37" s="47">
        <f>+B35+B34</f>
        <v>760.4</v>
      </c>
      <c r="C37" s="47">
        <f>+C35+C34</f>
        <v>7399595</v>
      </c>
      <c r="D37" s="72"/>
      <c r="E37" s="41"/>
      <c r="F37" s="12"/>
      <c r="G37"/>
    </row>
    <row r="38" spans="1:10" ht="7.5" customHeight="1" thickBot="1" x14ac:dyDescent="0.3">
      <c r="A38" s="22"/>
      <c r="B38" s="3"/>
      <c r="C38" s="3"/>
      <c r="D38" s="21"/>
      <c r="E38" s="11"/>
      <c r="F38" s="12"/>
      <c r="G38"/>
    </row>
    <row r="39" spans="1:10" ht="27" thickBot="1" x14ac:dyDescent="0.3">
      <c r="A39" s="49" t="s">
        <v>60</v>
      </c>
      <c r="B39" s="71">
        <f>+B37+B29+B17</f>
        <v>4922</v>
      </c>
      <c r="C39" s="71">
        <f>+C37+C29+C17</f>
        <v>495547521.20000005</v>
      </c>
      <c r="D39" s="50"/>
      <c r="E39" s="34"/>
      <c r="F39" s="12"/>
      <c r="G39"/>
    </row>
    <row r="40" spans="1:10" ht="13.8" thickBot="1" x14ac:dyDescent="0.3">
      <c r="B40" s="2"/>
      <c r="C40" s="2"/>
      <c r="D40" s="2"/>
      <c r="G40" s="12"/>
    </row>
    <row r="41" spans="1:10" x14ac:dyDescent="0.25">
      <c r="A41" s="32" t="s">
        <v>7</v>
      </c>
      <c r="B41" s="30"/>
      <c r="C41" s="23"/>
      <c r="D41" s="23"/>
      <c r="E41" s="19"/>
      <c r="F41" s="34"/>
      <c r="G41" s="12"/>
    </row>
    <row r="42" spans="1:10" x14ac:dyDescent="0.25">
      <c r="A42" s="38" t="str">
        <f>+G4</f>
        <v>Week of April 23rd to April 27th</v>
      </c>
      <c r="B42" s="3"/>
      <c r="C42" s="3"/>
      <c r="D42" s="3"/>
      <c r="E42" s="21"/>
      <c r="F42" s="34"/>
      <c r="G42" s="12"/>
      <c r="H42" s="12"/>
    </row>
    <row r="43" spans="1:10" ht="7.5" customHeight="1" thickBot="1" x14ac:dyDescent="0.3">
      <c r="A43" s="20"/>
      <c r="B43" s="3"/>
      <c r="C43" s="3"/>
      <c r="D43" s="3"/>
      <c r="E43" s="21"/>
      <c r="F43" s="34"/>
      <c r="G43" s="12"/>
      <c r="H43" s="12" t="s">
        <v>30</v>
      </c>
    </row>
    <row r="44" spans="1:10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0" x14ac:dyDescent="0.25">
      <c r="A45" s="51" t="s">
        <v>1</v>
      </c>
      <c r="B45" s="26">
        <f>+I45</f>
        <v>76488000</v>
      </c>
      <c r="C45" s="26">
        <f>+C7-B45</f>
        <v>318860621.80000001</v>
      </c>
      <c r="D45" s="69">
        <f>+B45/C7</f>
        <v>0.19346975247252524</v>
      </c>
      <c r="E45" s="52" t="s">
        <v>11</v>
      </c>
      <c r="F45" s="42"/>
      <c r="G45" s="12"/>
      <c r="H45" s="8" t="s">
        <v>1</v>
      </c>
      <c r="I45" s="67">
        <v>76488000</v>
      </c>
    </row>
    <row r="46" spans="1:10" x14ac:dyDescent="0.25">
      <c r="A46" s="51" t="s">
        <v>0</v>
      </c>
      <c r="B46" s="26">
        <f>+I46</f>
        <v>15924000</v>
      </c>
      <c r="C46" s="26">
        <f>+C8-B46</f>
        <v>30785571.600000001</v>
      </c>
      <c r="D46" s="69">
        <f>+B46/C8</f>
        <v>0.34091513697376746</v>
      </c>
      <c r="E46" s="52" t="s">
        <v>11</v>
      </c>
      <c r="F46" s="42"/>
      <c r="G46" s="12"/>
      <c r="H46" s="8" t="s">
        <v>0</v>
      </c>
      <c r="I46" s="67">
        <v>15924000</v>
      </c>
    </row>
    <row r="47" spans="1:10" ht="13.8" thickBot="1" x14ac:dyDescent="0.3">
      <c r="A47" s="53" t="s">
        <v>2</v>
      </c>
      <c r="B47" s="54">
        <f>+I47</f>
        <v>4016400</v>
      </c>
      <c r="C47" s="54">
        <f>+(C20+C21)-B47</f>
        <v>2085421.2000000002</v>
      </c>
      <c r="D47" s="65">
        <f>+B47/(C20+C21)</f>
        <v>0.65822971017243181</v>
      </c>
      <c r="E47" s="55" t="s">
        <v>12</v>
      </c>
      <c r="F47" s="42"/>
      <c r="G47" s="12"/>
      <c r="H47" s="8" t="s">
        <v>2</v>
      </c>
      <c r="I47" s="67">
        <v>4016400</v>
      </c>
    </row>
    <row r="48" spans="1:10" ht="13.8" thickBot="1" x14ac:dyDescent="0.3">
      <c r="G48" s="12"/>
      <c r="H48" s="12"/>
    </row>
    <row r="49" spans="1:11" x14ac:dyDescent="0.25">
      <c r="A49" s="32" t="s">
        <v>14</v>
      </c>
      <c r="B49" s="35"/>
      <c r="C49" s="18"/>
      <c r="D49" s="18"/>
      <c r="E49" s="19"/>
      <c r="F49" s="34"/>
      <c r="G49" s="12"/>
      <c r="H49" s="27" t="str">
        <f>+G4</f>
        <v>Week of April 23rd to April 27th</v>
      </c>
    </row>
    <row r="50" spans="1:11" x14ac:dyDescent="0.25">
      <c r="A50" s="36" t="str">
        <f>+H49</f>
        <v>Week of April 23rd to April 27th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3">
      <c r="A51" s="22"/>
      <c r="B51" s="1"/>
      <c r="C51" s="1"/>
      <c r="D51" s="1"/>
      <c r="E51" s="21"/>
      <c r="F51" s="34"/>
      <c r="G51" s="12"/>
    </row>
    <row r="52" spans="1:11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8" thickBot="1" x14ac:dyDescent="0.3">
      <c r="A53" s="53" t="s">
        <v>1</v>
      </c>
      <c r="B53" s="56">
        <f>+I53/K53</f>
        <v>807272500</v>
      </c>
      <c r="C53" s="54">
        <f>+C7-B53</f>
        <v>-411923878.19999999</v>
      </c>
      <c r="D53" s="65">
        <f>+C7/B53</f>
        <v>0.48973379100613484</v>
      </c>
      <c r="E53" s="55" t="s">
        <v>11</v>
      </c>
      <c r="F53" s="42"/>
      <c r="G53" s="12"/>
      <c r="H53" s="9" t="s">
        <v>26</v>
      </c>
      <c r="I53" s="10">
        <f>+J53*10000</f>
        <v>3229090000</v>
      </c>
      <c r="J53" s="67">
        <f>95561+50681+69697+106970</f>
        <v>322909</v>
      </c>
      <c r="K53" s="63">
        <v>4</v>
      </c>
    </row>
    <row r="54" spans="1:11" ht="13.8" thickBot="1" x14ac:dyDescent="0.3"/>
    <row r="55" spans="1:11" x14ac:dyDescent="0.25">
      <c r="A55" s="32" t="s">
        <v>22</v>
      </c>
      <c r="B55" s="35"/>
      <c r="C55" s="18"/>
      <c r="D55" s="18"/>
      <c r="E55" s="19"/>
      <c r="F55" s="34"/>
    </row>
    <row r="56" spans="1:11" x14ac:dyDescent="0.25">
      <c r="A56" s="33" t="str">
        <f>+G4</f>
        <v>Week of April 23rd to April 27th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3">
      <c r="A57" s="22"/>
      <c r="B57" s="1"/>
      <c r="C57" s="1"/>
      <c r="D57" s="1"/>
      <c r="E57" s="21"/>
      <c r="F57" s="34"/>
    </row>
    <row r="58" spans="1:11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5">
      <c r="A59" s="51" t="s">
        <v>23</v>
      </c>
      <c r="B59" s="26">
        <f>+I59</f>
        <v>78</v>
      </c>
      <c r="C59" s="26">
        <f>+J59</f>
        <v>69010000</v>
      </c>
      <c r="D59" s="26"/>
      <c r="E59" s="57" t="s">
        <v>11</v>
      </c>
      <c r="F59" s="34"/>
      <c r="H59" s="6" t="s">
        <v>23</v>
      </c>
      <c r="I59" s="67">
        <v>78</v>
      </c>
      <c r="J59" s="67">
        <v>69010000</v>
      </c>
    </row>
    <row r="60" spans="1:11" x14ac:dyDescent="0.25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67">
        <v>1</v>
      </c>
      <c r="J60" s="67">
        <v>920000</v>
      </c>
    </row>
    <row r="61" spans="1:11" ht="13.8" thickBot="1" x14ac:dyDescent="0.3">
      <c r="A61" s="53" t="s">
        <v>9</v>
      </c>
      <c r="B61" s="58">
        <f>SUM(B59:B60)</f>
        <v>79</v>
      </c>
      <c r="C61" s="58">
        <f>SUM(C59:C60)</f>
        <v>69930000</v>
      </c>
      <c r="D61" s="54"/>
      <c r="E61" s="59"/>
      <c r="F61" s="34"/>
    </row>
    <row r="62" spans="1:11" x14ac:dyDescent="0.25">
      <c r="E62" s="1"/>
      <c r="F62" s="34"/>
    </row>
    <row r="63" spans="1:11" ht="13.8" thickBot="1" x14ac:dyDescent="0.3"/>
    <row r="64" spans="1:11" x14ac:dyDescent="0.25">
      <c r="A64" s="32" t="s">
        <v>21</v>
      </c>
      <c r="B64" s="35"/>
      <c r="C64" s="19"/>
      <c r="D64" s="1"/>
      <c r="F64" s="34"/>
    </row>
    <row r="65" spans="1:9" x14ac:dyDescent="0.25">
      <c r="A65" s="33" t="str">
        <f>+G4</f>
        <v>Week of April 23rd to April 27th</v>
      </c>
      <c r="B65" s="37"/>
      <c r="C65" s="21"/>
      <c r="E65" s="34"/>
      <c r="G65"/>
      <c r="H65" t="s">
        <v>31</v>
      </c>
    </row>
    <row r="66" spans="1:9" ht="7.5" customHeight="1" thickBot="1" x14ac:dyDescent="0.3">
      <c r="A66" s="22"/>
      <c r="B66" s="1"/>
      <c r="C66" s="21"/>
      <c r="E66" s="34"/>
    </row>
    <row r="67" spans="1:9" x14ac:dyDescent="0.25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5">
      <c r="A68" s="51" t="s">
        <v>35</v>
      </c>
      <c r="B68" s="26">
        <f>+I68</f>
        <v>88</v>
      </c>
      <c r="C68" s="57" t="s">
        <v>19</v>
      </c>
      <c r="E68" s="34"/>
      <c r="H68" s="6" t="s">
        <v>35</v>
      </c>
      <c r="I68" s="67">
        <v>88</v>
      </c>
    </row>
    <row r="69" spans="1:9" x14ac:dyDescent="0.25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67">
        <v>26</v>
      </c>
    </row>
    <row r="70" spans="1:9" x14ac:dyDescent="0.25">
      <c r="A70" s="51" t="s">
        <v>18</v>
      </c>
      <c r="B70" s="26">
        <f>+I70</f>
        <v>61</v>
      </c>
      <c r="C70" s="57" t="s">
        <v>20</v>
      </c>
      <c r="E70" s="40"/>
      <c r="G70"/>
      <c r="H70" s="6" t="s">
        <v>18</v>
      </c>
      <c r="I70" s="70">
        <v>61</v>
      </c>
    </row>
    <row r="71" spans="1:9" ht="13.8" thickBot="1" x14ac:dyDescent="0.3">
      <c r="A71" s="53" t="s">
        <v>9</v>
      </c>
      <c r="B71" s="58">
        <f>SUM(B68:B70)</f>
        <v>175</v>
      </c>
      <c r="C71" s="60"/>
      <c r="E71" s="11"/>
      <c r="G71"/>
    </row>
    <row r="72" spans="1:9" x14ac:dyDescent="0.25">
      <c r="E72" s="11"/>
      <c r="G72"/>
    </row>
    <row r="73" spans="1:9" x14ac:dyDescent="0.25">
      <c r="A73" s="7" t="s">
        <v>25</v>
      </c>
      <c r="E73" s="11"/>
      <c r="G73"/>
    </row>
    <row r="74" spans="1:9" x14ac:dyDescent="0.25">
      <c r="A74" s="25" t="s">
        <v>66</v>
      </c>
      <c r="E74" s="11"/>
      <c r="G74"/>
    </row>
    <row r="75" spans="1:9" x14ac:dyDescent="0.25">
      <c r="A75" s="29" t="s">
        <v>67</v>
      </c>
      <c r="E75" s="11"/>
      <c r="G75"/>
    </row>
    <row r="76" spans="1:9" x14ac:dyDescent="0.25">
      <c r="A76" s="29" t="s">
        <v>68</v>
      </c>
      <c r="E76" s="11"/>
      <c r="G76"/>
    </row>
    <row r="77" spans="1:9" x14ac:dyDescent="0.25">
      <c r="A77" s="29" t="s">
        <v>69</v>
      </c>
      <c r="B77" s="66"/>
      <c r="C77" s="66"/>
      <c r="D77" s="66"/>
      <c r="E77" s="66"/>
      <c r="G77"/>
    </row>
    <row r="78" spans="1:9" x14ac:dyDescent="0.25">
      <c r="A78" s="29" t="s">
        <v>70</v>
      </c>
      <c r="E78" s="11"/>
      <c r="G78"/>
    </row>
    <row r="79" spans="1:9" x14ac:dyDescent="0.25">
      <c r="A79" s="29" t="s">
        <v>71</v>
      </c>
    </row>
    <row r="80" spans="1:9" ht="13.8" thickBot="1" x14ac:dyDescent="0.3"/>
    <row r="81" spans="1:9" x14ac:dyDescent="0.25">
      <c r="A81" s="172" t="s">
        <v>27</v>
      </c>
      <c r="B81" s="173"/>
      <c r="H81" s="172" t="s">
        <v>27</v>
      </c>
      <c r="I81" s="173"/>
    </row>
    <row r="82" spans="1:9" x14ac:dyDescent="0.25">
      <c r="A82" s="13" t="s">
        <v>28</v>
      </c>
      <c r="B82" s="14" t="s">
        <v>75</v>
      </c>
      <c r="H82" s="13" t="s">
        <v>28</v>
      </c>
      <c r="I82" s="14" t="s">
        <v>29</v>
      </c>
    </row>
    <row r="83" spans="1:9" ht="13.8" thickBot="1" x14ac:dyDescent="0.3">
      <c r="A83" s="15">
        <f>+H83</f>
        <v>913560</v>
      </c>
      <c r="B83" s="16">
        <f>+I83</f>
        <v>549760787867</v>
      </c>
      <c r="H83" s="61">
        <v>913560</v>
      </c>
      <c r="I83" s="62">
        <v>549760787867</v>
      </c>
    </row>
    <row r="84" spans="1:9" x14ac:dyDescent="0.25">
      <c r="A84" t="str">
        <f>+H84</f>
        <v>As of April 26, 2001</v>
      </c>
      <c r="H84" s="63" t="s">
        <v>62</v>
      </c>
      <c r="I84" s="63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zoomScaleNormal="100" workbookViewId="0"/>
  </sheetViews>
  <sheetFormatPr defaultRowHeight="13.2" x14ac:dyDescent="0.25"/>
  <cols>
    <col min="1" max="1" width="42.44140625" customWidth="1"/>
    <col min="2" max="2" width="22.5546875" bestFit="1" customWidth="1"/>
    <col min="3" max="3" width="36" customWidth="1"/>
    <col min="4" max="4" width="24" bestFit="1" customWidth="1"/>
    <col min="5" max="5" width="19.88671875" customWidth="1"/>
    <col min="6" max="7" width="2" style="11" customWidth="1"/>
    <col min="8" max="8" width="22.6640625" style="11" customWidth="1"/>
    <col min="9" max="9" width="22.88671875" customWidth="1"/>
    <col min="10" max="10" width="25.5546875" customWidth="1"/>
    <col min="11" max="11" width="15.109375" customWidth="1"/>
    <col min="12" max="12" width="8.88671875" bestFit="1" customWidth="1"/>
  </cols>
  <sheetData>
    <row r="1" spans="1:11" x14ac:dyDescent="0.25">
      <c r="I1" s="28" t="s">
        <v>32</v>
      </c>
      <c r="J1" s="77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9"/>
      <c r="E3" s="34"/>
      <c r="H3"/>
    </row>
    <row r="4" spans="1:11" x14ac:dyDescent="0.25">
      <c r="A4" s="33" t="str">
        <f>+H4</f>
        <v>Week of April 30th to May 4th</v>
      </c>
      <c r="B4" s="1"/>
      <c r="C4" s="1"/>
      <c r="D4" s="21"/>
      <c r="E4" s="34"/>
      <c r="H4" s="78" t="s">
        <v>76</v>
      </c>
      <c r="I4" s="77"/>
    </row>
    <row r="5" spans="1:11" ht="5.25" customHeight="1" thickBot="1" x14ac:dyDescent="0.3">
      <c r="A5" s="22"/>
      <c r="B5" s="1"/>
      <c r="C5" s="1"/>
      <c r="D5" s="21"/>
      <c r="E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C10" si="0">+I7/$J$1</f>
        <v>928.6</v>
      </c>
      <c r="C7" s="26">
        <f t="shared" si="0"/>
        <v>290721872.60000002</v>
      </c>
      <c r="D7" s="57" t="s">
        <v>11</v>
      </c>
      <c r="E7" s="40"/>
      <c r="F7" s="12"/>
      <c r="G7" s="12"/>
      <c r="H7" s="46" t="s">
        <v>36</v>
      </c>
      <c r="I7" s="79">
        <v>4643</v>
      </c>
      <c r="J7" s="79">
        <v>1453609363</v>
      </c>
      <c r="K7" s="26"/>
    </row>
    <row r="8" spans="1:11" x14ac:dyDescent="0.25">
      <c r="A8" s="51" t="s">
        <v>37</v>
      </c>
      <c r="B8" s="26">
        <f t="shared" si="0"/>
        <v>1866.4</v>
      </c>
      <c r="C8" s="26">
        <f t="shared" si="0"/>
        <v>22879989.399999999</v>
      </c>
      <c r="D8" s="57" t="s">
        <v>11</v>
      </c>
      <c r="E8" s="40"/>
      <c r="F8" s="12"/>
      <c r="G8" s="12"/>
      <c r="H8" s="46" t="s">
        <v>37</v>
      </c>
      <c r="I8" s="79">
        <v>9332</v>
      </c>
      <c r="J8" s="79">
        <v>114399947</v>
      </c>
      <c r="K8" s="26"/>
    </row>
    <row r="9" spans="1:11" x14ac:dyDescent="0.25">
      <c r="A9" s="51" t="s">
        <v>38</v>
      </c>
      <c r="B9" s="26">
        <f t="shared" si="0"/>
        <v>13.6</v>
      </c>
      <c r="C9" s="26">
        <f t="shared" si="0"/>
        <v>6910053.4000000004</v>
      </c>
      <c r="D9" s="57" t="s">
        <v>11</v>
      </c>
      <c r="E9" s="40"/>
      <c r="F9" s="12"/>
      <c r="G9" s="12"/>
      <c r="H9" s="46" t="s">
        <v>38</v>
      </c>
      <c r="I9" s="79">
        <v>68</v>
      </c>
      <c r="J9" s="79">
        <v>34550267</v>
      </c>
      <c r="K9" s="26"/>
    </row>
    <row r="10" spans="1:11" x14ac:dyDescent="0.25">
      <c r="A10" s="51" t="s">
        <v>39</v>
      </c>
      <c r="B10" s="26">
        <f t="shared" si="0"/>
        <v>261.2</v>
      </c>
      <c r="C10" s="26">
        <f t="shared" si="0"/>
        <v>7821830.7999999998</v>
      </c>
      <c r="D10" s="57" t="s">
        <v>11</v>
      </c>
      <c r="E10" s="40"/>
      <c r="F10" s="12"/>
      <c r="G10" s="12"/>
      <c r="H10" s="46" t="s">
        <v>39</v>
      </c>
      <c r="I10" s="79">
        <v>1306</v>
      </c>
      <c r="J10" s="79">
        <v>39109154</v>
      </c>
      <c r="K10" s="26"/>
    </row>
    <row r="11" spans="1:11" x14ac:dyDescent="0.25">
      <c r="A11" s="51" t="s">
        <v>40</v>
      </c>
      <c r="B11" s="26">
        <f>ROUNDUP(I11/$J$1,0)</f>
        <v>0</v>
      </c>
      <c r="C11" s="26">
        <f>+J11/$J$1</f>
        <v>0</v>
      </c>
      <c r="D11" s="57" t="s">
        <v>11</v>
      </c>
      <c r="E11" s="40"/>
      <c r="F11" s="12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5">
      <c r="A12" s="51" t="s">
        <v>41</v>
      </c>
      <c r="B12" s="26">
        <f>+I12/$J$1</f>
        <v>93.8</v>
      </c>
      <c r="C12" s="26">
        <f>+J12/$J$1</f>
        <v>13007151.4</v>
      </c>
      <c r="D12" s="57" t="s">
        <v>11</v>
      </c>
      <c r="E12" s="40"/>
      <c r="F12" s="12"/>
      <c r="G12" s="12"/>
      <c r="H12" s="46" t="s">
        <v>41</v>
      </c>
      <c r="I12" s="79">
        <v>469</v>
      </c>
      <c r="J12" s="79">
        <v>65035757</v>
      </c>
      <c r="K12" s="26"/>
    </row>
    <row r="13" spans="1:11" x14ac:dyDescent="0.25">
      <c r="A13" s="51" t="s">
        <v>51</v>
      </c>
      <c r="B13" s="26">
        <f>+I13/$J$1</f>
        <v>942</v>
      </c>
      <c r="C13" s="26">
        <f>+J13/$J$1</f>
        <v>297455226</v>
      </c>
      <c r="D13" s="57" t="s">
        <v>11</v>
      </c>
      <c r="E13" s="40"/>
      <c r="F13" s="12"/>
      <c r="G13" s="12"/>
      <c r="H13" s="46" t="s">
        <v>51</v>
      </c>
      <c r="I13" s="79">
        <v>4710</v>
      </c>
      <c r="J13" s="79">
        <v>1487276130</v>
      </c>
      <c r="K13" s="26"/>
    </row>
    <row r="14" spans="1:11" x14ac:dyDescent="0.25">
      <c r="A14" s="51" t="s">
        <v>52</v>
      </c>
      <c r="B14" s="26">
        <f>+I14/$J$1</f>
        <v>2228.1999999999998</v>
      </c>
      <c r="C14" s="26">
        <f>+J14/$J$1</f>
        <v>39998219.600000001</v>
      </c>
      <c r="D14" s="57" t="s">
        <v>11</v>
      </c>
      <c r="E14" s="40"/>
      <c r="F14" s="12"/>
      <c r="G14" s="12"/>
      <c r="H14" s="46" t="s">
        <v>52</v>
      </c>
      <c r="I14" s="79">
        <v>11141</v>
      </c>
      <c r="J14" s="79">
        <v>199991098</v>
      </c>
      <c r="K14" s="26"/>
    </row>
    <row r="15" spans="1:11" x14ac:dyDescent="0.25">
      <c r="A15" s="51" t="s">
        <v>53</v>
      </c>
      <c r="B15" s="26">
        <f>+I15/$J$1</f>
        <v>3170.2</v>
      </c>
      <c r="C15" s="26">
        <f>+J15/$J$1</f>
        <v>337453445.60000002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15851</v>
      </c>
      <c r="J15" s="68">
        <f>+J14+J13</f>
        <v>1687267228</v>
      </c>
      <c r="K15" s="68">
        <f>+K14+K13</f>
        <v>0</v>
      </c>
    </row>
    <row r="16" spans="1:11" ht="6" customHeight="1" x14ac:dyDescent="0.25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3170.2</v>
      </c>
      <c r="C17" s="47">
        <f>+C15</f>
        <v>337453445.60000002</v>
      </c>
      <c r="D17" s="72"/>
      <c r="E17" s="41"/>
      <c r="F17" s="12"/>
      <c r="G17" s="12"/>
      <c r="H17" s="12"/>
    </row>
    <row r="18" spans="1:11" ht="7.5" customHeight="1" thickBot="1" x14ac:dyDescent="0.3">
      <c r="A18" s="22"/>
      <c r="B18" s="3"/>
      <c r="C18" s="3"/>
      <c r="D18" s="21"/>
      <c r="E18" s="11"/>
      <c r="F18" s="12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C27" si="1">+I20/$J$1</f>
        <v>59.6</v>
      </c>
      <c r="C20" s="26">
        <f t="shared" si="1"/>
        <v>433513.4</v>
      </c>
      <c r="D20" s="57" t="s">
        <v>12</v>
      </c>
      <c r="E20" s="48"/>
      <c r="F20" s="12"/>
      <c r="G20" s="12"/>
      <c r="H20" s="46" t="s">
        <v>44</v>
      </c>
      <c r="I20" s="79">
        <v>298</v>
      </c>
      <c r="J20" s="79">
        <v>2167567</v>
      </c>
      <c r="K20" s="26"/>
    </row>
    <row r="21" spans="1:11" x14ac:dyDescent="0.25">
      <c r="A21" s="51" t="s">
        <v>45</v>
      </c>
      <c r="B21" s="26">
        <f t="shared" si="1"/>
        <v>484.4</v>
      </c>
      <c r="C21" s="26">
        <f t="shared" si="1"/>
        <v>3756053.6</v>
      </c>
      <c r="D21" s="57" t="s">
        <v>12</v>
      </c>
      <c r="E21" s="40"/>
      <c r="F21" s="12"/>
      <c r="G21" s="12"/>
      <c r="H21" s="46" t="s">
        <v>45</v>
      </c>
      <c r="I21" s="79">
        <v>2422</v>
      </c>
      <c r="J21" s="79">
        <v>18780268</v>
      </c>
      <c r="K21" s="26"/>
    </row>
    <row r="22" spans="1:11" x14ac:dyDescent="0.25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5">
      <c r="A23" s="51" t="s">
        <v>46</v>
      </c>
      <c r="B23" s="26">
        <f t="shared" si="1"/>
        <v>19</v>
      </c>
      <c r="C23" s="26">
        <f t="shared" si="1"/>
        <v>735510.6</v>
      </c>
      <c r="D23" s="57" t="s">
        <v>12</v>
      </c>
      <c r="E23" s="40"/>
      <c r="F23" s="12"/>
      <c r="G23" s="12"/>
      <c r="H23" s="46" t="s">
        <v>46</v>
      </c>
      <c r="I23" s="79">
        <v>95</v>
      </c>
      <c r="J23" s="79">
        <v>3677553</v>
      </c>
      <c r="K23" s="26"/>
    </row>
    <row r="24" spans="1:11" x14ac:dyDescent="0.25">
      <c r="A24" s="51" t="s">
        <v>47</v>
      </c>
      <c r="B24" s="26">
        <f t="shared" si="1"/>
        <v>131.80000000000001</v>
      </c>
      <c r="C24" s="26">
        <f t="shared" si="1"/>
        <v>1434406.2</v>
      </c>
      <c r="D24" s="57" t="s">
        <v>12</v>
      </c>
      <c r="E24" s="40"/>
      <c r="F24" s="12"/>
      <c r="G24" s="12"/>
      <c r="H24" s="46" t="s">
        <v>47</v>
      </c>
      <c r="I24" s="79">
        <v>659</v>
      </c>
      <c r="J24" s="79">
        <v>7172031</v>
      </c>
      <c r="K24" s="26"/>
    </row>
    <row r="25" spans="1:11" x14ac:dyDescent="0.25">
      <c r="A25" s="51" t="s">
        <v>48</v>
      </c>
      <c r="B25" s="26">
        <f t="shared" si="1"/>
        <v>85.4</v>
      </c>
      <c r="C25" s="26">
        <f t="shared" si="1"/>
        <v>609887.4</v>
      </c>
      <c r="D25" s="57" t="s">
        <v>12</v>
      </c>
      <c r="E25" s="40"/>
      <c r="F25" s="12"/>
      <c r="G25" s="12"/>
      <c r="H25" s="46" t="s">
        <v>48</v>
      </c>
      <c r="I25" s="79">
        <v>427</v>
      </c>
      <c r="J25" s="79">
        <v>3049437</v>
      </c>
      <c r="K25" s="26"/>
    </row>
    <row r="26" spans="1:11" x14ac:dyDescent="0.25">
      <c r="A26" s="51" t="s">
        <v>49</v>
      </c>
      <c r="B26" s="26">
        <f t="shared" si="1"/>
        <v>619.79999999999995</v>
      </c>
      <c r="C26" s="26">
        <f t="shared" si="1"/>
        <v>5692151</v>
      </c>
      <c r="D26" s="57" t="s">
        <v>12</v>
      </c>
      <c r="E26" s="40"/>
      <c r="F26" s="12"/>
      <c r="G26" s="12"/>
      <c r="H26" s="46" t="s">
        <v>49</v>
      </c>
      <c r="I26" s="79">
        <v>3099</v>
      </c>
      <c r="J26" s="79">
        <v>28460755</v>
      </c>
      <c r="K26" s="26"/>
    </row>
    <row r="27" spans="1:11" x14ac:dyDescent="0.25">
      <c r="A27" s="51" t="s">
        <v>50</v>
      </c>
      <c r="B27" s="26">
        <f t="shared" si="1"/>
        <v>705.2</v>
      </c>
      <c r="C27" s="26">
        <f t="shared" si="1"/>
        <v>6302038.4000000004</v>
      </c>
      <c r="D27" s="57" t="s">
        <v>12</v>
      </c>
      <c r="E27" s="40"/>
      <c r="F27" s="12"/>
      <c r="G27" s="12"/>
      <c r="H27" s="46" t="s">
        <v>50</v>
      </c>
      <c r="I27" s="68">
        <f>+I26+I25</f>
        <v>3526</v>
      </c>
      <c r="J27" s="68">
        <f>+J26+J25</f>
        <v>31510192</v>
      </c>
      <c r="K27" s="68">
        <f>+K26+K25</f>
        <v>0</v>
      </c>
    </row>
    <row r="28" spans="1:11" ht="6" customHeight="1" x14ac:dyDescent="0.25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705.2</v>
      </c>
      <c r="C29" s="47">
        <f>+C27</f>
        <v>6302038.4000000004</v>
      </c>
      <c r="D29" s="72"/>
      <c r="E29" s="41"/>
      <c r="F29" s="12"/>
      <c r="G29" s="12"/>
      <c r="H29" s="12"/>
    </row>
    <row r="30" spans="1:11" ht="7.5" customHeight="1" thickBot="1" x14ac:dyDescent="0.3">
      <c r="A30" s="22"/>
      <c r="B30" s="3"/>
      <c r="C30" s="3"/>
      <c r="D30" s="21"/>
      <c r="E30" s="11"/>
      <c r="F30" s="12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C35" si="2">+I32/$J$1</f>
        <v>201.6</v>
      </c>
      <c r="C32" s="26">
        <f t="shared" si="2"/>
        <v>7882034.4000000004</v>
      </c>
      <c r="D32" s="57" t="s">
        <v>13</v>
      </c>
      <c r="E32" s="40"/>
      <c r="F32" s="12"/>
      <c r="G32" s="12"/>
      <c r="H32" s="46" t="s">
        <v>55</v>
      </c>
      <c r="I32" s="79">
        <v>1008</v>
      </c>
      <c r="J32" s="79">
        <v>39410172</v>
      </c>
      <c r="K32" s="26"/>
    </row>
    <row r="33" spans="1:11" x14ac:dyDescent="0.25">
      <c r="A33" s="51" t="s">
        <v>56</v>
      </c>
      <c r="B33" s="26">
        <f t="shared" si="2"/>
        <v>7.6</v>
      </c>
      <c r="C33" s="26">
        <f t="shared" si="2"/>
        <v>144002.79999999999</v>
      </c>
      <c r="D33" s="57" t="s">
        <v>13</v>
      </c>
      <c r="E33" s="40"/>
      <c r="F33" s="12"/>
      <c r="G33" s="12"/>
      <c r="H33" s="46" t="s">
        <v>56</v>
      </c>
      <c r="I33" s="79">
        <v>38</v>
      </c>
      <c r="J33" s="79">
        <v>720014</v>
      </c>
      <c r="K33" s="26"/>
    </row>
    <row r="34" spans="1:11" x14ac:dyDescent="0.25">
      <c r="A34" s="51" t="s">
        <v>57</v>
      </c>
      <c r="B34" s="26">
        <f t="shared" si="2"/>
        <v>209.2</v>
      </c>
      <c r="C34" s="26">
        <f t="shared" si="2"/>
        <v>8026037.2000000002</v>
      </c>
      <c r="D34" s="57" t="s">
        <v>13</v>
      </c>
      <c r="E34" s="40"/>
      <c r="F34" s="12"/>
      <c r="G34" s="12"/>
      <c r="H34" s="46" t="s">
        <v>57</v>
      </c>
      <c r="I34" s="68">
        <f>+I33+I32</f>
        <v>1046</v>
      </c>
      <c r="J34" s="68">
        <f>+J33+J32</f>
        <v>40130186</v>
      </c>
      <c r="K34" s="26"/>
    </row>
    <row r="35" spans="1:11" x14ac:dyDescent="0.25">
      <c r="A35" s="51" t="s">
        <v>58</v>
      </c>
      <c r="B35" s="26">
        <f t="shared" si="2"/>
        <v>581.6</v>
      </c>
      <c r="C35" s="26">
        <f t="shared" si="2"/>
        <v>18829236.199999999</v>
      </c>
      <c r="D35" s="57" t="s">
        <v>72</v>
      </c>
      <c r="E35" s="40"/>
      <c r="F35" s="12"/>
      <c r="G35" s="12"/>
      <c r="H35" s="46" t="s">
        <v>58</v>
      </c>
      <c r="I35" s="79">
        <v>2908</v>
      </c>
      <c r="J35" s="79">
        <v>94146181</v>
      </c>
      <c r="K35" s="26"/>
    </row>
    <row r="36" spans="1:11" ht="6" customHeight="1" x14ac:dyDescent="0.25">
      <c r="A36" s="51"/>
      <c r="B36" s="26"/>
      <c r="C36" s="26"/>
      <c r="D36" s="57"/>
      <c r="E36" s="40"/>
      <c r="F36" s="12"/>
      <c r="G36" s="12"/>
      <c r="H36"/>
    </row>
    <row r="37" spans="1:11" x14ac:dyDescent="0.25">
      <c r="A37" s="51" t="s">
        <v>59</v>
      </c>
      <c r="B37" s="47">
        <f>+B35+B34</f>
        <v>790.8</v>
      </c>
      <c r="C37" s="47">
        <f>+C35+C34</f>
        <v>26855273.399999999</v>
      </c>
      <c r="D37" s="72"/>
      <c r="E37" s="41"/>
      <c r="F37" s="12"/>
      <c r="G37" s="12"/>
      <c r="H37"/>
    </row>
    <row r="38" spans="1:11" ht="7.5" customHeight="1" thickBot="1" x14ac:dyDescent="0.3">
      <c r="A38" s="22"/>
      <c r="B38" s="3"/>
      <c r="C38" s="3"/>
      <c r="D38" s="21"/>
      <c r="E38" s="11"/>
      <c r="F38" s="12"/>
      <c r="G38" s="12"/>
      <c r="H38"/>
    </row>
    <row r="39" spans="1:11" ht="27" thickBot="1" x14ac:dyDescent="0.3">
      <c r="A39" s="49" t="s">
        <v>60</v>
      </c>
      <c r="B39" s="71">
        <f>+B37+B29+B17</f>
        <v>4666.2</v>
      </c>
      <c r="C39" s="71">
        <f>+C37+C29+C17</f>
        <v>370610757.40000004</v>
      </c>
      <c r="D39" s="50"/>
      <c r="E39" s="34"/>
      <c r="F39" s="12"/>
      <c r="G39" s="12"/>
      <c r="H39"/>
    </row>
    <row r="40" spans="1:11" ht="13.8" thickBot="1" x14ac:dyDescent="0.3">
      <c r="B40" s="2"/>
      <c r="C40" s="2"/>
      <c r="D40" s="2"/>
      <c r="H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1" x14ac:dyDescent="0.25">
      <c r="A42" s="38" t="str">
        <f>+H4</f>
        <v>Week of April 30th to May 4th</v>
      </c>
      <c r="B42" s="3"/>
      <c r="C42" s="3"/>
      <c r="D42" s="3"/>
      <c r="E42" s="21"/>
      <c r="F42" s="34"/>
      <c r="G42" s="34"/>
      <c r="H42" s="12"/>
      <c r="I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1" x14ac:dyDescent="0.25">
      <c r="A45" s="51" t="s">
        <v>1</v>
      </c>
      <c r="B45" s="26">
        <f>+J45</f>
        <v>68623500</v>
      </c>
      <c r="C45" s="26">
        <f>+C7-B45</f>
        <v>222098372.60000002</v>
      </c>
      <c r="D45" s="69">
        <f>+B45/C7</f>
        <v>0.23604519118662279</v>
      </c>
      <c r="E45" s="52" t="s">
        <v>11</v>
      </c>
      <c r="F45" s="42"/>
      <c r="G45" s="42"/>
      <c r="H45" s="12"/>
      <c r="I45" s="8" t="s">
        <v>1</v>
      </c>
      <c r="J45" s="79">
        <v>68623500</v>
      </c>
    </row>
    <row r="46" spans="1:11" x14ac:dyDescent="0.25">
      <c r="A46" s="51" t="s">
        <v>0</v>
      </c>
      <c r="B46" s="26">
        <f>+J46</f>
        <v>25954000</v>
      </c>
      <c r="C46" s="26">
        <f>+C8-B46</f>
        <v>-3074010.6000000015</v>
      </c>
      <c r="D46" s="69">
        <f>+B46/C8</f>
        <v>1.1343536723841314</v>
      </c>
      <c r="E46" s="52" t="s">
        <v>11</v>
      </c>
      <c r="F46" s="42"/>
      <c r="G46" s="42"/>
      <c r="H46" s="12"/>
      <c r="I46" s="8" t="s">
        <v>0</v>
      </c>
      <c r="J46" s="79">
        <v>25954000</v>
      </c>
    </row>
    <row r="47" spans="1:11" ht="13.8" thickBot="1" x14ac:dyDescent="0.3">
      <c r="A47" s="53" t="s">
        <v>2</v>
      </c>
      <c r="B47" s="54">
        <f>+J47</f>
        <v>3932760</v>
      </c>
      <c r="C47" s="54">
        <f>+(C20+C21)-B47</f>
        <v>256807</v>
      </c>
      <c r="D47" s="65">
        <f>+B47/(C20+C21)</f>
        <v>0.93870321205031448</v>
      </c>
      <c r="E47" s="55" t="s">
        <v>12</v>
      </c>
      <c r="F47" s="42"/>
      <c r="G47" s="42"/>
      <c r="H47" s="12"/>
      <c r="I47" s="8" t="s">
        <v>2</v>
      </c>
      <c r="J47" s="79">
        <v>3932760</v>
      </c>
    </row>
    <row r="48" spans="1:11" ht="13.8" thickBot="1" x14ac:dyDescent="0.3">
      <c r="H48" s="12"/>
      <c r="I48" s="12"/>
    </row>
    <row r="49" spans="1:12" x14ac:dyDescent="0.25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April 30th to May 4th</v>
      </c>
    </row>
    <row r="50" spans="1:12" x14ac:dyDescent="0.25">
      <c r="A50" s="36" t="str">
        <f>+I49</f>
        <v>Week of April 30th to May 4th</v>
      </c>
      <c r="B50" s="37"/>
      <c r="C50" s="1"/>
      <c r="D50" s="1"/>
      <c r="E50" s="21"/>
      <c r="F50" s="34"/>
      <c r="G50" s="34"/>
      <c r="H50" s="12"/>
      <c r="I50" s="12" t="s">
        <v>34</v>
      </c>
    </row>
    <row r="51" spans="1:12" ht="7.5" customHeight="1" thickBot="1" x14ac:dyDescent="0.3">
      <c r="A51" s="22"/>
      <c r="B51" s="1"/>
      <c r="C51" s="1"/>
      <c r="D51" s="1"/>
      <c r="E51" s="21"/>
      <c r="F51" s="34"/>
      <c r="G51" s="34"/>
      <c r="H51" s="12"/>
    </row>
    <row r="52" spans="1:12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8" thickBot="1" x14ac:dyDescent="0.3">
      <c r="A53" s="53" t="s">
        <v>1</v>
      </c>
      <c r="B53" s="56">
        <f>+J53/L53</f>
        <v>684007500</v>
      </c>
      <c r="C53" s="54">
        <f>+C7-B53</f>
        <v>-393285627.39999998</v>
      </c>
      <c r="D53" s="65">
        <f>+C7/B53</f>
        <v>0.4250273170981313</v>
      </c>
      <c r="E53" s="55" t="s">
        <v>11</v>
      </c>
      <c r="F53" s="42"/>
      <c r="G53" s="42"/>
      <c r="H53" s="12"/>
      <c r="I53" s="9" t="s">
        <v>1</v>
      </c>
      <c r="J53" s="10">
        <f>+K53*10000</f>
        <v>2736030000</v>
      </c>
      <c r="K53" s="79">
        <f>62132+70445+78910+62116</f>
        <v>273603</v>
      </c>
      <c r="L53" s="77">
        <v>4</v>
      </c>
    </row>
    <row r="54" spans="1:12" ht="13.8" thickBot="1" x14ac:dyDescent="0.3"/>
    <row r="55" spans="1:12" x14ac:dyDescent="0.25">
      <c r="A55" s="32" t="s">
        <v>22</v>
      </c>
      <c r="B55" s="35"/>
      <c r="C55" s="18"/>
      <c r="D55" s="18"/>
      <c r="E55" s="19"/>
      <c r="F55" s="34"/>
      <c r="G55" s="34"/>
    </row>
    <row r="56" spans="1:12" x14ac:dyDescent="0.25">
      <c r="A56" s="33" t="str">
        <f>+H4</f>
        <v>Week of April 30th to May 4th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3">
      <c r="A57" s="22"/>
      <c r="B57" s="1"/>
      <c r="C57" s="1"/>
      <c r="D57" s="1"/>
      <c r="E57" s="21"/>
      <c r="F57" s="34"/>
      <c r="G57" s="34"/>
    </row>
    <row r="58" spans="1:12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5">
      <c r="A59" s="51" t="s">
        <v>23</v>
      </c>
      <c r="B59" s="26">
        <f>+J59</f>
        <v>87</v>
      </c>
      <c r="C59" s="26">
        <f>+K59</f>
        <v>59660025</v>
      </c>
      <c r="D59" s="26"/>
      <c r="E59" s="57" t="s">
        <v>11</v>
      </c>
      <c r="F59" s="34"/>
      <c r="G59" s="34"/>
      <c r="I59" s="6" t="s">
        <v>23</v>
      </c>
      <c r="J59" s="79">
        <v>87</v>
      </c>
      <c r="K59" s="79">
        <v>59660025</v>
      </c>
    </row>
    <row r="60" spans="1:12" x14ac:dyDescent="0.25">
      <c r="A60" s="51" t="s">
        <v>24</v>
      </c>
      <c r="B60" s="26">
        <f>+J60</f>
        <v>4</v>
      </c>
      <c r="C60" s="26">
        <f>+K60</f>
        <v>3680000</v>
      </c>
      <c r="D60" s="26"/>
      <c r="E60" s="57" t="s">
        <v>11</v>
      </c>
      <c r="F60" s="34"/>
      <c r="G60" s="34"/>
      <c r="I60" s="6" t="s">
        <v>24</v>
      </c>
      <c r="J60" s="79">
        <v>4</v>
      </c>
      <c r="K60" s="79">
        <v>3680000</v>
      </c>
    </row>
    <row r="61" spans="1:12" ht="13.8" thickBot="1" x14ac:dyDescent="0.3">
      <c r="A61" s="53" t="s">
        <v>9</v>
      </c>
      <c r="B61" s="58">
        <f>SUM(B59:B60)</f>
        <v>91</v>
      </c>
      <c r="C61" s="58">
        <f>SUM(C59:C60)</f>
        <v>63340025</v>
      </c>
      <c r="D61" s="54"/>
      <c r="E61" s="59"/>
      <c r="F61" s="34"/>
      <c r="G61" s="34"/>
    </row>
    <row r="62" spans="1:12" x14ac:dyDescent="0.25">
      <c r="E62" s="1"/>
      <c r="F62" s="34"/>
      <c r="G62" s="34"/>
    </row>
    <row r="63" spans="1:12" ht="13.8" thickBot="1" x14ac:dyDescent="0.3"/>
    <row r="64" spans="1:12" x14ac:dyDescent="0.25">
      <c r="A64" s="32" t="s">
        <v>21</v>
      </c>
      <c r="B64" s="35"/>
      <c r="C64" s="19"/>
      <c r="D64" s="1"/>
      <c r="F64" s="34"/>
      <c r="G64" s="34"/>
    </row>
    <row r="65" spans="1:10" x14ac:dyDescent="0.25">
      <c r="A65" s="33" t="str">
        <f>+H4</f>
        <v>Week of April 30th to May 4th</v>
      </c>
      <c r="B65" s="37"/>
      <c r="C65" s="21"/>
      <c r="E65" s="34"/>
      <c r="H65"/>
      <c r="I65" t="s">
        <v>31</v>
      </c>
    </row>
    <row r="66" spans="1:10" ht="7.5" customHeight="1" thickBot="1" x14ac:dyDescent="0.3">
      <c r="A66" s="22"/>
      <c r="B66" s="1"/>
      <c r="C66" s="21"/>
      <c r="E66" s="34"/>
    </row>
    <row r="67" spans="1:10" x14ac:dyDescent="0.25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5">
      <c r="A68" s="51" t="s">
        <v>35</v>
      </c>
      <c r="B68" s="26">
        <f>+J68</f>
        <v>79</v>
      </c>
      <c r="C68" s="57" t="s">
        <v>19</v>
      </c>
      <c r="E68" s="34"/>
      <c r="I68" s="6" t="s">
        <v>35</v>
      </c>
      <c r="J68" s="79">
        <v>79</v>
      </c>
    </row>
    <row r="69" spans="1:10" x14ac:dyDescent="0.25">
      <c r="A69" s="51" t="s">
        <v>17</v>
      </c>
      <c r="B69" s="26">
        <f>+J69</f>
        <v>39</v>
      </c>
      <c r="C69" s="57" t="s">
        <v>19</v>
      </c>
      <c r="E69" s="34"/>
      <c r="I69" s="6" t="s">
        <v>17</v>
      </c>
      <c r="J69" s="79">
        <v>39</v>
      </c>
    </row>
    <row r="70" spans="1:10" x14ac:dyDescent="0.25">
      <c r="A70" s="51" t="s">
        <v>18</v>
      </c>
      <c r="B70" s="26">
        <f>+J70</f>
        <v>16</v>
      </c>
      <c r="C70" s="57" t="s">
        <v>20</v>
      </c>
      <c r="E70" s="40"/>
      <c r="H70"/>
      <c r="I70" s="6" t="s">
        <v>18</v>
      </c>
      <c r="J70" s="80">
        <v>16</v>
      </c>
    </row>
    <row r="71" spans="1:10" ht="13.8" thickBot="1" x14ac:dyDescent="0.3">
      <c r="A71" s="53" t="s">
        <v>9</v>
      </c>
      <c r="B71" s="58">
        <f>SUM(B68:B70)</f>
        <v>134</v>
      </c>
      <c r="C71" s="60"/>
      <c r="E71" s="11"/>
      <c r="H71"/>
    </row>
    <row r="72" spans="1:10" x14ac:dyDescent="0.25">
      <c r="E72" s="11"/>
      <c r="H72"/>
    </row>
    <row r="73" spans="1:10" x14ac:dyDescent="0.25">
      <c r="A73" s="7" t="s">
        <v>25</v>
      </c>
      <c r="E73" s="11"/>
      <c r="H73"/>
      <c r="I73" s="83" t="s">
        <v>78</v>
      </c>
    </row>
    <row r="74" spans="1:10" x14ac:dyDescent="0.25">
      <c r="A74" s="25" t="str">
        <f>+I74</f>
        <v>No Issues</v>
      </c>
      <c r="E74" s="11"/>
      <c r="H74"/>
      <c r="I74" t="s">
        <v>79</v>
      </c>
    </row>
    <row r="75" spans="1:10" ht="13.8" thickBot="1" x14ac:dyDescent="0.3"/>
    <row r="76" spans="1:10" x14ac:dyDescent="0.25">
      <c r="A76" s="172" t="s">
        <v>27</v>
      </c>
      <c r="B76" s="173"/>
      <c r="I76" s="172" t="s">
        <v>27</v>
      </c>
      <c r="J76" s="173"/>
    </row>
    <row r="77" spans="1:10" x14ac:dyDescent="0.25">
      <c r="A77" s="13" t="s">
        <v>28</v>
      </c>
      <c r="B77" s="14" t="s">
        <v>75</v>
      </c>
      <c r="I77" s="13" t="s">
        <v>28</v>
      </c>
      <c r="J77" s="14" t="s">
        <v>29</v>
      </c>
    </row>
    <row r="78" spans="1:10" ht="13.8" thickBot="1" x14ac:dyDescent="0.3">
      <c r="A78" s="15">
        <f>+I78</f>
        <v>937668</v>
      </c>
      <c r="B78" s="16">
        <f>+J78</f>
        <v>564478916767</v>
      </c>
      <c r="I78" s="81">
        <v>937668</v>
      </c>
      <c r="J78" s="82">
        <v>564478916767</v>
      </c>
    </row>
    <row r="79" spans="1:10" x14ac:dyDescent="0.25">
      <c r="A79" t="str">
        <f>+I79</f>
        <v>As of May 3, 2001</v>
      </c>
      <c r="I79" s="77" t="s">
        <v>77</v>
      </c>
      <c r="J79" s="77"/>
    </row>
  </sheetData>
  <mergeCells count="2">
    <mergeCell ref="A76:B76"/>
    <mergeCell ref="I76:J76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3.2" x14ac:dyDescent="0.25"/>
  <cols>
    <col min="1" max="1" width="33.88671875" customWidth="1"/>
    <col min="2" max="2" width="26" bestFit="1" customWidth="1"/>
    <col min="3" max="3" width="32.44140625" bestFit="1" customWidth="1"/>
    <col min="4" max="4" width="18.6640625" bestFit="1" customWidth="1"/>
    <col min="5" max="5" width="22.5546875" customWidth="1"/>
    <col min="6" max="6" width="2" style="11" customWidth="1"/>
    <col min="7" max="7" width="2.44140625" style="11" hidden="1" customWidth="1"/>
    <col min="8" max="8" width="22.88671875" hidden="1" customWidth="1"/>
    <col min="9" max="9" width="25.6640625" hidden="1" customWidth="1"/>
    <col min="10" max="10" width="15.44140625" hidden="1" customWidth="1"/>
    <col min="11" max="11" width="17.88671875" hidden="1" customWidth="1"/>
    <col min="12" max="16" width="0" hidden="1" customWidth="1"/>
  </cols>
  <sheetData>
    <row r="1" spans="1:11" x14ac:dyDescent="0.25">
      <c r="H1" s="28" t="s">
        <v>32</v>
      </c>
      <c r="I1" s="77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8"/>
      <c r="E3" s="19"/>
      <c r="F3" s="34"/>
    </row>
    <row r="4" spans="1:11" x14ac:dyDescent="0.25">
      <c r="A4" s="33" t="str">
        <f>+H4</f>
        <v>Week of April 30th to May 4th</v>
      </c>
      <c r="B4" s="1"/>
      <c r="C4" s="1"/>
      <c r="D4" s="1"/>
      <c r="E4" s="21"/>
      <c r="F4" s="34"/>
      <c r="H4" s="78" t="s">
        <v>76</v>
      </c>
    </row>
    <row r="5" spans="1:11" ht="5.25" customHeight="1" thickBot="1" x14ac:dyDescent="0.3">
      <c r="A5" s="22"/>
      <c r="B5" s="1"/>
      <c r="C5" s="1"/>
      <c r="D5" s="1"/>
      <c r="E5" s="21"/>
      <c r="F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D10" si="0">+I7/$I$1</f>
        <v>928.6</v>
      </c>
      <c r="C7" s="26">
        <f t="shared" si="0"/>
        <v>290721872.60000002</v>
      </c>
      <c r="D7" s="73">
        <f t="shared" si="0"/>
        <v>1436934760</v>
      </c>
      <c r="E7" s="57" t="s">
        <v>11</v>
      </c>
      <c r="F7" s="40"/>
      <c r="G7" s="12"/>
      <c r="H7" s="46" t="s">
        <v>36</v>
      </c>
      <c r="I7" s="79">
        <v>4643</v>
      </c>
      <c r="J7" s="79">
        <v>1453609363</v>
      </c>
      <c r="K7" s="79">
        <v>7184673800</v>
      </c>
    </row>
    <row r="8" spans="1:11" x14ac:dyDescent="0.25">
      <c r="A8" s="51" t="s">
        <v>37</v>
      </c>
      <c r="B8" s="26">
        <f t="shared" si="0"/>
        <v>1866.4</v>
      </c>
      <c r="C8" s="26">
        <f t="shared" si="0"/>
        <v>18829236.199999999</v>
      </c>
      <c r="D8" s="73">
        <f t="shared" si="0"/>
        <v>112307265.8</v>
      </c>
      <c r="E8" s="57" t="s">
        <v>11</v>
      </c>
      <c r="F8" s="40"/>
      <c r="G8" s="12"/>
      <c r="H8" s="46" t="s">
        <v>37</v>
      </c>
      <c r="I8" s="79">
        <v>9332</v>
      </c>
      <c r="J8" s="79">
        <v>94146181</v>
      </c>
      <c r="K8" s="79">
        <v>561536329</v>
      </c>
    </row>
    <row r="9" spans="1:11" x14ac:dyDescent="0.25">
      <c r="A9" s="51" t="s">
        <v>38</v>
      </c>
      <c r="B9" s="26">
        <f t="shared" si="0"/>
        <v>13.6</v>
      </c>
      <c r="C9" s="26">
        <f t="shared" si="0"/>
        <v>6910053.4000000004</v>
      </c>
      <c r="D9" s="73">
        <f t="shared" si="0"/>
        <v>5514490.4000000004</v>
      </c>
      <c r="E9" s="57" t="s">
        <v>11</v>
      </c>
      <c r="F9" s="40"/>
      <c r="G9" s="12"/>
      <c r="H9" s="46" t="s">
        <v>38</v>
      </c>
      <c r="I9" s="79">
        <v>68</v>
      </c>
      <c r="J9" s="79">
        <v>34550267</v>
      </c>
      <c r="K9" s="79">
        <v>27572452</v>
      </c>
    </row>
    <row r="10" spans="1:11" x14ac:dyDescent="0.25">
      <c r="A10" s="51" t="s">
        <v>39</v>
      </c>
      <c r="B10" s="26">
        <f t="shared" si="0"/>
        <v>261.2</v>
      </c>
      <c r="C10" s="26">
        <f t="shared" si="0"/>
        <v>7821830.7999999998</v>
      </c>
      <c r="D10" s="73">
        <f t="shared" si="0"/>
        <v>29722145</v>
      </c>
      <c r="E10" s="57" t="s">
        <v>11</v>
      </c>
      <c r="F10" s="40"/>
      <c r="G10" s="12"/>
      <c r="H10" s="46" t="s">
        <v>39</v>
      </c>
      <c r="I10" s="79">
        <v>1306</v>
      </c>
      <c r="J10" s="79">
        <v>39109154</v>
      </c>
      <c r="K10" s="79">
        <v>148610725</v>
      </c>
    </row>
    <row r="11" spans="1:11" x14ac:dyDescent="0.25">
      <c r="A11" s="51" t="s">
        <v>40</v>
      </c>
      <c r="B11" s="26">
        <f>ROUNDUP(I11/$I$1,0)</f>
        <v>0</v>
      </c>
      <c r="C11" s="26">
        <f t="shared" ref="C11:D14" si="1">+J11/$I$1</f>
        <v>0</v>
      </c>
      <c r="D11" s="73">
        <f t="shared" si="1"/>
        <v>0</v>
      </c>
      <c r="E11" s="57" t="s">
        <v>11</v>
      </c>
      <c r="F11" s="40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5">
      <c r="A12" s="51" t="s">
        <v>41</v>
      </c>
      <c r="B12" s="26">
        <f>+I12/$I$1</f>
        <v>93.8</v>
      </c>
      <c r="C12" s="26">
        <f t="shared" si="1"/>
        <v>13007151.4</v>
      </c>
      <c r="D12" s="73">
        <f t="shared" si="1"/>
        <v>54648501</v>
      </c>
      <c r="E12" s="57" t="s">
        <v>11</v>
      </c>
      <c r="F12" s="40"/>
      <c r="G12" s="12"/>
      <c r="H12" s="46" t="s">
        <v>41</v>
      </c>
      <c r="I12" s="79">
        <v>469</v>
      </c>
      <c r="J12" s="79">
        <v>65035757</v>
      </c>
      <c r="K12" s="79">
        <v>273242505</v>
      </c>
    </row>
    <row r="13" spans="1:11" x14ac:dyDescent="0.25">
      <c r="A13" s="51" t="s">
        <v>51</v>
      </c>
      <c r="B13" s="26">
        <f>+I13/$I$1</f>
        <v>942</v>
      </c>
      <c r="C13" s="26">
        <f t="shared" si="1"/>
        <v>297455226</v>
      </c>
      <c r="D13" s="73">
        <f t="shared" si="1"/>
        <v>1442449250.4000001</v>
      </c>
      <c r="E13" s="57" t="s">
        <v>11</v>
      </c>
      <c r="F13" s="40"/>
      <c r="G13" s="12"/>
      <c r="H13" s="46" t="s">
        <v>51</v>
      </c>
      <c r="I13" s="79">
        <v>4710</v>
      </c>
      <c r="J13" s="79">
        <v>1487276130</v>
      </c>
      <c r="K13" s="79">
        <v>7212246252</v>
      </c>
    </row>
    <row r="14" spans="1:11" x14ac:dyDescent="0.25">
      <c r="A14" s="51" t="s">
        <v>52</v>
      </c>
      <c r="B14" s="26">
        <f>+I14/$I$1</f>
        <v>2228.1999999999998</v>
      </c>
      <c r="C14" s="26">
        <f t="shared" si="1"/>
        <v>39998219.600000001</v>
      </c>
      <c r="D14" s="73">
        <f t="shared" si="1"/>
        <v>186619761.80000001</v>
      </c>
      <c r="E14" s="57" t="s">
        <v>11</v>
      </c>
      <c r="F14" s="40"/>
      <c r="G14" s="12"/>
      <c r="H14" s="46" t="s">
        <v>52</v>
      </c>
      <c r="I14" s="79">
        <v>11141</v>
      </c>
      <c r="J14" s="79">
        <v>199991098</v>
      </c>
      <c r="K14" s="79">
        <v>933098809</v>
      </c>
    </row>
    <row r="15" spans="1:11" x14ac:dyDescent="0.25">
      <c r="A15" s="51" t="s">
        <v>53</v>
      </c>
      <c r="B15" s="26">
        <f>+I15/$I$1</f>
        <v>3170.2</v>
      </c>
      <c r="C15" s="26">
        <f>+J15/$I$1</f>
        <v>337453445.60000002</v>
      </c>
      <c r="D15" s="73">
        <f>+D14+D13</f>
        <v>1629069012.2</v>
      </c>
      <c r="E15" s="57" t="s">
        <v>11</v>
      </c>
      <c r="F15" s="40"/>
      <c r="G15" s="12"/>
      <c r="H15" s="46" t="s">
        <v>53</v>
      </c>
      <c r="I15" s="68">
        <f>+I14+I13</f>
        <v>15851</v>
      </c>
      <c r="J15" s="68">
        <f>+J14+J13</f>
        <v>1687267228</v>
      </c>
      <c r="K15" s="68">
        <f>+K14+K13</f>
        <v>8145345061</v>
      </c>
    </row>
    <row r="16" spans="1:11" ht="6" customHeight="1" x14ac:dyDescent="0.25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3170.2</v>
      </c>
      <c r="C17" s="47">
        <f>+C15</f>
        <v>337453445.60000002</v>
      </c>
      <c r="D17" s="74">
        <f>+D15</f>
        <v>1629069012.2</v>
      </c>
      <c r="E17" s="72"/>
      <c r="F17" s="41"/>
      <c r="G17" s="12"/>
      <c r="H17" s="12"/>
    </row>
    <row r="18" spans="1:11" ht="7.5" customHeight="1" thickBot="1" x14ac:dyDescent="0.3">
      <c r="A18" s="22"/>
      <c r="B18" s="3"/>
      <c r="C18" s="3"/>
      <c r="D18" s="3"/>
      <c r="E18" s="21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D26" si="2">+I20/$I$1</f>
        <v>59.6</v>
      </c>
      <c r="C20" s="26">
        <f t="shared" si="2"/>
        <v>433513.4</v>
      </c>
      <c r="D20" s="73">
        <f t="shared" si="2"/>
        <v>28525105</v>
      </c>
      <c r="E20" s="57" t="s">
        <v>12</v>
      </c>
      <c r="F20" s="48"/>
      <c r="G20" s="12"/>
      <c r="H20" s="46" t="s">
        <v>44</v>
      </c>
      <c r="I20" s="79">
        <v>298</v>
      </c>
      <c r="J20" s="79">
        <v>2167567</v>
      </c>
      <c r="K20" s="79">
        <v>142625525</v>
      </c>
    </row>
    <row r="21" spans="1:11" x14ac:dyDescent="0.25">
      <c r="A21" s="51" t="s">
        <v>45</v>
      </c>
      <c r="B21" s="26">
        <f t="shared" si="2"/>
        <v>484.4</v>
      </c>
      <c r="C21" s="26">
        <f t="shared" si="2"/>
        <v>3756053.6</v>
      </c>
      <c r="D21" s="73">
        <f t="shared" si="2"/>
        <v>356896265.19999999</v>
      </c>
      <c r="E21" s="57" t="s">
        <v>12</v>
      </c>
      <c r="F21" s="40"/>
      <c r="G21" s="12"/>
      <c r="H21" s="46" t="s">
        <v>45</v>
      </c>
      <c r="I21" s="79">
        <v>2422</v>
      </c>
      <c r="J21" s="79">
        <v>18780268</v>
      </c>
      <c r="K21" s="79">
        <v>1784481326</v>
      </c>
    </row>
    <row r="22" spans="1:11" x14ac:dyDescent="0.25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5">
      <c r="A23" s="51" t="s">
        <v>46</v>
      </c>
      <c r="B23" s="26">
        <f t="shared" si="2"/>
        <v>19</v>
      </c>
      <c r="C23" s="26">
        <f t="shared" si="2"/>
        <v>735510.6</v>
      </c>
      <c r="D23" s="73">
        <f t="shared" si="2"/>
        <v>42444868.200000003</v>
      </c>
      <c r="E23" s="57" t="s">
        <v>12</v>
      </c>
      <c r="F23" s="40"/>
      <c r="G23" s="12"/>
      <c r="H23" s="46" t="s">
        <v>46</v>
      </c>
      <c r="I23" s="79">
        <v>95</v>
      </c>
      <c r="J23" s="79">
        <v>3677553</v>
      </c>
      <c r="K23" s="79">
        <v>212224341</v>
      </c>
    </row>
    <row r="24" spans="1:11" x14ac:dyDescent="0.25">
      <c r="A24" s="51" t="s">
        <v>47</v>
      </c>
      <c r="B24" s="26">
        <f t="shared" si="2"/>
        <v>131.80000000000001</v>
      </c>
      <c r="C24" s="26">
        <f t="shared" si="2"/>
        <v>1434406.2</v>
      </c>
      <c r="D24" s="73">
        <f t="shared" si="2"/>
        <v>25104226.199999999</v>
      </c>
      <c r="E24" s="57" t="s">
        <v>12</v>
      </c>
      <c r="F24" s="40"/>
      <c r="G24" s="12"/>
      <c r="H24" s="46" t="s">
        <v>47</v>
      </c>
      <c r="I24" s="79">
        <v>659</v>
      </c>
      <c r="J24" s="79">
        <v>7172031</v>
      </c>
      <c r="K24" s="79">
        <v>125521131</v>
      </c>
    </row>
    <row r="25" spans="1:11" x14ac:dyDescent="0.25">
      <c r="A25" s="51" t="s">
        <v>48</v>
      </c>
      <c r="B25" s="26">
        <f t="shared" si="2"/>
        <v>85.4</v>
      </c>
      <c r="C25" s="26">
        <f t="shared" si="2"/>
        <v>609887.4</v>
      </c>
      <c r="D25" s="73">
        <f t="shared" si="2"/>
        <v>52677907.399999999</v>
      </c>
      <c r="E25" s="57" t="s">
        <v>12</v>
      </c>
      <c r="F25" s="40"/>
      <c r="G25" s="12"/>
      <c r="H25" s="46" t="s">
        <v>48</v>
      </c>
      <c r="I25" s="79">
        <v>427</v>
      </c>
      <c r="J25" s="79">
        <v>3049437</v>
      </c>
      <c r="K25" s="79">
        <v>263389537</v>
      </c>
    </row>
    <row r="26" spans="1:11" x14ac:dyDescent="0.25">
      <c r="A26" s="51" t="s">
        <v>49</v>
      </c>
      <c r="B26" s="26">
        <f t="shared" si="2"/>
        <v>619.79999999999995</v>
      </c>
      <c r="C26" s="26">
        <f t="shared" si="2"/>
        <v>5692151</v>
      </c>
      <c r="D26" s="73">
        <f t="shared" si="2"/>
        <v>403536324.39999998</v>
      </c>
      <c r="E26" s="57" t="s">
        <v>12</v>
      </c>
      <c r="F26" s="40"/>
      <c r="G26" s="12"/>
      <c r="H26" s="46" t="s">
        <v>49</v>
      </c>
      <c r="I26" s="79">
        <v>3099</v>
      </c>
      <c r="J26" s="79">
        <v>28460755</v>
      </c>
      <c r="K26" s="79">
        <v>2017681622</v>
      </c>
    </row>
    <row r="27" spans="1:11" x14ac:dyDescent="0.25">
      <c r="A27" s="51" t="s">
        <v>50</v>
      </c>
      <c r="B27" s="26">
        <f>+I27/$I$1</f>
        <v>705.2</v>
      </c>
      <c r="C27" s="26">
        <f>+J27/$I$1</f>
        <v>6302038.4000000004</v>
      </c>
      <c r="D27" s="73">
        <f>+D26+D25</f>
        <v>456214231.79999995</v>
      </c>
      <c r="E27" s="57" t="s">
        <v>12</v>
      </c>
      <c r="F27" s="40"/>
      <c r="G27" s="12"/>
      <c r="H27" s="46" t="s">
        <v>50</v>
      </c>
      <c r="I27" s="68">
        <f>+I26+I25</f>
        <v>3526</v>
      </c>
      <c r="J27" s="68">
        <f>+J26+J25</f>
        <v>31510192</v>
      </c>
      <c r="K27" s="68">
        <f>+K26+K25</f>
        <v>2281071159</v>
      </c>
    </row>
    <row r="28" spans="1:11" ht="6" customHeight="1" x14ac:dyDescent="0.25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705.2</v>
      </c>
      <c r="C29" s="47">
        <f>+C27</f>
        <v>6302038.4000000004</v>
      </c>
      <c r="D29" s="74">
        <f>+D27</f>
        <v>456214231.79999995</v>
      </c>
      <c r="E29" s="72"/>
      <c r="F29" s="41"/>
      <c r="G29" s="12"/>
      <c r="H29" s="12"/>
    </row>
    <row r="30" spans="1:11" ht="7.5" customHeight="1" thickBot="1" x14ac:dyDescent="0.3">
      <c r="A30" s="22"/>
      <c r="B30" s="3"/>
      <c r="C30" s="3"/>
      <c r="D30" s="3"/>
      <c r="E30" s="21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D33" si="3">+I32/$I$1</f>
        <v>201.6</v>
      </c>
      <c r="C32" s="26">
        <f t="shared" si="3"/>
        <v>7882034.4000000004</v>
      </c>
      <c r="D32" s="73">
        <f t="shared" si="3"/>
        <v>276592608.19999999</v>
      </c>
      <c r="E32" s="57" t="s">
        <v>13</v>
      </c>
      <c r="F32" s="40"/>
      <c r="G32" s="12"/>
      <c r="H32" s="46" t="s">
        <v>55</v>
      </c>
      <c r="I32" s="79">
        <v>1008</v>
      </c>
      <c r="J32" s="79">
        <v>39410172</v>
      </c>
      <c r="K32" s="79">
        <v>1382963041</v>
      </c>
    </row>
    <row r="33" spans="1:11" x14ac:dyDescent="0.25">
      <c r="A33" s="51" t="s">
        <v>56</v>
      </c>
      <c r="B33" s="26">
        <f t="shared" si="3"/>
        <v>7.6</v>
      </c>
      <c r="C33" s="26">
        <f t="shared" si="3"/>
        <v>144002.79999999999</v>
      </c>
      <c r="D33" s="73">
        <f t="shared" si="3"/>
        <v>21884237.600000001</v>
      </c>
      <c r="E33" s="57" t="s">
        <v>13</v>
      </c>
      <c r="F33" s="40"/>
      <c r="G33" s="12"/>
      <c r="H33" s="46" t="s">
        <v>56</v>
      </c>
      <c r="I33" s="79">
        <v>38</v>
      </c>
      <c r="J33" s="79">
        <v>720014</v>
      </c>
      <c r="K33" s="79">
        <v>109421188</v>
      </c>
    </row>
    <row r="34" spans="1:11" x14ac:dyDescent="0.25">
      <c r="A34" s="51" t="s">
        <v>57</v>
      </c>
      <c r="B34" s="26">
        <f>+I34/$I$1</f>
        <v>209.2</v>
      </c>
      <c r="C34" s="26">
        <f>+J34/$I$1</f>
        <v>8026037.2000000002</v>
      </c>
      <c r="D34" s="73">
        <f>+D33+D32</f>
        <v>298476845.80000001</v>
      </c>
      <c r="E34" s="57" t="s">
        <v>13</v>
      </c>
      <c r="F34" s="40"/>
      <c r="G34" s="12"/>
      <c r="H34" s="46" t="s">
        <v>57</v>
      </c>
      <c r="I34" s="68">
        <f>+I33+I32</f>
        <v>1046</v>
      </c>
      <c r="J34" s="68">
        <f>+J33+J32</f>
        <v>40130186</v>
      </c>
      <c r="K34" s="79">
        <v>1506366541</v>
      </c>
    </row>
    <row r="35" spans="1:11" x14ac:dyDescent="0.25">
      <c r="A35" s="51" t="s">
        <v>58</v>
      </c>
      <c r="B35" s="26">
        <f>+I35/$I$1</f>
        <v>581.6</v>
      </c>
      <c r="C35" s="26">
        <f>+J35/$I$1</f>
        <v>18829236.199999999</v>
      </c>
      <c r="D35" s="73">
        <f>+K35/$I$1</f>
        <v>315656045.60000002</v>
      </c>
      <c r="E35" s="57" t="s">
        <v>72</v>
      </c>
      <c r="F35" s="40"/>
      <c r="G35" s="12"/>
      <c r="H35" s="46" t="s">
        <v>58</v>
      </c>
      <c r="I35" s="79">
        <v>2908</v>
      </c>
      <c r="J35" s="79">
        <v>94146181</v>
      </c>
      <c r="K35" s="79">
        <v>1578280228</v>
      </c>
    </row>
    <row r="36" spans="1:11" ht="6" customHeight="1" x14ac:dyDescent="0.25">
      <c r="A36" s="51"/>
      <c r="B36" s="26"/>
      <c r="C36" s="26"/>
      <c r="D36" s="26"/>
      <c r="E36" s="57"/>
      <c r="F36" s="40"/>
      <c r="G36" s="12"/>
    </row>
    <row r="37" spans="1:11" x14ac:dyDescent="0.25">
      <c r="A37" s="51" t="s">
        <v>59</v>
      </c>
      <c r="B37" s="47">
        <f>+B35+B34</f>
        <v>790.8</v>
      </c>
      <c r="C37" s="47">
        <f>+C35+C34</f>
        <v>26855273.399999999</v>
      </c>
      <c r="D37" s="74">
        <f>+D35+D34</f>
        <v>614132891.4000001</v>
      </c>
      <c r="E37" s="72"/>
      <c r="F37" s="41"/>
      <c r="G37" s="12"/>
    </row>
    <row r="38" spans="1:11" ht="7.5" customHeight="1" thickBot="1" x14ac:dyDescent="0.3">
      <c r="A38" s="22"/>
      <c r="B38" s="3"/>
      <c r="C38" s="3"/>
      <c r="D38" s="3"/>
      <c r="E38" s="21"/>
      <c r="G38" s="12"/>
    </row>
    <row r="39" spans="1:11" ht="27" thickBot="1" x14ac:dyDescent="0.3">
      <c r="A39" s="49" t="s">
        <v>60</v>
      </c>
      <c r="B39" s="71">
        <f>+B37+B29+B17</f>
        <v>4666.2</v>
      </c>
      <c r="C39" s="71">
        <f>+C37+C29+C17</f>
        <v>370610757.40000004</v>
      </c>
      <c r="D39" s="75">
        <f>+D37+D29+D17</f>
        <v>2699416135.4000001</v>
      </c>
      <c r="E39" s="50"/>
      <c r="F39" s="34"/>
      <c r="G39" s="12"/>
    </row>
    <row r="40" spans="1:11" ht="13.8" thickBot="1" x14ac:dyDescent="0.3">
      <c r="B40" s="2"/>
      <c r="C40" s="2"/>
      <c r="D40" s="2"/>
      <c r="G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12"/>
    </row>
    <row r="42" spans="1:11" x14ac:dyDescent="0.25">
      <c r="A42" s="38" t="str">
        <f>+H4</f>
        <v>Week of April 30th to May 4th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5">
      <c r="A45" s="51" t="s">
        <v>1</v>
      </c>
      <c r="B45" s="26">
        <f>+I45</f>
        <v>68623500</v>
      </c>
      <c r="C45" s="26">
        <f>+C7-B45</f>
        <v>222098372.60000002</v>
      </c>
      <c r="D45" s="69">
        <f>+B45/C7</f>
        <v>0.23604519118662279</v>
      </c>
      <c r="E45" s="52" t="s">
        <v>11</v>
      </c>
      <c r="F45" s="42"/>
      <c r="G45" s="12"/>
      <c r="H45" s="8" t="s">
        <v>1</v>
      </c>
      <c r="I45" s="79">
        <v>68623500</v>
      </c>
    </row>
    <row r="46" spans="1:11" x14ac:dyDescent="0.25">
      <c r="A46" s="51" t="s">
        <v>0</v>
      </c>
      <c r="B46" s="26">
        <f>+I46</f>
        <v>25954000</v>
      </c>
      <c r="C46" s="26">
        <f>+C8-B46</f>
        <v>-7124763.8000000007</v>
      </c>
      <c r="D46" s="69">
        <f>+B46/C8</f>
        <v>1.3783883596935282</v>
      </c>
      <c r="E46" s="52" t="s">
        <v>11</v>
      </c>
      <c r="F46" s="42"/>
      <c r="G46" s="12"/>
      <c r="H46" s="8" t="s">
        <v>0</v>
      </c>
      <c r="I46" s="79">
        <v>25954000</v>
      </c>
    </row>
    <row r="47" spans="1:11" ht="13.8" thickBot="1" x14ac:dyDescent="0.3">
      <c r="A47" s="53" t="s">
        <v>2</v>
      </c>
      <c r="B47" s="54">
        <f>+I47</f>
        <v>3932760</v>
      </c>
      <c r="C47" s="54">
        <f>+(C20+C21)-B47</f>
        <v>256807</v>
      </c>
      <c r="D47" s="65">
        <f>+B47/(C20+C21)</f>
        <v>0.93870321205031448</v>
      </c>
      <c r="E47" s="55" t="s">
        <v>12</v>
      </c>
      <c r="F47" s="42"/>
      <c r="G47" s="12"/>
      <c r="H47" s="8" t="s">
        <v>2</v>
      </c>
      <c r="I47" s="79">
        <v>3932760</v>
      </c>
    </row>
    <row r="48" spans="1:11" ht="13.8" thickBot="1" x14ac:dyDescent="0.3">
      <c r="G48" s="12"/>
      <c r="H48" s="12"/>
    </row>
    <row r="49" spans="1:11" x14ac:dyDescent="0.25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April 30th to May 4th</v>
      </c>
    </row>
    <row r="50" spans="1:11" x14ac:dyDescent="0.25">
      <c r="A50" s="36" t="str">
        <f>+H49</f>
        <v>Week of April 30th to May 4th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3">
      <c r="A51" s="22"/>
      <c r="B51" s="1"/>
      <c r="C51" s="1"/>
      <c r="D51" s="1"/>
      <c r="E51" s="21"/>
      <c r="F51" s="34"/>
      <c r="G51" s="12"/>
    </row>
    <row r="52" spans="1:11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8" thickBot="1" x14ac:dyDescent="0.3">
      <c r="A53" s="53" t="s">
        <v>1</v>
      </c>
      <c r="B53" s="56">
        <f>+I53/K53</f>
        <v>684007500</v>
      </c>
      <c r="C53" s="54">
        <f>+C7-B53</f>
        <v>-393285627.39999998</v>
      </c>
      <c r="D53" s="65">
        <f>+C7/B53</f>
        <v>0.4250273170981313</v>
      </c>
      <c r="E53" s="55" t="s">
        <v>11</v>
      </c>
      <c r="F53" s="42"/>
      <c r="G53" s="12"/>
      <c r="H53" s="9" t="s">
        <v>26</v>
      </c>
      <c r="I53" s="10">
        <f>+J53*10000</f>
        <v>2736030000</v>
      </c>
      <c r="J53" s="79">
        <f>62132+70445+78910+62116</f>
        <v>273603</v>
      </c>
      <c r="K53" s="77">
        <v>4</v>
      </c>
    </row>
    <row r="54" spans="1:11" ht="13.8" thickBot="1" x14ac:dyDescent="0.3"/>
    <row r="55" spans="1:11" x14ac:dyDescent="0.25">
      <c r="A55" s="32" t="s">
        <v>22</v>
      </c>
      <c r="B55" s="35"/>
      <c r="C55" s="18"/>
      <c r="D55" s="18"/>
      <c r="E55" s="19"/>
      <c r="F55" s="34"/>
    </row>
    <row r="56" spans="1:11" x14ac:dyDescent="0.25">
      <c r="A56" s="33" t="str">
        <f>+H4</f>
        <v>Week of April 30th to May 4th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3">
      <c r="A57" s="22"/>
      <c r="B57" s="1"/>
      <c r="C57" s="1"/>
      <c r="D57" s="1"/>
      <c r="E57" s="21"/>
      <c r="F57" s="34"/>
    </row>
    <row r="58" spans="1:11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5">
      <c r="A59" s="51" t="s">
        <v>23</v>
      </c>
      <c r="B59" s="26">
        <f>+I59</f>
        <v>87</v>
      </c>
      <c r="C59" s="26">
        <f>+J59</f>
        <v>59660025</v>
      </c>
      <c r="D59" s="26"/>
      <c r="E59" s="57" t="s">
        <v>11</v>
      </c>
      <c r="F59" s="34"/>
      <c r="H59" s="6" t="s">
        <v>23</v>
      </c>
      <c r="I59" s="79">
        <v>87</v>
      </c>
      <c r="J59" s="79">
        <v>59660025</v>
      </c>
    </row>
    <row r="60" spans="1:11" x14ac:dyDescent="0.25">
      <c r="A60" s="51" t="s">
        <v>24</v>
      </c>
      <c r="B60" s="26">
        <f>+I60</f>
        <v>4</v>
      </c>
      <c r="C60" s="26">
        <f>+J60</f>
        <v>3680000</v>
      </c>
      <c r="D60" s="26"/>
      <c r="E60" s="57" t="s">
        <v>11</v>
      </c>
      <c r="F60" s="34"/>
      <c r="H60" s="6" t="s">
        <v>24</v>
      </c>
      <c r="I60" s="79">
        <v>4</v>
      </c>
      <c r="J60" s="79">
        <v>3680000</v>
      </c>
    </row>
    <row r="61" spans="1:11" ht="13.8" thickBot="1" x14ac:dyDescent="0.3">
      <c r="A61" s="53" t="s">
        <v>9</v>
      </c>
      <c r="B61" s="58">
        <f>SUM(B59:B60)</f>
        <v>91</v>
      </c>
      <c r="C61" s="58">
        <f>SUM(C59:C60)</f>
        <v>63340025</v>
      </c>
      <c r="D61" s="54"/>
      <c r="E61" s="59"/>
      <c r="F61" s="34"/>
    </row>
    <row r="62" spans="1:11" x14ac:dyDescent="0.25">
      <c r="E62" s="1"/>
      <c r="F62" s="34"/>
    </row>
    <row r="63" spans="1:11" ht="13.8" thickBot="1" x14ac:dyDescent="0.3"/>
    <row r="64" spans="1:11" x14ac:dyDescent="0.25">
      <c r="A64" s="32" t="s">
        <v>21</v>
      </c>
      <c r="B64" s="35"/>
      <c r="C64" s="19"/>
      <c r="D64" s="1"/>
      <c r="F64" s="34"/>
    </row>
    <row r="65" spans="1:9" x14ac:dyDescent="0.25">
      <c r="A65" s="33" t="str">
        <f>+H4</f>
        <v>Week of April 30th to May 4th</v>
      </c>
      <c r="B65" s="37"/>
      <c r="C65" s="21"/>
      <c r="E65" s="34"/>
      <c r="G65"/>
      <c r="H65" t="s">
        <v>31</v>
      </c>
    </row>
    <row r="66" spans="1:9" ht="7.5" customHeight="1" thickBot="1" x14ac:dyDescent="0.3">
      <c r="A66" s="22"/>
      <c r="B66" s="1"/>
      <c r="C66" s="21"/>
      <c r="E66" s="34"/>
    </row>
    <row r="67" spans="1:9" x14ac:dyDescent="0.25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5">
      <c r="A68" s="51" t="s">
        <v>35</v>
      </c>
      <c r="B68" s="26">
        <f>+I68</f>
        <v>79</v>
      </c>
      <c r="C68" s="57" t="s">
        <v>19</v>
      </c>
      <c r="E68" s="34"/>
      <c r="H68" s="6" t="s">
        <v>35</v>
      </c>
      <c r="I68" s="79">
        <v>79</v>
      </c>
    </row>
    <row r="69" spans="1:9" x14ac:dyDescent="0.25">
      <c r="A69" s="51" t="s">
        <v>17</v>
      </c>
      <c r="B69" s="26">
        <f>+I69</f>
        <v>39</v>
      </c>
      <c r="C69" s="57" t="s">
        <v>19</v>
      </c>
      <c r="E69" s="34"/>
      <c r="H69" s="6" t="s">
        <v>17</v>
      </c>
      <c r="I69" s="79">
        <v>39</v>
      </c>
    </row>
    <row r="70" spans="1:9" x14ac:dyDescent="0.25">
      <c r="A70" s="51" t="s">
        <v>18</v>
      </c>
      <c r="B70" s="26">
        <f>+I70</f>
        <v>16</v>
      </c>
      <c r="C70" s="57" t="s">
        <v>20</v>
      </c>
      <c r="E70" s="40"/>
      <c r="G70"/>
      <c r="H70" s="6" t="s">
        <v>18</v>
      </c>
      <c r="I70" s="80">
        <v>16</v>
      </c>
    </row>
    <row r="71" spans="1:9" ht="13.8" thickBot="1" x14ac:dyDescent="0.3">
      <c r="A71" s="53" t="s">
        <v>9</v>
      </c>
      <c r="B71" s="58">
        <f>SUM(B68:B70)</f>
        <v>134</v>
      </c>
      <c r="C71" s="60"/>
      <c r="E71" s="11"/>
      <c r="G71"/>
    </row>
    <row r="72" spans="1:9" x14ac:dyDescent="0.25">
      <c r="E72" s="11"/>
      <c r="G72"/>
    </row>
    <row r="73" spans="1:9" x14ac:dyDescent="0.25">
      <c r="A73" s="7" t="s">
        <v>25</v>
      </c>
      <c r="E73" s="11"/>
      <c r="G73"/>
    </row>
    <row r="74" spans="1:9" x14ac:dyDescent="0.25">
      <c r="A74" s="25" t="s">
        <v>66</v>
      </c>
      <c r="E74" s="11"/>
      <c r="G74"/>
    </row>
    <row r="75" spans="1:9" x14ac:dyDescent="0.25">
      <c r="A75" s="29" t="s">
        <v>67</v>
      </c>
      <c r="E75" s="11"/>
      <c r="G75"/>
    </row>
    <row r="76" spans="1:9" x14ac:dyDescent="0.25">
      <c r="A76" s="29" t="s">
        <v>68</v>
      </c>
      <c r="E76" s="11"/>
      <c r="G76"/>
    </row>
    <row r="77" spans="1:9" x14ac:dyDescent="0.25">
      <c r="A77" s="29" t="s">
        <v>69</v>
      </c>
      <c r="B77" s="66"/>
      <c r="C77" s="66"/>
      <c r="D77" s="66"/>
      <c r="E77" s="66"/>
      <c r="G77"/>
    </row>
    <row r="78" spans="1:9" x14ac:dyDescent="0.25">
      <c r="A78" s="29" t="s">
        <v>70</v>
      </c>
      <c r="E78" s="11"/>
      <c r="G78"/>
    </row>
    <row r="79" spans="1:9" x14ac:dyDescent="0.25">
      <c r="A79" s="29" t="s">
        <v>71</v>
      </c>
    </row>
    <row r="80" spans="1:9" ht="13.8" thickBot="1" x14ac:dyDescent="0.3"/>
    <row r="81" spans="1:9" x14ac:dyDescent="0.25">
      <c r="A81" s="172" t="s">
        <v>27</v>
      </c>
      <c r="B81" s="173"/>
      <c r="H81" s="172" t="s">
        <v>27</v>
      </c>
      <c r="I81" s="173"/>
    </row>
    <row r="82" spans="1:9" x14ac:dyDescent="0.25">
      <c r="A82" s="13" t="s">
        <v>28</v>
      </c>
      <c r="B82" s="14" t="s">
        <v>29</v>
      </c>
      <c r="H82" s="13" t="s">
        <v>28</v>
      </c>
      <c r="I82" s="14" t="s">
        <v>29</v>
      </c>
    </row>
    <row r="83" spans="1:9" ht="13.8" thickBot="1" x14ac:dyDescent="0.3">
      <c r="A83" s="15">
        <f>+H83</f>
        <v>937668</v>
      </c>
      <c r="B83" s="16">
        <f>+I83</f>
        <v>564478916767</v>
      </c>
      <c r="H83" s="81">
        <v>937668</v>
      </c>
      <c r="I83" s="82">
        <v>564478916767</v>
      </c>
    </row>
    <row r="84" spans="1:9" x14ac:dyDescent="0.25">
      <c r="A84" t="str">
        <f>+H84</f>
        <v>As of May 3, 2001</v>
      </c>
      <c r="H84" s="77" t="s">
        <v>77</v>
      </c>
      <c r="I84" s="77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zoomScaleNormal="100" workbookViewId="0"/>
  </sheetViews>
  <sheetFormatPr defaultRowHeight="13.2" x14ac:dyDescent="0.25"/>
  <cols>
    <col min="1" max="1" width="42.44140625" customWidth="1"/>
    <col min="2" max="2" width="22.5546875" bestFit="1" customWidth="1"/>
    <col min="3" max="3" width="36" customWidth="1"/>
    <col min="4" max="4" width="24" bestFit="1" customWidth="1"/>
    <col min="5" max="5" width="19.88671875" customWidth="1"/>
    <col min="6" max="7" width="2" style="11" customWidth="1"/>
    <col min="8" max="8" width="22.6640625" style="11" customWidth="1"/>
    <col min="9" max="9" width="22.88671875" customWidth="1"/>
    <col min="10" max="10" width="25.5546875" customWidth="1"/>
    <col min="11" max="11" width="15.109375" customWidth="1"/>
    <col min="12" max="12" width="8.88671875" bestFit="1" customWidth="1"/>
  </cols>
  <sheetData>
    <row r="1" spans="1:12" x14ac:dyDescent="0.25">
      <c r="I1" s="28" t="s">
        <v>32</v>
      </c>
      <c r="J1" s="88">
        <v>5</v>
      </c>
    </row>
    <row r="2" spans="1:12" ht="13.8" thickBot="1" x14ac:dyDescent="0.3">
      <c r="A2" s="1"/>
    </row>
    <row r="3" spans="1:12" x14ac:dyDescent="0.25">
      <c r="A3" s="32" t="s">
        <v>6</v>
      </c>
      <c r="B3" s="31"/>
      <c r="C3" s="18"/>
      <c r="D3" s="19"/>
      <c r="E3" s="34"/>
      <c r="H3"/>
    </row>
    <row r="4" spans="1:12" x14ac:dyDescent="0.25">
      <c r="A4" s="33" t="str">
        <f>+H4</f>
        <v>Week of May 7th to May 11th</v>
      </c>
      <c r="B4" s="1"/>
      <c r="C4" s="1"/>
      <c r="D4" s="21"/>
      <c r="E4" s="34"/>
      <c r="H4" s="89" t="s">
        <v>95</v>
      </c>
      <c r="I4" s="88"/>
    </row>
    <row r="5" spans="1:12" ht="5.25" customHeight="1" thickBot="1" x14ac:dyDescent="0.3">
      <c r="A5" s="22"/>
      <c r="B5" s="1"/>
      <c r="C5" s="1"/>
      <c r="D5" s="21"/>
      <c r="E5" s="34"/>
      <c r="H5" s="17"/>
    </row>
    <row r="6" spans="1:12" x14ac:dyDescent="0.25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2" x14ac:dyDescent="0.25">
      <c r="A7" s="51" t="s">
        <v>36</v>
      </c>
      <c r="B7" s="26">
        <f t="shared" ref="B7:C10" si="0">+I7/$J$1</f>
        <v>930.2</v>
      </c>
      <c r="C7" s="26">
        <f t="shared" si="0"/>
        <v>409359011</v>
      </c>
      <c r="D7" s="57" t="s">
        <v>11</v>
      </c>
      <c r="E7" s="40"/>
      <c r="F7" s="12"/>
      <c r="G7" s="12"/>
      <c r="H7" s="46" t="s">
        <v>36</v>
      </c>
      <c r="I7" s="90">
        <v>4651</v>
      </c>
      <c r="J7" s="90">
        <v>2046795055</v>
      </c>
      <c r="K7" s="26"/>
    </row>
    <row r="8" spans="1:12" x14ac:dyDescent="0.25">
      <c r="A8" s="51" t="s">
        <v>37</v>
      </c>
      <c r="B8" s="26">
        <f t="shared" si="0"/>
        <v>1797.4</v>
      </c>
      <c r="C8" s="26">
        <f t="shared" si="0"/>
        <v>22367482.600000001</v>
      </c>
      <c r="D8" s="57" t="s">
        <v>11</v>
      </c>
      <c r="E8" s="40"/>
      <c r="F8" s="12"/>
      <c r="G8" s="12"/>
      <c r="H8" s="46" t="s">
        <v>37</v>
      </c>
      <c r="I8" s="90">
        <v>8987</v>
      </c>
      <c r="J8" s="90">
        <v>111837413</v>
      </c>
      <c r="K8" s="26"/>
    </row>
    <row r="9" spans="1:12" x14ac:dyDescent="0.25">
      <c r="A9" s="51" t="s">
        <v>38</v>
      </c>
      <c r="B9" s="26">
        <f t="shared" si="0"/>
        <v>9.8000000000000007</v>
      </c>
      <c r="C9" s="26">
        <f t="shared" si="0"/>
        <v>5229500</v>
      </c>
      <c r="D9" s="57" t="s">
        <v>11</v>
      </c>
      <c r="E9" s="40"/>
      <c r="F9" s="12"/>
      <c r="G9" s="12"/>
      <c r="H9" s="46" t="s">
        <v>38</v>
      </c>
      <c r="I9" s="90">
        <v>49</v>
      </c>
      <c r="J9" s="90">
        <v>26147500</v>
      </c>
      <c r="K9" s="26"/>
    </row>
    <row r="10" spans="1:12" x14ac:dyDescent="0.25">
      <c r="A10" s="51" t="s">
        <v>39</v>
      </c>
      <c r="B10" s="26">
        <f t="shared" si="0"/>
        <v>260.8</v>
      </c>
      <c r="C10" s="26">
        <f t="shared" si="0"/>
        <v>14150307</v>
      </c>
      <c r="D10" s="57" t="s">
        <v>11</v>
      </c>
      <c r="E10" s="40"/>
      <c r="F10" s="12"/>
      <c r="G10" s="12"/>
      <c r="H10" s="46" t="s">
        <v>39</v>
      </c>
      <c r="I10" s="90">
        <v>1304</v>
      </c>
      <c r="J10" s="90">
        <v>70751535</v>
      </c>
      <c r="K10" s="26"/>
    </row>
    <row r="11" spans="1:12" x14ac:dyDescent="0.25">
      <c r="A11" s="51" t="s">
        <v>40</v>
      </c>
      <c r="B11" s="26">
        <f>ROUNDUP(I11/$J$1,0)</f>
        <v>2</v>
      </c>
      <c r="C11" s="26">
        <f>+J11/$J$1</f>
        <v>322000</v>
      </c>
      <c r="D11" s="57" t="s">
        <v>11</v>
      </c>
      <c r="E11" s="40"/>
      <c r="F11" s="12"/>
      <c r="G11" s="12"/>
      <c r="H11" s="46" t="s">
        <v>40</v>
      </c>
      <c r="I11" s="90">
        <v>6</v>
      </c>
      <c r="J11" s="90">
        <v>1610000</v>
      </c>
      <c r="K11" s="26"/>
    </row>
    <row r="12" spans="1:12" x14ac:dyDescent="0.25">
      <c r="A12" s="51" t="s">
        <v>41</v>
      </c>
      <c r="B12" s="26">
        <f>+I12/$J$1</f>
        <v>62</v>
      </c>
      <c r="C12" s="26">
        <f>+J12/$J$1</f>
        <v>9003410</v>
      </c>
      <c r="D12" s="57" t="s">
        <v>11</v>
      </c>
      <c r="E12" s="40"/>
      <c r="F12" s="12"/>
      <c r="G12" s="12"/>
      <c r="H12" s="46" t="s">
        <v>41</v>
      </c>
      <c r="I12" s="90">
        <v>310</v>
      </c>
      <c r="J12" s="90">
        <v>45017050</v>
      </c>
      <c r="K12" s="26"/>
    </row>
    <row r="13" spans="1:12" x14ac:dyDescent="0.25">
      <c r="A13" s="51" t="s">
        <v>51</v>
      </c>
      <c r="B13" s="26">
        <f>+I13/$J$1</f>
        <v>941.2</v>
      </c>
      <c r="C13" s="26">
        <f>+J13/$J$1</f>
        <v>414910511</v>
      </c>
      <c r="D13" s="57" t="s">
        <v>11</v>
      </c>
      <c r="E13" s="40"/>
      <c r="F13" s="12"/>
      <c r="G13" s="12"/>
      <c r="H13" s="46" t="s">
        <v>51</v>
      </c>
      <c r="I13" s="90">
        <v>4706</v>
      </c>
      <c r="J13" s="90">
        <v>2074552555</v>
      </c>
      <c r="K13" s="26"/>
    </row>
    <row r="14" spans="1:12" x14ac:dyDescent="0.25">
      <c r="A14" s="51" t="s">
        <v>52</v>
      </c>
      <c r="B14" s="26">
        <f>+I14/$J$1</f>
        <v>2127.6</v>
      </c>
      <c r="C14" s="26">
        <f>+J14/$J$1</f>
        <v>46127699.600000001</v>
      </c>
      <c r="D14" s="57" t="s">
        <v>11</v>
      </c>
      <c r="E14" s="40"/>
      <c r="F14" s="12"/>
      <c r="G14" s="12"/>
      <c r="H14" s="46" t="s">
        <v>52</v>
      </c>
      <c r="I14" s="90">
        <v>10638</v>
      </c>
      <c r="J14" s="90">
        <v>230638498</v>
      </c>
      <c r="K14" s="26"/>
    </row>
    <row r="15" spans="1:12" x14ac:dyDescent="0.25">
      <c r="A15" s="51" t="s">
        <v>53</v>
      </c>
      <c r="B15" s="26">
        <f>+I15/$J$1</f>
        <v>3068.8</v>
      </c>
      <c r="C15" s="26">
        <f>+J15/$J$1</f>
        <v>461038210.60000002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15344</v>
      </c>
      <c r="J15" s="68">
        <f>+J14+J13</f>
        <v>2305191053</v>
      </c>
      <c r="K15" s="68">
        <f>+K14+K13</f>
        <v>0</v>
      </c>
      <c r="L15">
        <f>+I15/5</f>
        <v>3068.8</v>
      </c>
    </row>
    <row r="16" spans="1:12" ht="6" customHeight="1" x14ac:dyDescent="0.25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2" x14ac:dyDescent="0.25">
      <c r="A17" s="51" t="s">
        <v>42</v>
      </c>
      <c r="B17" s="47">
        <f>+B15</f>
        <v>3068.8</v>
      </c>
      <c r="C17" s="47">
        <f>+C15</f>
        <v>461038210.60000002</v>
      </c>
      <c r="D17" s="72"/>
      <c r="E17" s="41"/>
      <c r="F17" s="12"/>
      <c r="G17" s="12"/>
      <c r="H17" s="12"/>
    </row>
    <row r="18" spans="1:12" ht="7.5" customHeight="1" thickBot="1" x14ac:dyDescent="0.3">
      <c r="A18" s="22"/>
      <c r="B18" s="3"/>
      <c r="C18" s="3"/>
      <c r="D18" s="21"/>
      <c r="E18" s="11"/>
      <c r="F18" s="12"/>
      <c r="G18" s="12"/>
      <c r="H18" s="12"/>
    </row>
    <row r="19" spans="1:12" x14ac:dyDescent="0.25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2" x14ac:dyDescent="0.25">
      <c r="A20" s="51" t="s">
        <v>44</v>
      </c>
      <c r="B20" s="26">
        <f t="shared" ref="B20:C27" si="1">+I20/$J$1</f>
        <v>38.200000000000003</v>
      </c>
      <c r="C20" s="26">
        <f t="shared" si="1"/>
        <v>292911.59999999998</v>
      </c>
      <c r="D20" s="57" t="s">
        <v>12</v>
      </c>
      <c r="E20" s="48"/>
      <c r="F20" s="12"/>
      <c r="G20" s="12"/>
      <c r="H20" s="46" t="s">
        <v>44</v>
      </c>
      <c r="I20" s="90">
        <v>191</v>
      </c>
      <c r="J20" s="90">
        <v>1464558</v>
      </c>
      <c r="K20" s="26"/>
    </row>
    <row r="21" spans="1:12" x14ac:dyDescent="0.25">
      <c r="A21" s="51" t="s">
        <v>45</v>
      </c>
      <c r="B21" s="26">
        <f t="shared" si="1"/>
        <v>460.8</v>
      </c>
      <c r="C21" s="26">
        <f t="shared" si="1"/>
        <v>5815164.9000000004</v>
      </c>
      <c r="D21" s="57" t="s">
        <v>12</v>
      </c>
      <c r="E21" s="40"/>
      <c r="F21" s="12"/>
      <c r="G21" s="12"/>
      <c r="H21" s="46" t="s">
        <v>45</v>
      </c>
      <c r="I21" s="90">
        <v>2304</v>
      </c>
      <c r="J21" s="90">
        <v>29075824.5</v>
      </c>
      <c r="K21" s="26"/>
    </row>
    <row r="22" spans="1:12" x14ac:dyDescent="0.25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90">
        <v>0</v>
      </c>
      <c r="J22" s="90">
        <v>0</v>
      </c>
      <c r="K22" s="26"/>
    </row>
    <row r="23" spans="1:12" x14ac:dyDescent="0.25">
      <c r="A23" s="51" t="s">
        <v>46</v>
      </c>
      <c r="B23" s="26">
        <f t="shared" si="1"/>
        <v>14.8</v>
      </c>
      <c r="C23" s="26">
        <f t="shared" si="1"/>
        <v>673344</v>
      </c>
      <c r="D23" s="57" t="s">
        <v>12</v>
      </c>
      <c r="E23" s="40"/>
      <c r="F23" s="12"/>
      <c r="G23" s="12"/>
      <c r="H23" s="46" t="s">
        <v>46</v>
      </c>
      <c r="I23" s="90">
        <v>74</v>
      </c>
      <c r="J23" s="90">
        <v>3366720</v>
      </c>
      <c r="K23" s="26"/>
    </row>
    <row r="24" spans="1:12" x14ac:dyDescent="0.25">
      <c r="A24" s="51" t="s">
        <v>47</v>
      </c>
      <c r="B24" s="26">
        <f t="shared" si="1"/>
        <v>127.6</v>
      </c>
      <c r="C24" s="26">
        <f t="shared" si="1"/>
        <v>1263850.2</v>
      </c>
      <c r="D24" s="57" t="s">
        <v>12</v>
      </c>
      <c r="E24" s="40"/>
      <c r="F24" s="12"/>
      <c r="G24" s="12"/>
      <c r="H24" s="46" t="s">
        <v>47</v>
      </c>
      <c r="I24" s="90">
        <v>638</v>
      </c>
      <c r="J24" s="90">
        <v>6319251</v>
      </c>
      <c r="K24" s="26"/>
    </row>
    <row r="25" spans="1:12" x14ac:dyDescent="0.25">
      <c r="A25" s="51" t="s">
        <v>48</v>
      </c>
      <c r="B25" s="26">
        <f t="shared" si="1"/>
        <v>68.2</v>
      </c>
      <c r="C25" s="26">
        <f t="shared" si="1"/>
        <v>657940.19999999995</v>
      </c>
      <c r="D25" s="57" t="s">
        <v>12</v>
      </c>
      <c r="E25" s="40"/>
      <c r="F25" s="12"/>
      <c r="G25" s="12"/>
      <c r="H25" s="46" t="s">
        <v>48</v>
      </c>
      <c r="I25" s="90">
        <v>341</v>
      </c>
      <c r="J25" s="90">
        <v>3289701</v>
      </c>
      <c r="K25" s="26"/>
    </row>
    <row r="26" spans="1:12" x14ac:dyDescent="0.25">
      <c r="A26" s="51" t="s">
        <v>49</v>
      </c>
      <c r="B26" s="26">
        <f t="shared" si="1"/>
        <v>584.4</v>
      </c>
      <c r="C26" s="26">
        <f t="shared" si="1"/>
        <v>7395752.7000000002</v>
      </c>
      <c r="D26" s="57" t="s">
        <v>12</v>
      </c>
      <c r="E26" s="40"/>
      <c r="F26" s="12"/>
      <c r="G26" s="12"/>
      <c r="H26" s="46" t="s">
        <v>49</v>
      </c>
      <c r="I26" s="90">
        <v>2922</v>
      </c>
      <c r="J26" s="90">
        <v>36978763.5</v>
      </c>
      <c r="K26" s="26"/>
    </row>
    <row r="27" spans="1:12" x14ac:dyDescent="0.25">
      <c r="A27" s="51" t="s">
        <v>50</v>
      </c>
      <c r="B27" s="26">
        <f t="shared" si="1"/>
        <v>652.6</v>
      </c>
      <c r="C27" s="26">
        <f t="shared" si="1"/>
        <v>8053692.9000000004</v>
      </c>
      <c r="D27" s="57" t="s">
        <v>12</v>
      </c>
      <c r="E27" s="40"/>
      <c r="F27" s="12"/>
      <c r="G27" s="12"/>
      <c r="H27" s="46" t="s">
        <v>50</v>
      </c>
      <c r="I27" s="68">
        <f>+I26+I25</f>
        <v>3263</v>
      </c>
      <c r="J27" s="68">
        <f>+J26+J25</f>
        <v>40268464.5</v>
      </c>
      <c r="K27" s="68">
        <f>+K26+K25</f>
        <v>0</v>
      </c>
      <c r="L27">
        <f>+I27/5</f>
        <v>652.6</v>
      </c>
    </row>
    <row r="28" spans="1:12" ht="6" customHeight="1" x14ac:dyDescent="0.25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2" x14ac:dyDescent="0.25">
      <c r="A29" s="51" t="s">
        <v>54</v>
      </c>
      <c r="B29" s="47">
        <f>+B27</f>
        <v>652.6</v>
      </c>
      <c r="C29" s="47">
        <f>+C27</f>
        <v>8053692.9000000004</v>
      </c>
      <c r="D29" s="72"/>
      <c r="E29" s="41"/>
      <c r="F29" s="12"/>
      <c r="G29" s="12"/>
      <c r="H29" s="12"/>
    </row>
    <row r="30" spans="1:12" ht="7.5" customHeight="1" thickBot="1" x14ac:dyDescent="0.3">
      <c r="A30" s="22"/>
      <c r="B30" s="3"/>
      <c r="C30" s="3"/>
      <c r="D30" s="21"/>
      <c r="E30" s="11"/>
      <c r="F30" s="12"/>
      <c r="G30" s="12"/>
      <c r="H30" s="12"/>
    </row>
    <row r="31" spans="1:12" x14ac:dyDescent="0.25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2" x14ac:dyDescent="0.25">
      <c r="A32" s="51" t="s">
        <v>55</v>
      </c>
      <c r="B32" s="26">
        <f t="shared" ref="B32:C35" si="2">+I32/$J$1</f>
        <v>182.2</v>
      </c>
      <c r="C32" s="26">
        <f t="shared" si="2"/>
        <v>8609400</v>
      </c>
      <c r="D32" s="57" t="s">
        <v>13</v>
      </c>
      <c r="E32" s="40"/>
      <c r="F32" s="12"/>
      <c r="G32" s="12"/>
      <c r="H32" s="46" t="s">
        <v>55</v>
      </c>
      <c r="I32" s="90">
        <v>911</v>
      </c>
      <c r="J32" s="90">
        <v>43047000</v>
      </c>
      <c r="K32" s="26"/>
    </row>
    <row r="33" spans="1:12" x14ac:dyDescent="0.25">
      <c r="A33" s="51" t="s">
        <v>56</v>
      </c>
      <c r="B33" s="26">
        <f t="shared" si="2"/>
        <v>4.4000000000000004</v>
      </c>
      <c r="C33" s="26">
        <f t="shared" si="2"/>
        <v>409000</v>
      </c>
      <c r="D33" s="57" t="s">
        <v>13</v>
      </c>
      <c r="E33" s="40"/>
      <c r="F33" s="12"/>
      <c r="G33" s="12"/>
      <c r="H33" s="46" t="s">
        <v>56</v>
      </c>
      <c r="I33" s="90">
        <v>22</v>
      </c>
      <c r="J33" s="90">
        <v>2045000</v>
      </c>
      <c r="K33" s="26"/>
    </row>
    <row r="34" spans="1:12" x14ac:dyDescent="0.25">
      <c r="A34" s="51" t="s">
        <v>57</v>
      </c>
      <c r="B34" s="26">
        <f t="shared" si="2"/>
        <v>186.6</v>
      </c>
      <c r="C34" s="26">
        <f t="shared" si="2"/>
        <v>9018400</v>
      </c>
      <c r="D34" s="57" t="s">
        <v>13</v>
      </c>
      <c r="E34" s="40"/>
      <c r="F34" s="12"/>
      <c r="G34" s="12"/>
      <c r="H34" s="46" t="s">
        <v>57</v>
      </c>
      <c r="I34" s="68">
        <f>+I33+I32</f>
        <v>933</v>
      </c>
      <c r="J34" s="68">
        <f>+J33+J32</f>
        <v>45092000</v>
      </c>
      <c r="K34" s="26"/>
      <c r="L34">
        <f>+I34/5</f>
        <v>186.6</v>
      </c>
    </row>
    <row r="35" spans="1:12" x14ac:dyDescent="0.25">
      <c r="A35" s="51" t="s">
        <v>58</v>
      </c>
      <c r="B35" s="26">
        <f t="shared" si="2"/>
        <v>430.2</v>
      </c>
      <c r="C35" s="26">
        <f t="shared" si="2"/>
        <v>21073.599999999999</v>
      </c>
      <c r="D35" s="57" t="s">
        <v>72</v>
      </c>
      <c r="E35" s="40"/>
      <c r="F35" s="12"/>
      <c r="G35" s="12"/>
      <c r="H35" s="46" t="s">
        <v>58</v>
      </c>
      <c r="I35" s="90">
        <v>2151</v>
      </c>
      <c r="J35" s="90">
        <v>105368</v>
      </c>
      <c r="K35" s="26"/>
      <c r="L35">
        <f>+I35/4</f>
        <v>537.75</v>
      </c>
    </row>
    <row r="36" spans="1:12" ht="6" customHeight="1" x14ac:dyDescent="0.25">
      <c r="A36" s="51"/>
      <c r="B36" s="26"/>
      <c r="C36" s="26"/>
      <c r="D36" s="57"/>
      <c r="E36" s="40"/>
      <c r="F36" s="12"/>
      <c r="G36" s="12"/>
      <c r="H36"/>
    </row>
    <row r="37" spans="1:12" x14ac:dyDescent="0.25">
      <c r="A37" s="51" t="s">
        <v>59</v>
      </c>
      <c r="B37" s="47">
        <f>+B35+B34</f>
        <v>616.79999999999995</v>
      </c>
      <c r="C37" s="47">
        <f>+C35+C34</f>
        <v>9039473.5999999996</v>
      </c>
      <c r="D37" s="72"/>
      <c r="E37" s="41"/>
      <c r="F37" s="12"/>
      <c r="G37" s="12"/>
      <c r="H37"/>
    </row>
    <row r="38" spans="1:12" ht="7.5" customHeight="1" thickBot="1" x14ac:dyDescent="0.3">
      <c r="A38" s="22"/>
      <c r="B38" s="3"/>
      <c r="C38" s="3"/>
      <c r="D38" s="21"/>
      <c r="E38" s="11"/>
      <c r="F38" s="12"/>
      <c r="G38" s="12"/>
      <c r="H38"/>
    </row>
    <row r="39" spans="1:12" ht="27" thickBot="1" x14ac:dyDescent="0.3">
      <c r="A39" s="49" t="s">
        <v>60</v>
      </c>
      <c r="B39" s="71">
        <f>+B37+B29+B17</f>
        <v>4338.2000000000007</v>
      </c>
      <c r="C39" s="71">
        <f>+C37+C29+C17</f>
        <v>478131377.10000002</v>
      </c>
      <c r="D39" s="50" t="s">
        <v>111</v>
      </c>
      <c r="E39" s="34"/>
      <c r="F39" s="12"/>
      <c r="G39" s="12"/>
      <c r="H39"/>
    </row>
    <row r="40" spans="1:12" ht="13.8" thickBot="1" x14ac:dyDescent="0.3">
      <c r="B40" s="2"/>
      <c r="C40" s="2"/>
      <c r="D40" s="2"/>
      <c r="H40" s="12"/>
    </row>
    <row r="41" spans="1:12" x14ac:dyDescent="0.25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2" x14ac:dyDescent="0.25">
      <c r="A42" s="38" t="str">
        <f>+H4</f>
        <v>Week of May 7th to May 11th</v>
      </c>
      <c r="B42" s="3"/>
      <c r="C42" s="3"/>
      <c r="D42" s="3"/>
      <c r="E42" s="21"/>
      <c r="F42" s="34"/>
      <c r="G42" s="34"/>
      <c r="H42" s="12"/>
      <c r="I42" s="12"/>
    </row>
    <row r="43" spans="1:12" ht="7.5" customHeight="1" thickBot="1" x14ac:dyDescent="0.3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2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2" x14ac:dyDescent="0.25">
      <c r="A45" s="51" t="s">
        <v>1</v>
      </c>
      <c r="B45" s="26">
        <f>+J45</f>
        <v>131979000</v>
      </c>
      <c r="C45" s="26">
        <f>+C7-B45</f>
        <v>277380011</v>
      </c>
      <c r="D45" s="69">
        <f>+B45/C7</f>
        <v>0.32240404254836347</v>
      </c>
      <c r="E45" s="52" t="s">
        <v>11</v>
      </c>
      <c r="F45" s="42"/>
      <c r="G45" s="42"/>
      <c r="H45" s="12"/>
      <c r="I45" s="8" t="s">
        <v>1</v>
      </c>
      <c r="J45" s="90">
        <v>131979000</v>
      </c>
    </row>
    <row r="46" spans="1:12" x14ac:dyDescent="0.25">
      <c r="A46" s="51" t="s">
        <v>0</v>
      </c>
      <c r="B46" s="26">
        <f>+J46</f>
        <v>149550000</v>
      </c>
      <c r="C46" s="26">
        <f>+C8-B46</f>
        <v>-127182517.40000001</v>
      </c>
      <c r="D46" s="69">
        <f>+B46/C8</f>
        <v>6.686045214583066</v>
      </c>
      <c r="E46" s="52" t="s">
        <v>11</v>
      </c>
      <c r="F46" s="42"/>
      <c r="G46" s="42"/>
      <c r="H46" s="12"/>
      <c r="I46" s="8" t="s">
        <v>0</v>
      </c>
      <c r="J46" s="90">
        <v>149550000</v>
      </c>
    </row>
    <row r="47" spans="1:12" ht="13.8" thickBot="1" x14ac:dyDescent="0.3">
      <c r="A47" s="53" t="s">
        <v>2</v>
      </c>
      <c r="B47" s="54">
        <f>+J47</f>
        <v>5766600</v>
      </c>
      <c r="C47" s="54">
        <f>+(C20+C21)-B47</f>
        <v>341476.5</v>
      </c>
      <c r="D47" s="65">
        <f>+B47/(C20+C21)</f>
        <v>0.94409426600992963</v>
      </c>
      <c r="E47" s="55" t="s">
        <v>12</v>
      </c>
      <c r="F47" s="42"/>
      <c r="G47" s="42"/>
      <c r="H47" s="12"/>
      <c r="I47" s="8" t="s">
        <v>2</v>
      </c>
      <c r="J47" s="90">
        <v>5766600</v>
      </c>
    </row>
    <row r="48" spans="1:12" ht="13.8" thickBot="1" x14ac:dyDescent="0.3">
      <c r="H48" s="12"/>
      <c r="I48" s="12"/>
    </row>
    <row r="49" spans="1:12" x14ac:dyDescent="0.25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May 7th to May 11th</v>
      </c>
    </row>
    <row r="50" spans="1:12" x14ac:dyDescent="0.25">
      <c r="A50" s="36" t="str">
        <f>+I49</f>
        <v>Week of May 7th to May 11th</v>
      </c>
      <c r="B50" s="37"/>
      <c r="C50" s="1"/>
      <c r="D50" s="1"/>
      <c r="E50" s="21"/>
      <c r="F50" s="34"/>
      <c r="G50" s="34"/>
      <c r="H50" s="12"/>
      <c r="I50" s="12" t="s">
        <v>34</v>
      </c>
    </row>
    <row r="51" spans="1:12" ht="7.5" customHeight="1" thickBot="1" x14ac:dyDescent="0.3">
      <c r="A51" s="22"/>
      <c r="B51" s="1"/>
      <c r="C51" s="1"/>
      <c r="D51" s="1"/>
      <c r="E51" s="21"/>
      <c r="F51" s="34"/>
      <c r="G51" s="34"/>
      <c r="H51" s="12"/>
    </row>
    <row r="52" spans="1:12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8" thickBot="1" x14ac:dyDescent="0.3">
      <c r="A53" s="53" t="s">
        <v>1</v>
      </c>
      <c r="B53" s="56">
        <f>+J53/L53</f>
        <v>553845000</v>
      </c>
      <c r="C53" s="54">
        <f>+C7-B53</f>
        <v>-144485989</v>
      </c>
      <c r="D53" s="65">
        <f>+C7/B53</f>
        <v>0.73912197636522858</v>
      </c>
      <c r="E53" s="55" t="s">
        <v>11</v>
      </c>
      <c r="F53" s="42"/>
      <c r="G53" s="42"/>
      <c r="H53" s="12"/>
      <c r="I53" s="9" t="s">
        <v>1</v>
      </c>
      <c r="J53" s="10">
        <f>+K53*10000</f>
        <v>2215380000</v>
      </c>
      <c r="K53" s="90">
        <f>36376+56425+65365+63372</f>
        <v>221538</v>
      </c>
      <c r="L53" s="88">
        <v>4</v>
      </c>
    </row>
    <row r="54" spans="1:12" ht="13.8" thickBot="1" x14ac:dyDescent="0.3"/>
    <row r="55" spans="1:12" x14ac:dyDescent="0.25">
      <c r="A55" s="32" t="s">
        <v>22</v>
      </c>
      <c r="B55" s="35"/>
      <c r="C55" s="18"/>
      <c r="D55" s="18"/>
      <c r="E55" s="19"/>
      <c r="F55" s="34"/>
      <c r="G55" s="34"/>
    </row>
    <row r="56" spans="1:12" x14ac:dyDescent="0.25">
      <c r="A56" s="33" t="str">
        <f>+H4</f>
        <v>Week of May 7th to May 11th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3">
      <c r="A57" s="22"/>
      <c r="B57" s="1"/>
      <c r="C57" s="1"/>
      <c r="D57" s="1"/>
      <c r="E57" s="21"/>
      <c r="F57" s="34"/>
      <c r="G57" s="34"/>
    </row>
    <row r="58" spans="1:12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5">
      <c r="A59" s="51" t="s">
        <v>23</v>
      </c>
      <c r="B59" s="26">
        <f>+J59</f>
        <v>101</v>
      </c>
      <c r="C59" s="26">
        <f>+K59</f>
        <v>98840000</v>
      </c>
      <c r="D59" s="26"/>
      <c r="E59" s="57" t="s">
        <v>11</v>
      </c>
      <c r="F59" s="34"/>
      <c r="G59" s="34"/>
      <c r="I59" s="6" t="s">
        <v>23</v>
      </c>
      <c r="J59" s="90">
        <v>101</v>
      </c>
      <c r="K59" s="90">
        <v>98840000</v>
      </c>
    </row>
    <row r="60" spans="1:12" x14ac:dyDescent="0.25">
      <c r="A60" s="51" t="s">
        <v>24</v>
      </c>
      <c r="B60" s="26">
        <f>+J60</f>
        <v>1</v>
      </c>
      <c r="C60" s="26">
        <f>+K60</f>
        <v>920000</v>
      </c>
      <c r="D60" s="26"/>
      <c r="E60" s="57" t="s">
        <v>11</v>
      </c>
      <c r="F60" s="34"/>
      <c r="G60" s="34"/>
      <c r="I60" s="6" t="s">
        <v>24</v>
      </c>
      <c r="J60" s="90">
        <v>1</v>
      </c>
      <c r="K60" s="90">
        <v>920000</v>
      </c>
    </row>
    <row r="61" spans="1:12" ht="13.8" thickBot="1" x14ac:dyDescent="0.3">
      <c r="A61" s="53" t="s">
        <v>9</v>
      </c>
      <c r="B61" s="58">
        <f>SUM(B59:B60)</f>
        <v>102</v>
      </c>
      <c r="C61" s="58">
        <f>SUM(C59:C60)</f>
        <v>99760000</v>
      </c>
      <c r="D61" s="54"/>
      <c r="E61" s="59"/>
      <c r="F61" s="34"/>
      <c r="G61" s="34"/>
    </row>
    <row r="62" spans="1:12" x14ac:dyDescent="0.25">
      <c r="E62" s="1"/>
      <c r="F62" s="34"/>
      <c r="G62" s="34"/>
    </row>
    <row r="63" spans="1:12" ht="13.8" thickBot="1" x14ac:dyDescent="0.3"/>
    <row r="64" spans="1:12" x14ac:dyDescent="0.25">
      <c r="A64" s="32" t="s">
        <v>21</v>
      </c>
      <c r="B64" s="35"/>
      <c r="C64" s="19"/>
      <c r="D64" s="1"/>
      <c r="F64" s="34"/>
      <c r="G64" s="34"/>
    </row>
    <row r="65" spans="1:10" x14ac:dyDescent="0.25">
      <c r="A65" s="33" t="str">
        <f>+H4</f>
        <v>Week of May 7th to May 11th</v>
      </c>
      <c r="B65" s="37"/>
      <c r="C65" s="21"/>
      <c r="E65" s="34"/>
      <c r="H65"/>
      <c r="I65" t="s">
        <v>31</v>
      </c>
    </row>
    <row r="66" spans="1:10" ht="7.5" customHeight="1" thickBot="1" x14ac:dyDescent="0.3">
      <c r="A66" s="22"/>
      <c r="B66" s="1"/>
      <c r="C66" s="21"/>
      <c r="E66" s="34"/>
    </row>
    <row r="67" spans="1:10" x14ac:dyDescent="0.25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5">
      <c r="A68" s="51" t="s">
        <v>35</v>
      </c>
      <c r="B68" s="26">
        <f>+J68</f>
        <v>45</v>
      </c>
      <c r="C68" s="57" t="s">
        <v>19</v>
      </c>
      <c r="E68" s="34"/>
      <c r="I68" s="6" t="s">
        <v>35</v>
      </c>
      <c r="J68" s="90">
        <v>45</v>
      </c>
    </row>
    <row r="69" spans="1:10" x14ac:dyDescent="0.25">
      <c r="A69" s="51" t="s">
        <v>17</v>
      </c>
      <c r="B69" s="26">
        <f>+J69</f>
        <v>26</v>
      </c>
      <c r="C69" s="57" t="s">
        <v>19</v>
      </c>
      <c r="E69" s="34"/>
      <c r="I69" s="6" t="s">
        <v>17</v>
      </c>
      <c r="J69" s="90">
        <v>26</v>
      </c>
    </row>
    <row r="70" spans="1:10" x14ac:dyDescent="0.25">
      <c r="A70" s="51" t="s">
        <v>18</v>
      </c>
      <c r="B70" s="26">
        <f>+J70</f>
        <v>25</v>
      </c>
      <c r="C70" s="57" t="s">
        <v>20</v>
      </c>
      <c r="E70" s="40"/>
      <c r="H70"/>
      <c r="I70" s="6" t="s">
        <v>18</v>
      </c>
      <c r="J70" s="91">
        <v>25</v>
      </c>
    </row>
    <row r="71" spans="1:10" ht="13.8" thickBot="1" x14ac:dyDescent="0.3">
      <c r="A71" s="53" t="s">
        <v>9</v>
      </c>
      <c r="B71" s="58">
        <f>SUM(B68:B70)</f>
        <v>96</v>
      </c>
      <c r="C71" s="60"/>
      <c r="E71" s="11"/>
      <c r="H71"/>
    </row>
    <row r="72" spans="1:10" x14ac:dyDescent="0.25">
      <c r="E72" s="11"/>
      <c r="H72"/>
    </row>
    <row r="73" spans="1:10" x14ac:dyDescent="0.25">
      <c r="A73" s="7" t="s">
        <v>25</v>
      </c>
      <c r="E73" s="11"/>
      <c r="H73"/>
      <c r="I73" s="125" t="s">
        <v>78</v>
      </c>
    </row>
    <row r="74" spans="1:10" x14ac:dyDescent="0.25">
      <c r="A74" s="124" t="str">
        <f>+I74</f>
        <v>05-04-01 Multicast traffic in London was down for 1 hour affecting London's ability to bridge transactions</v>
      </c>
      <c r="E74" s="11"/>
      <c r="H74"/>
      <c r="I74" s="7" t="s">
        <v>110</v>
      </c>
    </row>
    <row r="75" spans="1:10" x14ac:dyDescent="0.25">
      <c r="A75" s="124" t="str">
        <f t="shared" ref="A75:A81" si="3">+I75</f>
        <v xml:space="preserve">05-06-01 Segmentation faults from the JVM on the production database.  </v>
      </c>
      <c r="E75" s="11"/>
      <c r="H75"/>
      <c r="I75" s="25" t="s">
        <v>109</v>
      </c>
    </row>
    <row r="76" spans="1:10" x14ac:dyDescent="0.25">
      <c r="A76" s="124" t="str">
        <f t="shared" si="3"/>
        <v>This caused corruption of the connection pools between the application servers and the database.</v>
      </c>
      <c r="E76" s="11"/>
      <c r="H76"/>
      <c r="I76" s="123" t="s">
        <v>103</v>
      </c>
    </row>
    <row r="77" spans="1:10" x14ac:dyDescent="0.25">
      <c r="A77" s="124" t="str">
        <f t="shared" si="3"/>
        <v xml:space="preserve">At one point we had an application server become completely unavailable, </v>
      </c>
      <c r="E77" s="11"/>
      <c r="H77"/>
      <c r="I77" t="s">
        <v>105</v>
      </c>
    </row>
    <row r="78" spans="1:10" x14ac:dyDescent="0.25">
      <c r="A78" s="124" t="str">
        <f t="shared" si="3"/>
        <v>which caused an issue with one on the TradeWeb Servers.</v>
      </c>
      <c r="E78" s="11"/>
      <c r="H78"/>
      <c r="I78" t="s">
        <v>104</v>
      </c>
    </row>
    <row r="79" spans="1:10" x14ac:dyDescent="0.25">
      <c r="A79" s="124" t="str">
        <f t="shared" si="3"/>
        <v xml:space="preserve">05-07-01  Same issue as above </v>
      </c>
      <c r="E79" s="11"/>
      <c r="H79"/>
      <c r="I79" s="7" t="s">
        <v>108</v>
      </c>
    </row>
    <row r="80" spans="1:10" x14ac:dyDescent="0.25">
      <c r="A80" s="124" t="str">
        <f t="shared" si="3"/>
        <v xml:space="preserve">We worked with Oracle during this issue and they provided us with a BackPort fix for this bug.  </v>
      </c>
      <c r="E80" s="11"/>
      <c r="H80"/>
      <c r="I80" t="s">
        <v>106</v>
      </c>
    </row>
    <row r="81" spans="1:10" x14ac:dyDescent="0.25">
      <c r="A81" s="124" t="str">
        <f t="shared" si="3"/>
        <v>We are currently evaluating the fix to asses the risk of putting it in our production environment.</v>
      </c>
      <c r="E81" s="11"/>
      <c r="H81"/>
      <c r="I81" t="s">
        <v>107</v>
      </c>
    </row>
    <row r="82" spans="1:10" x14ac:dyDescent="0.25">
      <c r="A82" s="25"/>
      <c r="E82" s="11"/>
      <c r="H82"/>
    </row>
    <row r="83" spans="1:10" ht="13.8" thickBot="1" x14ac:dyDescent="0.3"/>
    <row r="84" spans="1:10" x14ac:dyDescent="0.25">
      <c r="A84" s="172" t="s">
        <v>27</v>
      </c>
      <c r="B84" s="173"/>
      <c r="I84" s="172" t="s">
        <v>27</v>
      </c>
      <c r="J84" s="173"/>
    </row>
    <row r="85" spans="1:10" x14ac:dyDescent="0.25">
      <c r="A85" s="13" t="s">
        <v>28</v>
      </c>
      <c r="B85" s="14" t="s">
        <v>75</v>
      </c>
      <c r="I85" s="13" t="s">
        <v>28</v>
      </c>
      <c r="J85" s="14" t="s">
        <v>29</v>
      </c>
    </row>
    <row r="86" spans="1:10" ht="13.8" thickBot="1" x14ac:dyDescent="0.3">
      <c r="A86" s="15">
        <f>+I86</f>
        <v>959310</v>
      </c>
      <c r="B86" s="16">
        <f>+J86</f>
        <v>576894907145</v>
      </c>
      <c r="I86" s="92">
        <v>959310</v>
      </c>
      <c r="J86" s="93">
        <v>576894907145</v>
      </c>
    </row>
    <row r="87" spans="1:10" x14ac:dyDescent="0.25">
      <c r="A87" t="str">
        <f>+I87</f>
        <v>As of May 10, 2001</v>
      </c>
      <c r="I87" s="88" t="s">
        <v>96</v>
      </c>
      <c r="J87" s="88"/>
    </row>
  </sheetData>
  <mergeCells count="2">
    <mergeCell ref="A84:B84"/>
    <mergeCell ref="I84:J84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3.2" x14ac:dyDescent="0.25"/>
  <cols>
    <col min="1" max="1" width="33.88671875" customWidth="1"/>
    <col min="2" max="2" width="26" bestFit="1" customWidth="1"/>
    <col min="3" max="3" width="32.44140625" bestFit="1" customWidth="1"/>
    <col min="4" max="4" width="18.6640625" bestFit="1" customWidth="1"/>
    <col min="5" max="5" width="22.5546875" customWidth="1"/>
    <col min="6" max="6" width="2" style="11" customWidth="1"/>
    <col min="7" max="7" width="2.44140625" style="11" customWidth="1"/>
    <col min="8" max="8" width="22.88671875" customWidth="1"/>
    <col min="9" max="9" width="25.6640625" customWidth="1"/>
    <col min="10" max="10" width="15.44140625" customWidth="1"/>
    <col min="11" max="11" width="17.88671875" customWidth="1"/>
  </cols>
  <sheetData>
    <row r="1" spans="1:11" x14ac:dyDescent="0.25">
      <c r="H1" s="28" t="s">
        <v>32</v>
      </c>
      <c r="I1" s="88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8"/>
      <c r="E3" s="19"/>
      <c r="F3" s="34"/>
    </row>
    <row r="4" spans="1:11" x14ac:dyDescent="0.25">
      <c r="A4" s="33" t="str">
        <f>+H4</f>
        <v>Week of May 7th to May 11th</v>
      </c>
      <c r="B4" s="1"/>
      <c r="C4" s="1"/>
      <c r="D4" s="1"/>
      <c r="E4" s="21"/>
      <c r="F4" s="34"/>
      <c r="H4" s="89" t="s">
        <v>95</v>
      </c>
    </row>
    <row r="5" spans="1:11" ht="5.25" customHeight="1" thickBot="1" x14ac:dyDescent="0.3">
      <c r="A5" s="22"/>
      <c r="B5" s="1"/>
      <c r="C5" s="1"/>
      <c r="D5" s="1"/>
      <c r="E5" s="21"/>
      <c r="F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D10" si="0">+I7/$I$1</f>
        <v>930.2</v>
      </c>
      <c r="C7" s="26">
        <f t="shared" si="0"/>
        <v>409359011</v>
      </c>
      <c r="D7" s="73">
        <f t="shared" si="0"/>
        <v>1491936293.2</v>
      </c>
      <c r="E7" s="57" t="s">
        <v>11</v>
      </c>
      <c r="F7" s="40"/>
      <c r="G7" s="12"/>
      <c r="H7" s="46" t="s">
        <v>36</v>
      </c>
      <c r="I7" s="90">
        <v>4651</v>
      </c>
      <c r="J7" s="90">
        <v>2046795055</v>
      </c>
      <c r="K7" s="90">
        <v>7459681466</v>
      </c>
    </row>
    <row r="8" spans="1:11" x14ac:dyDescent="0.25">
      <c r="A8" s="51" t="s">
        <v>37</v>
      </c>
      <c r="B8" s="26">
        <f t="shared" si="0"/>
        <v>1797.4</v>
      </c>
      <c r="C8" s="26">
        <f t="shared" si="0"/>
        <v>22367482.600000001</v>
      </c>
      <c r="D8" s="73">
        <f t="shared" si="0"/>
        <v>92894399.400000006</v>
      </c>
      <c r="E8" s="57" t="s">
        <v>11</v>
      </c>
      <c r="F8" s="40"/>
      <c r="G8" s="12"/>
      <c r="H8" s="46" t="s">
        <v>37</v>
      </c>
      <c r="I8" s="90">
        <v>8987</v>
      </c>
      <c r="J8" s="90">
        <v>111837413</v>
      </c>
      <c r="K8" s="90">
        <v>464471997</v>
      </c>
    </row>
    <row r="9" spans="1:11" x14ac:dyDescent="0.25">
      <c r="A9" s="51" t="s">
        <v>38</v>
      </c>
      <c r="B9" s="26">
        <f t="shared" si="0"/>
        <v>9.8000000000000007</v>
      </c>
      <c r="C9" s="26">
        <f t="shared" si="0"/>
        <v>5229500</v>
      </c>
      <c r="D9" s="73">
        <f t="shared" si="0"/>
        <v>4491889.2</v>
      </c>
      <c r="E9" s="57" t="s">
        <v>11</v>
      </c>
      <c r="F9" s="40"/>
      <c r="G9" s="12"/>
      <c r="H9" s="46" t="s">
        <v>38</v>
      </c>
      <c r="I9" s="90">
        <v>49</v>
      </c>
      <c r="J9" s="90">
        <v>26147500</v>
      </c>
      <c r="K9" s="90">
        <v>22459446</v>
      </c>
    </row>
    <row r="10" spans="1:11" x14ac:dyDescent="0.25">
      <c r="A10" s="51" t="s">
        <v>39</v>
      </c>
      <c r="B10" s="26">
        <f t="shared" si="0"/>
        <v>260.8</v>
      </c>
      <c r="C10" s="26">
        <f t="shared" si="0"/>
        <v>14150307</v>
      </c>
      <c r="D10" s="73">
        <f t="shared" si="0"/>
        <v>25098865.199999999</v>
      </c>
      <c r="E10" s="57" t="s">
        <v>11</v>
      </c>
      <c r="F10" s="40"/>
      <c r="G10" s="12"/>
      <c r="H10" s="46" t="s">
        <v>39</v>
      </c>
      <c r="I10" s="90">
        <v>1304</v>
      </c>
      <c r="J10" s="90">
        <v>70751535</v>
      </c>
      <c r="K10" s="90">
        <v>125494326</v>
      </c>
    </row>
    <row r="11" spans="1:11" x14ac:dyDescent="0.25">
      <c r="A11" s="51" t="s">
        <v>40</v>
      </c>
      <c r="B11" s="26">
        <f>ROUNDUP(I11/$I$1,0)</f>
        <v>2</v>
      </c>
      <c r="C11" s="26">
        <f t="shared" ref="C11:D14" si="1">+J11/$I$1</f>
        <v>322000</v>
      </c>
      <c r="D11" s="73">
        <f t="shared" si="1"/>
        <v>1092040</v>
      </c>
      <c r="E11" s="57" t="s">
        <v>11</v>
      </c>
      <c r="F11" s="40"/>
      <c r="G11" s="12"/>
      <c r="H11" s="46" t="s">
        <v>40</v>
      </c>
      <c r="I11" s="90">
        <v>6</v>
      </c>
      <c r="J11" s="90">
        <v>1610000</v>
      </c>
      <c r="K11" s="90">
        <v>5460200</v>
      </c>
    </row>
    <row r="12" spans="1:11" x14ac:dyDescent="0.25">
      <c r="A12" s="51" t="s">
        <v>41</v>
      </c>
      <c r="B12" s="26">
        <f>+I12/$I$1</f>
        <v>62</v>
      </c>
      <c r="C12" s="26">
        <f t="shared" si="1"/>
        <v>9003410</v>
      </c>
      <c r="D12" s="73">
        <f t="shared" si="1"/>
        <v>29345169.199999999</v>
      </c>
      <c r="E12" s="57" t="s">
        <v>11</v>
      </c>
      <c r="F12" s="40"/>
      <c r="G12" s="12"/>
      <c r="H12" s="46" t="s">
        <v>41</v>
      </c>
      <c r="I12" s="90">
        <v>310</v>
      </c>
      <c r="J12" s="90">
        <v>45017050</v>
      </c>
      <c r="K12" s="90">
        <v>146725846</v>
      </c>
    </row>
    <row r="13" spans="1:11" x14ac:dyDescent="0.25">
      <c r="A13" s="51" t="s">
        <v>51</v>
      </c>
      <c r="B13" s="26">
        <f>+I13/$I$1</f>
        <v>941.2</v>
      </c>
      <c r="C13" s="26">
        <f t="shared" si="1"/>
        <v>414910511</v>
      </c>
      <c r="D13" s="73">
        <f t="shared" si="1"/>
        <v>1497520222.4000001</v>
      </c>
      <c r="E13" s="57" t="s">
        <v>11</v>
      </c>
      <c r="F13" s="40"/>
      <c r="G13" s="12"/>
      <c r="H13" s="46" t="s">
        <v>51</v>
      </c>
      <c r="I13" s="90">
        <v>4706</v>
      </c>
      <c r="J13" s="90">
        <v>2074552555</v>
      </c>
      <c r="K13" s="90">
        <v>7487601112</v>
      </c>
    </row>
    <row r="14" spans="1:11" x14ac:dyDescent="0.25">
      <c r="A14" s="51" t="s">
        <v>52</v>
      </c>
      <c r="B14" s="26">
        <f>+I14/$I$1</f>
        <v>2127.6</v>
      </c>
      <c r="C14" s="26">
        <f t="shared" si="1"/>
        <v>46127699.600000001</v>
      </c>
      <c r="D14" s="73">
        <f t="shared" si="1"/>
        <v>149185344</v>
      </c>
      <c r="E14" s="57" t="s">
        <v>11</v>
      </c>
      <c r="F14" s="40"/>
      <c r="G14" s="12"/>
      <c r="H14" s="46" t="s">
        <v>52</v>
      </c>
      <c r="I14" s="90">
        <v>10638</v>
      </c>
      <c r="J14" s="90">
        <v>230638498</v>
      </c>
      <c r="K14" s="90">
        <v>745926720</v>
      </c>
    </row>
    <row r="15" spans="1:11" x14ac:dyDescent="0.25">
      <c r="A15" s="51" t="s">
        <v>53</v>
      </c>
      <c r="B15" s="26">
        <f>+I15/$I$1</f>
        <v>3068.8</v>
      </c>
      <c r="C15" s="26">
        <f>+J15/$I$1</f>
        <v>461038210.60000002</v>
      </c>
      <c r="D15" s="73">
        <f>+D14+D13</f>
        <v>1646705566.4000001</v>
      </c>
      <c r="E15" s="57" t="s">
        <v>11</v>
      </c>
      <c r="F15" s="40"/>
      <c r="G15" s="12"/>
      <c r="H15" s="46" t="s">
        <v>53</v>
      </c>
      <c r="I15" s="68">
        <f>+I14+I13</f>
        <v>15344</v>
      </c>
      <c r="J15" s="68">
        <f>+J14+J13</f>
        <v>2305191053</v>
      </c>
      <c r="K15" s="68">
        <f>+K14+K13</f>
        <v>8233527832</v>
      </c>
    </row>
    <row r="16" spans="1:11" ht="6" customHeight="1" x14ac:dyDescent="0.25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3068.8</v>
      </c>
      <c r="C17" s="47">
        <f>+C15</f>
        <v>461038210.60000002</v>
      </c>
      <c r="D17" s="74">
        <f>+D15</f>
        <v>1646705566.4000001</v>
      </c>
      <c r="E17" s="72"/>
      <c r="F17" s="41"/>
      <c r="G17" s="12"/>
      <c r="H17" s="12"/>
    </row>
    <row r="18" spans="1:11" ht="7.5" customHeight="1" thickBot="1" x14ac:dyDescent="0.3">
      <c r="A18" s="22"/>
      <c r="B18" s="3"/>
      <c r="C18" s="3"/>
      <c r="D18" s="3"/>
      <c r="E18" s="21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D26" si="2">+I20/$I$1</f>
        <v>38.200000000000003</v>
      </c>
      <c r="C20" s="26">
        <f t="shared" si="2"/>
        <v>292911.59999999998</v>
      </c>
      <c r="D20" s="73">
        <f t="shared" si="2"/>
        <v>14541740</v>
      </c>
      <c r="E20" s="57" t="s">
        <v>12</v>
      </c>
      <c r="F20" s="48"/>
      <c r="G20" s="12"/>
      <c r="H20" s="46" t="s">
        <v>44</v>
      </c>
      <c r="I20" s="90">
        <v>191</v>
      </c>
      <c r="J20" s="90">
        <v>1464558</v>
      </c>
      <c r="K20" s="90">
        <v>72708700</v>
      </c>
    </row>
    <row r="21" spans="1:11" x14ac:dyDescent="0.25">
      <c r="A21" s="51" t="s">
        <v>45</v>
      </c>
      <c r="B21" s="26">
        <f t="shared" si="2"/>
        <v>460.8</v>
      </c>
      <c r="C21" s="26">
        <f t="shared" si="2"/>
        <v>5815164.9000000004</v>
      </c>
      <c r="D21" s="73">
        <f t="shared" si="2"/>
        <v>301960479.80000001</v>
      </c>
      <c r="E21" s="57" t="s">
        <v>12</v>
      </c>
      <c r="F21" s="40"/>
      <c r="G21" s="12"/>
      <c r="H21" s="46" t="s">
        <v>45</v>
      </c>
      <c r="I21" s="90">
        <v>2304</v>
      </c>
      <c r="J21" s="90">
        <v>29075824.5</v>
      </c>
      <c r="K21" s="90">
        <v>1509802399</v>
      </c>
    </row>
    <row r="22" spans="1:11" x14ac:dyDescent="0.25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90">
        <v>0</v>
      </c>
      <c r="J22" s="90">
        <v>0</v>
      </c>
      <c r="K22" s="26"/>
    </row>
    <row r="23" spans="1:11" x14ac:dyDescent="0.25">
      <c r="A23" s="51" t="s">
        <v>46</v>
      </c>
      <c r="B23" s="26">
        <f t="shared" si="2"/>
        <v>14.8</v>
      </c>
      <c r="C23" s="26">
        <f t="shared" si="2"/>
        <v>673344</v>
      </c>
      <c r="D23" s="73">
        <f t="shared" si="2"/>
        <v>19024609</v>
      </c>
      <c r="E23" s="57" t="s">
        <v>12</v>
      </c>
      <c r="F23" s="40"/>
      <c r="G23" s="12"/>
      <c r="H23" s="46" t="s">
        <v>46</v>
      </c>
      <c r="I23" s="90">
        <v>74</v>
      </c>
      <c r="J23" s="90">
        <v>3366720</v>
      </c>
      <c r="K23" s="90">
        <v>95123045</v>
      </c>
    </row>
    <row r="24" spans="1:11" x14ac:dyDescent="0.25">
      <c r="A24" s="51" t="s">
        <v>47</v>
      </c>
      <c r="B24" s="26">
        <f t="shared" si="2"/>
        <v>127.6</v>
      </c>
      <c r="C24" s="26">
        <f t="shared" si="2"/>
        <v>1263850.2</v>
      </c>
      <c r="D24" s="73">
        <f t="shared" si="2"/>
        <v>27559824</v>
      </c>
      <c r="E24" s="57" t="s">
        <v>12</v>
      </c>
      <c r="F24" s="40"/>
      <c r="G24" s="12"/>
      <c r="H24" s="46" t="s">
        <v>47</v>
      </c>
      <c r="I24" s="90">
        <v>638</v>
      </c>
      <c r="J24" s="90">
        <v>6319251</v>
      </c>
      <c r="K24" s="90">
        <v>137799120</v>
      </c>
    </row>
    <row r="25" spans="1:11" x14ac:dyDescent="0.25">
      <c r="A25" s="51" t="s">
        <v>48</v>
      </c>
      <c r="B25" s="26">
        <f t="shared" si="2"/>
        <v>68.2</v>
      </c>
      <c r="C25" s="26">
        <f t="shared" si="2"/>
        <v>657940.19999999995</v>
      </c>
      <c r="D25" s="73">
        <f t="shared" si="2"/>
        <v>25708942.399999999</v>
      </c>
      <c r="E25" s="57" t="s">
        <v>12</v>
      </c>
      <c r="F25" s="40"/>
      <c r="G25" s="12"/>
      <c r="H25" s="46" t="s">
        <v>48</v>
      </c>
      <c r="I25" s="90">
        <v>341</v>
      </c>
      <c r="J25" s="90">
        <v>3289701</v>
      </c>
      <c r="K25" s="90">
        <v>128544712</v>
      </c>
    </row>
    <row r="26" spans="1:11" x14ac:dyDescent="0.25">
      <c r="A26" s="51" t="s">
        <v>49</v>
      </c>
      <c r="B26" s="26">
        <f t="shared" si="2"/>
        <v>584.4</v>
      </c>
      <c r="C26" s="26">
        <f t="shared" si="2"/>
        <v>7395752.7000000002</v>
      </c>
      <c r="D26" s="73">
        <f t="shared" si="2"/>
        <v>341268846.19999999</v>
      </c>
      <c r="E26" s="57" t="s">
        <v>12</v>
      </c>
      <c r="F26" s="40"/>
      <c r="G26" s="12"/>
      <c r="H26" s="46" t="s">
        <v>49</v>
      </c>
      <c r="I26" s="90">
        <v>2922</v>
      </c>
      <c r="J26" s="90">
        <v>36978763.5</v>
      </c>
      <c r="K26" s="90">
        <v>1706344231</v>
      </c>
    </row>
    <row r="27" spans="1:11" x14ac:dyDescent="0.25">
      <c r="A27" s="51" t="s">
        <v>50</v>
      </c>
      <c r="B27" s="26">
        <f>+I27/$I$1</f>
        <v>652.6</v>
      </c>
      <c r="C27" s="26">
        <f>+J27/$I$1</f>
        <v>8053692.9000000004</v>
      </c>
      <c r="D27" s="73">
        <f>+D26+D25</f>
        <v>366977788.59999996</v>
      </c>
      <c r="E27" s="57" t="s">
        <v>12</v>
      </c>
      <c r="F27" s="40"/>
      <c r="G27" s="12"/>
      <c r="H27" s="46" t="s">
        <v>50</v>
      </c>
      <c r="I27" s="68">
        <f>+I26+I25</f>
        <v>3263</v>
      </c>
      <c r="J27" s="68">
        <f>+J26+J25</f>
        <v>40268464.5</v>
      </c>
      <c r="K27" s="68">
        <f>+K26+K25</f>
        <v>1834888943</v>
      </c>
    </row>
    <row r="28" spans="1:11" ht="6" customHeight="1" x14ac:dyDescent="0.25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652.6</v>
      </c>
      <c r="C29" s="47">
        <f>+C27</f>
        <v>8053692.9000000004</v>
      </c>
      <c r="D29" s="74">
        <f>+D27</f>
        <v>366977788.59999996</v>
      </c>
      <c r="E29" s="72"/>
      <c r="F29" s="41"/>
      <c r="G29" s="12"/>
      <c r="H29" s="12"/>
    </row>
    <row r="30" spans="1:11" ht="7.5" customHeight="1" thickBot="1" x14ac:dyDescent="0.3">
      <c r="A30" s="22"/>
      <c r="B30" s="3"/>
      <c r="C30" s="3"/>
      <c r="D30" s="3"/>
      <c r="E30" s="21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D33" si="3">+I32/$I$1</f>
        <v>182.2</v>
      </c>
      <c r="C32" s="26">
        <f t="shared" si="3"/>
        <v>8609400</v>
      </c>
      <c r="D32" s="73">
        <f t="shared" si="3"/>
        <v>244770795.80000001</v>
      </c>
      <c r="E32" s="57" t="s">
        <v>13</v>
      </c>
      <c r="F32" s="40"/>
      <c r="G32" s="12"/>
      <c r="H32" s="46" t="s">
        <v>55</v>
      </c>
      <c r="I32" s="90">
        <v>911</v>
      </c>
      <c r="J32" s="90">
        <v>43047000</v>
      </c>
      <c r="K32" s="90">
        <v>1223853979</v>
      </c>
    </row>
    <row r="33" spans="1:11" x14ac:dyDescent="0.25">
      <c r="A33" s="51" t="s">
        <v>56</v>
      </c>
      <c r="B33" s="26">
        <f t="shared" si="3"/>
        <v>4.4000000000000004</v>
      </c>
      <c r="C33" s="26">
        <f t="shared" si="3"/>
        <v>409000</v>
      </c>
      <c r="D33" s="73">
        <f t="shared" si="3"/>
        <v>17080820</v>
      </c>
      <c r="E33" s="57" t="s">
        <v>13</v>
      </c>
      <c r="F33" s="40"/>
      <c r="G33" s="12"/>
      <c r="H33" s="46" t="s">
        <v>56</v>
      </c>
      <c r="I33" s="90">
        <v>22</v>
      </c>
      <c r="J33" s="90">
        <v>2045000</v>
      </c>
      <c r="K33" s="90">
        <v>85404100</v>
      </c>
    </row>
    <row r="34" spans="1:11" x14ac:dyDescent="0.25">
      <c r="A34" s="51" t="s">
        <v>57</v>
      </c>
      <c r="B34" s="26">
        <f>+I34/$I$1</f>
        <v>186.6</v>
      </c>
      <c r="C34" s="26">
        <f>+J34/$I$1</f>
        <v>9018400</v>
      </c>
      <c r="D34" s="73">
        <f>+D33+D32</f>
        <v>261851615.80000001</v>
      </c>
      <c r="E34" s="57" t="s">
        <v>13</v>
      </c>
      <c r="F34" s="40"/>
      <c r="G34" s="12"/>
      <c r="H34" s="46" t="s">
        <v>57</v>
      </c>
      <c r="I34" s="68">
        <f>+I33+I32</f>
        <v>933</v>
      </c>
      <c r="J34" s="68">
        <f>+J33+J32</f>
        <v>45092000</v>
      </c>
      <c r="K34" s="90">
        <v>1324307881</v>
      </c>
    </row>
    <row r="35" spans="1:11" x14ac:dyDescent="0.25">
      <c r="A35" s="51" t="s">
        <v>58</v>
      </c>
      <c r="B35" s="26">
        <f>+I35/$I$1</f>
        <v>430.2</v>
      </c>
      <c r="C35" s="26">
        <f>+J35/$I$1</f>
        <v>21073.599999999999</v>
      </c>
      <c r="D35" s="73">
        <f>+K35/$I$1</f>
        <v>238701497</v>
      </c>
      <c r="E35" s="57" t="s">
        <v>72</v>
      </c>
      <c r="F35" s="40"/>
      <c r="G35" s="12"/>
      <c r="H35" s="46" t="s">
        <v>58</v>
      </c>
      <c r="I35" s="90">
        <v>2151</v>
      </c>
      <c r="J35" s="90">
        <v>105368</v>
      </c>
      <c r="K35" s="90">
        <v>1193507485</v>
      </c>
    </row>
    <row r="36" spans="1:11" ht="6" customHeight="1" x14ac:dyDescent="0.25">
      <c r="A36" s="51"/>
      <c r="B36" s="26"/>
      <c r="C36" s="26"/>
      <c r="D36" s="26"/>
      <c r="E36" s="57"/>
      <c r="F36" s="40"/>
      <c r="G36" s="12"/>
    </row>
    <row r="37" spans="1:11" x14ac:dyDescent="0.25">
      <c r="A37" s="51" t="s">
        <v>59</v>
      </c>
      <c r="B37" s="47">
        <f>+B35+B34</f>
        <v>616.79999999999995</v>
      </c>
      <c r="C37" s="47">
        <f>+C35+C34</f>
        <v>9039473.5999999996</v>
      </c>
      <c r="D37" s="74">
        <f>+D35+D34</f>
        <v>500553112.80000001</v>
      </c>
      <c r="E37" s="72"/>
      <c r="F37" s="41"/>
      <c r="G37" s="12"/>
    </row>
    <row r="38" spans="1:11" ht="7.5" customHeight="1" thickBot="1" x14ac:dyDescent="0.3">
      <c r="A38" s="22"/>
      <c r="B38" s="3"/>
      <c r="C38" s="3"/>
      <c r="D38" s="3"/>
      <c r="E38" s="21"/>
      <c r="G38" s="12"/>
    </row>
    <row r="39" spans="1:11" ht="27" thickBot="1" x14ac:dyDescent="0.3">
      <c r="A39" s="49" t="s">
        <v>60</v>
      </c>
      <c r="B39" s="71">
        <f>+B37+B29+B17</f>
        <v>4338.2000000000007</v>
      </c>
      <c r="C39" s="71">
        <f>+C37+C29+C17</f>
        <v>478131377.10000002</v>
      </c>
      <c r="D39" s="75">
        <f>+D37+D29+D17</f>
        <v>2514236467.8000002</v>
      </c>
      <c r="E39" s="50"/>
      <c r="F39" s="34"/>
      <c r="G39" s="12"/>
    </row>
    <row r="40" spans="1:11" ht="13.8" thickBot="1" x14ac:dyDescent="0.3">
      <c r="B40" s="2"/>
      <c r="C40" s="2"/>
      <c r="D40" s="2"/>
      <c r="G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12"/>
    </row>
    <row r="42" spans="1:11" x14ac:dyDescent="0.25">
      <c r="A42" s="38" t="str">
        <f>+H4</f>
        <v>Week of May 7th to May 11th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5">
      <c r="A45" s="51" t="s">
        <v>1</v>
      </c>
      <c r="B45" s="26">
        <f>+I45</f>
        <v>131979000</v>
      </c>
      <c r="C45" s="26">
        <f>+C7-B45</f>
        <v>277380011</v>
      </c>
      <c r="D45" s="69">
        <f>+B45/C7</f>
        <v>0.32240404254836347</v>
      </c>
      <c r="E45" s="52" t="s">
        <v>11</v>
      </c>
      <c r="F45" s="42"/>
      <c r="G45" s="12"/>
      <c r="H45" s="8" t="s">
        <v>1</v>
      </c>
      <c r="I45" s="90">
        <v>131979000</v>
      </c>
    </row>
    <row r="46" spans="1:11" x14ac:dyDescent="0.25">
      <c r="A46" s="51" t="s">
        <v>0</v>
      </c>
      <c r="B46" s="26">
        <f>+I46</f>
        <v>149550000</v>
      </c>
      <c r="C46" s="26">
        <f>+C8-B46</f>
        <v>-127182517.40000001</v>
      </c>
      <c r="D46" s="69">
        <f>+B46/C8</f>
        <v>6.686045214583066</v>
      </c>
      <c r="E46" s="52" t="s">
        <v>11</v>
      </c>
      <c r="F46" s="42"/>
      <c r="G46" s="12"/>
      <c r="H46" s="8" t="s">
        <v>0</v>
      </c>
      <c r="I46" s="90">
        <v>149550000</v>
      </c>
    </row>
    <row r="47" spans="1:11" ht="13.8" thickBot="1" x14ac:dyDescent="0.3">
      <c r="A47" s="53" t="s">
        <v>2</v>
      </c>
      <c r="B47" s="54">
        <f>+I47</f>
        <v>5766600</v>
      </c>
      <c r="C47" s="54">
        <f>+(C20+C21)-B47</f>
        <v>341476.5</v>
      </c>
      <c r="D47" s="65">
        <f>+B47/(C20+C21)</f>
        <v>0.94409426600992963</v>
      </c>
      <c r="E47" s="55" t="s">
        <v>12</v>
      </c>
      <c r="F47" s="42"/>
      <c r="G47" s="12"/>
      <c r="H47" s="8" t="s">
        <v>2</v>
      </c>
      <c r="I47" s="90">
        <v>5766600</v>
      </c>
    </row>
    <row r="48" spans="1:11" ht="13.8" thickBot="1" x14ac:dyDescent="0.3">
      <c r="G48" s="12"/>
      <c r="H48" s="12"/>
    </row>
    <row r="49" spans="1:11" x14ac:dyDescent="0.25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May 7th to May 11th</v>
      </c>
    </row>
    <row r="50" spans="1:11" x14ac:dyDescent="0.25">
      <c r="A50" s="36" t="str">
        <f>+H49</f>
        <v>Week of May 7th to May 11th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3">
      <c r="A51" s="22"/>
      <c r="B51" s="1"/>
      <c r="C51" s="1"/>
      <c r="D51" s="1"/>
      <c r="E51" s="21"/>
      <c r="F51" s="34"/>
      <c r="G51" s="12"/>
    </row>
    <row r="52" spans="1:11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8" thickBot="1" x14ac:dyDescent="0.3">
      <c r="A53" s="53" t="s">
        <v>1</v>
      </c>
      <c r="B53" s="56">
        <f>+I53/K53</f>
        <v>553845000</v>
      </c>
      <c r="C53" s="54">
        <f>+C7-B53</f>
        <v>-144485989</v>
      </c>
      <c r="D53" s="65">
        <f>+C7/B53</f>
        <v>0.73912197636522858</v>
      </c>
      <c r="E53" s="55" t="s">
        <v>11</v>
      </c>
      <c r="F53" s="42"/>
      <c r="G53" s="12"/>
      <c r="H53" s="9" t="s">
        <v>26</v>
      </c>
      <c r="I53" s="10">
        <f>+J53*10000</f>
        <v>2215380000</v>
      </c>
      <c r="J53" s="90">
        <f>36376+56425+65365+63372</f>
        <v>221538</v>
      </c>
      <c r="K53" s="88">
        <v>4</v>
      </c>
    </row>
    <row r="54" spans="1:11" ht="13.8" thickBot="1" x14ac:dyDescent="0.3"/>
    <row r="55" spans="1:11" x14ac:dyDescent="0.25">
      <c r="A55" s="32" t="s">
        <v>22</v>
      </c>
      <c r="B55" s="35"/>
      <c r="C55" s="18"/>
      <c r="D55" s="18"/>
      <c r="E55" s="19"/>
      <c r="F55" s="34"/>
    </row>
    <row r="56" spans="1:11" x14ac:dyDescent="0.25">
      <c r="A56" s="33" t="str">
        <f>+H4</f>
        <v>Week of May 7th to May 11th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3">
      <c r="A57" s="22"/>
      <c r="B57" s="1"/>
      <c r="C57" s="1"/>
      <c r="D57" s="1"/>
      <c r="E57" s="21"/>
      <c r="F57" s="34"/>
    </row>
    <row r="58" spans="1:11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5">
      <c r="A59" s="51" t="s">
        <v>23</v>
      </c>
      <c r="B59" s="26">
        <f>+I59</f>
        <v>101</v>
      </c>
      <c r="C59" s="26">
        <f>+J59</f>
        <v>98840000</v>
      </c>
      <c r="D59" s="26"/>
      <c r="E59" s="57" t="s">
        <v>11</v>
      </c>
      <c r="F59" s="34"/>
      <c r="H59" s="6" t="s">
        <v>23</v>
      </c>
      <c r="I59" s="90">
        <v>101</v>
      </c>
      <c r="J59" s="90">
        <v>98840000</v>
      </c>
    </row>
    <row r="60" spans="1:11" x14ac:dyDescent="0.25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90">
        <v>1</v>
      </c>
      <c r="J60" s="90">
        <v>920000</v>
      </c>
    </row>
    <row r="61" spans="1:11" ht="13.8" thickBot="1" x14ac:dyDescent="0.3">
      <c r="A61" s="53" t="s">
        <v>9</v>
      </c>
      <c r="B61" s="58">
        <f>SUM(B59:B60)</f>
        <v>102</v>
      </c>
      <c r="C61" s="58">
        <f>SUM(C59:C60)</f>
        <v>99760000</v>
      </c>
      <c r="D61" s="54"/>
      <c r="E61" s="59"/>
      <c r="F61" s="34"/>
    </row>
    <row r="62" spans="1:11" x14ac:dyDescent="0.25">
      <c r="E62" s="1"/>
      <c r="F62" s="34"/>
    </row>
    <row r="63" spans="1:11" ht="13.8" thickBot="1" x14ac:dyDescent="0.3"/>
    <row r="64" spans="1:11" x14ac:dyDescent="0.25">
      <c r="A64" s="32" t="s">
        <v>21</v>
      </c>
      <c r="B64" s="35"/>
      <c r="C64" s="19"/>
      <c r="D64" s="1"/>
      <c r="F64" s="34"/>
    </row>
    <row r="65" spans="1:9" x14ac:dyDescent="0.25">
      <c r="A65" s="33" t="str">
        <f>+H4</f>
        <v>Week of May 7th to May 11th</v>
      </c>
      <c r="B65" s="37"/>
      <c r="C65" s="21"/>
      <c r="E65" s="34"/>
      <c r="G65"/>
      <c r="H65" t="s">
        <v>31</v>
      </c>
    </row>
    <row r="66" spans="1:9" ht="7.5" customHeight="1" thickBot="1" x14ac:dyDescent="0.3">
      <c r="A66" s="22"/>
      <c r="B66" s="1"/>
      <c r="C66" s="21"/>
      <c r="E66" s="34"/>
    </row>
    <row r="67" spans="1:9" x14ac:dyDescent="0.25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5">
      <c r="A68" s="51" t="s">
        <v>35</v>
      </c>
      <c r="B68" s="26">
        <f>+I68</f>
        <v>45</v>
      </c>
      <c r="C68" s="57" t="s">
        <v>19</v>
      </c>
      <c r="E68" s="34"/>
      <c r="H68" s="6" t="s">
        <v>35</v>
      </c>
      <c r="I68" s="90">
        <v>45</v>
      </c>
    </row>
    <row r="69" spans="1:9" x14ac:dyDescent="0.25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90">
        <v>26</v>
      </c>
    </row>
    <row r="70" spans="1:9" x14ac:dyDescent="0.25">
      <c r="A70" s="51" t="s">
        <v>18</v>
      </c>
      <c r="B70" s="26">
        <f>+I70</f>
        <v>25</v>
      </c>
      <c r="C70" s="57" t="s">
        <v>20</v>
      </c>
      <c r="E70" s="40"/>
      <c r="G70"/>
      <c r="H70" s="6" t="s">
        <v>18</v>
      </c>
      <c r="I70" s="91">
        <v>25</v>
      </c>
    </row>
    <row r="71" spans="1:9" ht="13.8" thickBot="1" x14ac:dyDescent="0.3">
      <c r="A71" s="53" t="s">
        <v>9</v>
      </c>
      <c r="B71" s="58">
        <f>SUM(B68:B70)</f>
        <v>96</v>
      </c>
      <c r="C71" s="60"/>
      <c r="E71" s="11"/>
      <c r="G71"/>
    </row>
    <row r="72" spans="1:9" x14ac:dyDescent="0.25">
      <c r="E72" s="11"/>
      <c r="G72"/>
    </row>
    <row r="73" spans="1:9" x14ac:dyDescent="0.25">
      <c r="A73" s="7" t="s">
        <v>25</v>
      </c>
      <c r="E73" s="11"/>
      <c r="G73"/>
      <c r="H73" s="125" t="s">
        <v>78</v>
      </c>
    </row>
    <row r="74" spans="1:9" x14ac:dyDescent="0.25">
      <c r="A74" s="124" t="str">
        <f>+H74</f>
        <v>05-04-01 Multicast traffic in London was down for 1 hour affecting London's ability to bridge transactions</v>
      </c>
      <c r="E74" s="11"/>
      <c r="G74"/>
      <c r="H74" s="7" t="s">
        <v>110</v>
      </c>
    </row>
    <row r="75" spans="1:9" x14ac:dyDescent="0.25">
      <c r="A75" s="124" t="str">
        <f t="shared" ref="A75:A81" si="4">+H75</f>
        <v xml:space="preserve">05-06-01 Segmentation faults from the JVM on the production database.  </v>
      </c>
      <c r="E75" s="11"/>
      <c r="G75"/>
      <c r="H75" s="25" t="s">
        <v>109</v>
      </c>
    </row>
    <row r="76" spans="1:9" x14ac:dyDescent="0.25">
      <c r="A76" s="124" t="str">
        <f t="shared" si="4"/>
        <v>This caused corruption of the connection pools between the application servers and the database.</v>
      </c>
      <c r="E76" s="11"/>
      <c r="G76"/>
      <c r="H76" s="123" t="s">
        <v>103</v>
      </c>
    </row>
    <row r="77" spans="1:9" x14ac:dyDescent="0.25">
      <c r="A77" s="124" t="str">
        <f t="shared" si="4"/>
        <v xml:space="preserve">At one point we had an application server become completely unavailable, </v>
      </c>
      <c r="B77" s="66"/>
      <c r="C77" s="66"/>
      <c r="D77" s="66"/>
      <c r="E77" s="66"/>
      <c r="G77"/>
      <c r="H77" t="s">
        <v>105</v>
      </c>
    </row>
    <row r="78" spans="1:9" x14ac:dyDescent="0.25">
      <c r="A78" s="124" t="str">
        <f t="shared" si="4"/>
        <v>which caused an issue with one on the TradeWeb Servers.</v>
      </c>
      <c r="E78" s="11"/>
      <c r="G78"/>
      <c r="H78" t="s">
        <v>104</v>
      </c>
    </row>
    <row r="79" spans="1:9" x14ac:dyDescent="0.25">
      <c r="A79" s="124" t="str">
        <f t="shared" si="4"/>
        <v xml:space="preserve">05-07-01  Same issue as above </v>
      </c>
      <c r="H79" s="7" t="s">
        <v>108</v>
      </c>
    </row>
    <row r="80" spans="1:9" x14ac:dyDescent="0.25">
      <c r="A80" s="124" t="str">
        <f t="shared" si="4"/>
        <v xml:space="preserve">We worked with Oracle during this issue and they provided us with a BackPort fix for this bug.  </v>
      </c>
      <c r="H80" t="s">
        <v>106</v>
      </c>
    </row>
    <row r="81" spans="1:9" x14ac:dyDescent="0.25">
      <c r="A81" s="124" t="str">
        <f t="shared" si="4"/>
        <v>We are currently evaluating the fix to asses the risk of putting it in our production environment.</v>
      </c>
      <c r="H81" t="s">
        <v>107</v>
      </c>
    </row>
    <row r="82" spans="1:9" ht="13.8" thickBot="1" x14ac:dyDescent="0.3"/>
    <row r="83" spans="1:9" x14ac:dyDescent="0.25">
      <c r="A83" s="172" t="s">
        <v>27</v>
      </c>
      <c r="B83" s="173"/>
      <c r="H83" s="172" t="s">
        <v>27</v>
      </c>
      <c r="I83" s="173"/>
    </row>
    <row r="84" spans="1:9" x14ac:dyDescent="0.25">
      <c r="A84" s="13" t="s">
        <v>28</v>
      </c>
      <c r="B84" s="14" t="s">
        <v>29</v>
      </c>
      <c r="H84" s="13" t="s">
        <v>28</v>
      </c>
      <c r="I84" s="14" t="s">
        <v>29</v>
      </c>
    </row>
    <row r="85" spans="1:9" ht="13.8" thickBot="1" x14ac:dyDescent="0.3">
      <c r="A85" s="15">
        <f>+H85</f>
        <v>959310</v>
      </c>
      <c r="B85" s="16">
        <f>+I85</f>
        <v>576894907145</v>
      </c>
      <c r="H85" s="92">
        <v>959310</v>
      </c>
      <c r="I85" s="93">
        <v>576894907145</v>
      </c>
    </row>
    <row r="86" spans="1:9" x14ac:dyDescent="0.25">
      <c r="A86" t="str">
        <f>+H86</f>
        <v>As of May 10, 2001</v>
      </c>
      <c r="H86" s="88" t="s">
        <v>96</v>
      </c>
      <c r="I86" s="88"/>
    </row>
  </sheetData>
  <mergeCells count="2">
    <mergeCell ref="A83:B83"/>
    <mergeCell ref="H83:I83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zoomScaleNormal="100" workbookViewId="0"/>
  </sheetViews>
  <sheetFormatPr defaultRowHeight="13.2" x14ac:dyDescent="0.25"/>
  <cols>
    <col min="1" max="1" width="42.44140625" customWidth="1"/>
    <col min="2" max="2" width="22.5546875" bestFit="1" customWidth="1"/>
    <col min="3" max="3" width="36" customWidth="1"/>
    <col min="4" max="4" width="24" bestFit="1" customWidth="1"/>
    <col min="5" max="5" width="19.88671875" customWidth="1"/>
    <col min="6" max="7" width="2" style="11" customWidth="1"/>
    <col min="8" max="8" width="22.6640625" style="11" customWidth="1"/>
    <col min="9" max="9" width="22.88671875" customWidth="1"/>
    <col min="10" max="10" width="25.5546875" customWidth="1"/>
    <col min="11" max="11" width="15.109375" customWidth="1"/>
    <col min="12" max="12" width="8.88671875" bestFit="1" customWidth="1"/>
  </cols>
  <sheetData>
    <row r="1" spans="1:11" x14ac:dyDescent="0.25">
      <c r="I1" s="28" t="s">
        <v>32</v>
      </c>
      <c r="J1" s="126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9"/>
      <c r="E3" s="34"/>
      <c r="H3"/>
    </row>
    <row r="4" spans="1:11" x14ac:dyDescent="0.25">
      <c r="A4" s="33" t="str">
        <f>+H4</f>
        <v>Week of May 14th to May 18th</v>
      </c>
      <c r="B4" s="1"/>
      <c r="C4" s="1"/>
      <c r="D4" s="21"/>
      <c r="E4" s="34"/>
      <c r="H4" s="127" t="s">
        <v>112</v>
      </c>
      <c r="I4" s="126"/>
    </row>
    <row r="5" spans="1:11" ht="5.25" customHeight="1" thickBot="1" x14ac:dyDescent="0.3">
      <c r="A5" s="22"/>
      <c r="B5" s="1"/>
      <c r="C5" s="1"/>
      <c r="D5" s="21"/>
      <c r="E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C10" si="0">+I7/$J$1</f>
        <v>1073.2</v>
      </c>
      <c r="C7" s="26">
        <f t="shared" si="0"/>
        <v>473496283.60000002</v>
      </c>
      <c r="D7" s="57" t="s">
        <v>11</v>
      </c>
      <c r="E7" s="40"/>
      <c r="F7" s="12"/>
      <c r="G7" s="12"/>
      <c r="H7" s="46" t="s">
        <v>36</v>
      </c>
      <c r="I7" s="128">
        <v>5366</v>
      </c>
      <c r="J7" s="128">
        <v>2367481418</v>
      </c>
      <c r="K7" s="26"/>
    </row>
    <row r="8" spans="1:11" x14ac:dyDescent="0.25">
      <c r="A8" s="51" t="s">
        <v>37</v>
      </c>
      <c r="B8" s="26">
        <f t="shared" si="0"/>
        <v>1819.6</v>
      </c>
      <c r="C8" s="26">
        <f t="shared" si="0"/>
        <v>22217305.800000001</v>
      </c>
      <c r="D8" s="57" t="s">
        <v>11</v>
      </c>
      <c r="E8" s="40"/>
      <c r="F8" s="12"/>
      <c r="G8" s="12"/>
      <c r="H8" s="46" t="s">
        <v>37</v>
      </c>
      <c r="I8" s="128">
        <v>9098</v>
      </c>
      <c r="J8" s="128">
        <v>111086529</v>
      </c>
      <c r="K8" s="26"/>
    </row>
    <row r="9" spans="1:11" x14ac:dyDescent="0.25">
      <c r="A9" s="51" t="s">
        <v>38</v>
      </c>
      <c r="B9" s="26">
        <f t="shared" si="0"/>
        <v>11.6</v>
      </c>
      <c r="C9" s="26">
        <f t="shared" si="0"/>
        <v>6810700</v>
      </c>
      <c r="D9" s="57" t="s">
        <v>11</v>
      </c>
      <c r="E9" s="40"/>
      <c r="F9" s="12"/>
      <c r="G9" s="12"/>
      <c r="H9" s="46" t="s">
        <v>38</v>
      </c>
      <c r="I9" s="128">
        <v>58</v>
      </c>
      <c r="J9" s="128">
        <v>34053500</v>
      </c>
      <c r="K9" s="26"/>
    </row>
    <row r="10" spans="1:11" x14ac:dyDescent="0.25">
      <c r="A10" s="51" t="s">
        <v>39</v>
      </c>
      <c r="B10" s="26">
        <f t="shared" si="0"/>
        <v>235.4</v>
      </c>
      <c r="C10" s="26">
        <f t="shared" si="0"/>
        <v>10276826.800000001</v>
      </c>
      <c r="D10" s="57" t="s">
        <v>11</v>
      </c>
      <c r="E10" s="40"/>
      <c r="F10" s="12"/>
      <c r="G10" s="12"/>
      <c r="H10" s="46" t="s">
        <v>39</v>
      </c>
      <c r="I10" s="128">
        <v>1177</v>
      </c>
      <c r="J10" s="128">
        <v>51384134</v>
      </c>
      <c r="K10" s="26"/>
    </row>
    <row r="11" spans="1:11" x14ac:dyDescent="0.25">
      <c r="A11" s="51" t="s">
        <v>40</v>
      </c>
      <c r="B11" s="26">
        <f>ROUNDUP(I11/$J$1,0)</f>
        <v>1</v>
      </c>
      <c r="C11" s="26">
        <f>+J11/$J$1</f>
        <v>91000</v>
      </c>
      <c r="D11" s="57" t="s">
        <v>11</v>
      </c>
      <c r="E11" s="40"/>
      <c r="F11" s="12"/>
      <c r="G11" s="12"/>
      <c r="H11" s="46" t="s">
        <v>40</v>
      </c>
      <c r="I11" s="128">
        <v>2</v>
      </c>
      <c r="J11" s="128">
        <v>455000</v>
      </c>
      <c r="K11" s="26"/>
    </row>
    <row r="12" spans="1:11" x14ac:dyDescent="0.25">
      <c r="A12" s="51" t="s">
        <v>41</v>
      </c>
      <c r="B12" s="26">
        <f>+I12/$J$1</f>
        <v>97.4</v>
      </c>
      <c r="C12" s="26">
        <f>+J12/$J$1</f>
        <v>15868555</v>
      </c>
      <c r="D12" s="57" t="s">
        <v>11</v>
      </c>
      <c r="E12" s="40"/>
      <c r="F12" s="12"/>
      <c r="G12" s="12"/>
      <c r="H12" s="46" t="s">
        <v>41</v>
      </c>
      <c r="I12" s="128">
        <v>487</v>
      </c>
      <c r="J12" s="128">
        <v>79342775</v>
      </c>
      <c r="K12" s="26"/>
    </row>
    <row r="13" spans="1:11" x14ac:dyDescent="0.25">
      <c r="A13" s="51" t="s">
        <v>51</v>
      </c>
      <c r="B13" s="26">
        <f>+I13/$J$1</f>
        <v>1085.2</v>
      </c>
      <c r="C13" s="26">
        <f>+J13/$J$1</f>
        <v>480397983.60000002</v>
      </c>
      <c r="D13" s="57" t="s">
        <v>11</v>
      </c>
      <c r="E13" s="40"/>
      <c r="F13" s="12"/>
      <c r="G13" s="12"/>
      <c r="H13" s="46" t="s">
        <v>51</v>
      </c>
      <c r="I13" s="128">
        <v>5426</v>
      </c>
      <c r="J13" s="128">
        <v>2401989918</v>
      </c>
      <c r="K13" s="26"/>
    </row>
    <row r="14" spans="1:11" x14ac:dyDescent="0.25">
      <c r="A14" s="51" t="s">
        <v>52</v>
      </c>
      <c r="B14" s="26">
        <f>+I14/$J$1</f>
        <v>2158.8000000000002</v>
      </c>
      <c r="C14" s="26">
        <f>+J14/$J$1</f>
        <v>49010687.600000001</v>
      </c>
      <c r="D14" s="57" t="s">
        <v>11</v>
      </c>
      <c r="E14" s="40"/>
      <c r="F14" s="12"/>
      <c r="G14" s="12"/>
      <c r="H14" s="46" t="s">
        <v>52</v>
      </c>
      <c r="I14" s="128">
        <v>10794</v>
      </c>
      <c r="J14" s="128">
        <v>245053438</v>
      </c>
      <c r="K14" s="26"/>
    </row>
    <row r="15" spans="1:11" x14ac:dyDescent="0.25">
      <c r="A15" s="51" t="s">
        <v>53</v>
      </c>
      <c r="B15" s="26">
        <f>+I15/$J$1</f>
        <v>3244</v>
      </c>
      <c r="C15" s="26">
        <f>+J15/$J$1</f>
        <v>529408671.19999999</v>
      </c>
      <c r="D15" s="57" t="s">
        <v>11</v>
      </c>
      <c r="E15" s="40"/>
      <c r="F15" s="12"/>
      <c r="G15" s="12"/>
      <c r="H15" s="46" t="s">
        <v>53</v>
      </c>
      <c r="I15" s="68">
        <f>+I14+I13</f>
        <v>16220</v>
      </c>
      <c r="J15" s="68">
        <f>+J14+J13</f>
        <v>2647043356</v>
      </c>
      <c r="K15" s="68">
        <f>+K14+K13</f>
        <v>0</v>
      </c>
    </row>
    <row r="16" spans="1:11" ht="6" customHeight="1" x14ac:dyDescent="0.25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3244</v>
      </c>
      <c r="C17" s="47">
        <f>+C15</f>
        <v>529408671.19999999</v>
      </c>
      <c r="D17" s="72"/>
      <c r="E17" s="41"/>
      <c r="F17" s="12"/>
      <c r="G17" s="12"/>
      <c r="H17" s="12"/>
    </row>
    <row r="18" spans="1:11" ht="7.5" customHeight="1" thickBot="1" x14ac:dyDescent="0.3">
      <c r="A18" s="22"/>
      <c r="B18" s="3"/>
      <c r="C18" s="3"/>
      <c r="D18" s="21"/>
      <c r="E18" s="11"/>
      <c r="F18" s="12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C27" si="1">+I20/$J$1</f>
        <v>41.6</v>
      </c>
      <c r="C20" s="26">
        <f t="shared" si="1"/>
        <v>254546.2</v>
      </c>
      <c r="D20" s="57" t="s">
        <v>12</v>
      </c>
      <c r="E20" s="48"/>
      <c r="F20" s="12"/>
      <c r="G20" s="12"/>
      <c r="H20" s="46" t="s">
        <v>44</v>
      </c>
      <c r="I20" s="128">
        <v>208</v>
      </c>
      <c r="J20" s="128">
        <v>1272731</v>
      </c>
      <c r="K20" s="26"/>
    </row>
    <row r="21" spans="1:11" x14ac:dyDescent="0.25">
      <c r="A21" s="51" t="s">
        <v>45</v>
      </c>
      <c r="B21" s="26">
        <f t="shared" si="1"/>
        <v>477.6</v>
      </c>
      <c r="C21" s="26">
        <f t="shared" si="1"/>
        <v>5393473.7999999998</v>
      </c>
      <c r="D21" s="57" t="s">
        <v>12</v>
      </c>
      <c r="E21" s="40"/>
      <c r="F21" s="12"/>
      <c r="G21" s="12"/>
      <c r="H21" s="46" t="s">
        <v>45</v>
      </c>
      <c r="I21" s="128">
        <v>2388</v>
      </c>
      <c r="J21" s="128">
        <v>26967369</v>
      </c>
      <c r="K21" s="26"/>
    </row>
    <row r="22" spans="1:11" x14ac:dyDescent="0.25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128">
        <v>0</v>
      </c>
      <c r="J22" s="128">
        <v>0</v>
      </c>
      <c r="K22" s="26"/>
    </row>
    <row r="23" spans="1:11" x14ac:dyDescent="0.25">
      <c r="A23" s="51" t="s">
        <v>46</v>
      </c>
      <c r="B23" s="26">
        <f t="shared" si="1"/>
        <v>12.6</v>
      </c>
      <c r="C23" s="26">
        <f t="shared" si="1"/>
        <v>743904</v>
      </c>
      <c r="D23" s="57" t="s">
        <v>12</v>
      </c>
      <c r="E23" s="40"/>
      <c r="F23" s="12"/>
      <c r="G23" s="12"/>
      <c r="H23" s="46" t="s">
        <v>46</v>
      </c>
      <c r="I23" s="128">
        <v>63</v>
      </c>
      <c r="J23" s="128">
        <v>3719520</v>
      </c>
      <c r="K23" s="26"/>
    </row>
    <row r="24" spans="1:11" x14ac:dyDescent="0.25">
      <c r="A24" s="51" t="s">
        <v>47</v>
      </c>
      <c r="B24" s="26">
        <f t="shared" si="1"/>
        <v>137.4</v>
      </c>
      <c r="C24" s="26">
        <f t="shared" si="1"/>
        <v>1303096.3999999999</v>
      </c>
      <c r="D24" s="57" t="s">
        <v>12</v>
      </c>
      <c r="E24" s="40"/>
      <c r="F24" s="12"/>
      <c r="G24" s="12"/>
      <c r="H24" s="46" t="s">
        <v>47</v>
      </c>
      <c r="I24" s="128">
        <v>687</v>
      </c>
      <c r="J24" s="128">
        <v>6515482</v>
      </c>
      <c r="K24" s="26"/>
    </row>
    <row r="25" spans="1:11" x14ac:dyDescent="0.25">
      <c r="A25" s="51" t="s">
        <v>48</v>
      </c>
      <c r="B25" s="26">
        <f t="shared" si="1"/>
        <v>61.8</v>
      </c>
      <c r="C25" s="26">
        <f t="shared" si="1"/>
        <v>561020.19999999995</v>
      </c>
      <c r="D25" s="57" t="s">
        <v>12</v>
      </c>
      <c r="E25" s="40"/>
      <c r="F25" s="12"/>
      <c r="G25" s="12"/>
      <c r="H25" s="46" t="s">
        <v>48</v>
      </c>
      <c r="I25" s="128">
        <v>309</v>
      </c>
      <c r="J25" s="128">
        <v>2805101</v>
      </c>
      <c r="K25" s="26"/>
    </row>
    <row r="26" spans="1:11" x14ac:dyDescent="0.25">
      <c r="A26" s="51" t="s">
        <v>49</v>
      </c>
      <c r="B26" s="26">
        <f t="shared" si="1"/>
        <v>614.79999999999995</v>
      </c>
      <c r="C26" s="26">
        <f t="shared" si="1"/>
        <v>7158868.4000000004</v>
      </c>
      <c r="D26" s="57" t="s">
        <v>12</v>
      </c>
      <c r="E26" s="40"/>
      <c r="F26" s="12"/>
      <c r="G26" s="12"/>
      <c r="H26" s="46" t="s">
        <v>49</v>
      </c>
      <c r="I26" s="128">
        <v>3074</v>
      </c>
      <c r="J26" s="128">
        <v>35794342</v>
      </c>
      <c r="K26" s="26"/>
    </row>
    <row r="27" spans="1:11" x14ac:dyDescent="0.25">
      <c r="A27" s="51" t="s">
        <v>50</v>
      </c>
      <c r="B27" s="26">
        <f t="shared" si="1"/>
        <v>676.6</v>
      </c>
      <c r="C27" s="26">
        <f t="shared" si="1"/>
        <v>7719888.5999999996</v>
      </c>
      <c r="D27" s="57" t="s">
        <v>12</v>
      </c>
      <c r="E27" s="40"/>
      <c r="F27" s="12"/>
      <c r="G27" s="12"/>
      <c r="H27" s="46" t="s">
        <v>50</v>
      </c>
      <c r="I27" s="68">
        <f>+I26+I25</f>
        <v>3383</v>
      </c>
      <c r="J27" s="68">
        <f>+J26+J25</f>
        <v>38599443</v>
      </c>
      <c r="K27" s="68">
        <f>+K26+K25</f>
        <v>0</v>
      </c>
    </row>
    <row r="28" spans="1:11" ht="6" customHeight="1" x14ac:dyDescent="0.25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676.6</v>
      </c>
      <c r="C29" s="47">
        <f>+C27</f>
        <v>7719888.5999999996</v>
      </c>
      <c r="D29" s="72"/>
      <c r="E29" s="41"/>
      <c r="F29" s="12"/>
      <c r="G29" s="12"/>
      <c r="H29" s="12"/>
    </row>
    <row r="30" spans="1:11" ht="7.5" customHeight="1" thickBot="1" x14ac:dyDescent="0.3">
      <c r="A30" s="22"/>
      <c r="B30" s="3"/>
      <c r="C30" s="3"/>
      <c r="D30" s="21"/>
      <c r="E30" s="11"/>
      <c r="F30" s="12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C35" si="2">+I32/$J$1</f>
        <v>216.2</v>
      </c>
      <c r="C32" s="26">
        <f t="shared" si="2"/>
        <v>10245800</v>
      </c>
      <c r="D32" s="57" t="s">
        <v>13</v>
      </c>
      <c r="E32" s="40"/>
      <c r="F32" s="12"/>
      <c r="G32" s="12"/>
      <c r="H32" s="46" t="s">
        <v>55</v>
      </c>
      <c r="I32" s="128">
        <v>1081</v>
      </c>
      <c r="J32" s="128">
        <v>51229000</v>
      </c>
      <c r="K32" s="26"/>
    </row>
    <row r="33" spans="1:11" x14ac:dyDescent="0.25">
      <c r="A33" s="51" t="s">
        <v>56</v>
      </c>
      <c r="B33" s="26">
        <f t="shared" si="2"/>
        <v>7.6</v>
      </c>
      <c r="C33" s="26">
        <f t="shared" si="2"/>
        <v>374000</v>
      </c>
      <c r="D33" s="57" t="s">
        <v>13</v>
      </c>
      <c r="E33" s="40"/>
      <c r="F33" s="12"/>
      <c r="G33" s="12"/>
      <c r="H33" s="46" t="s">
        <v>56</v>
      </c>
      <c r="I33" s="128">
        <v>38</v>
      </c>
      <c r="J33" s="128">
        <v>1870000</v>
      </c>
      <c r="K33" s="26"/>
    </row>
    <row r="34" spans="1:11" x14ac:dyDescent="0.25">
      <c r="A34" s="51" t="s">
        <v>57</v>
      </c>
      <c r="B34" s="26">
        <f t="shared" si="2"/>
        <v>223.8</v>
      </c>
      <c r="C34" s="26">
        <f t="shared" si="2"/>
        <v>10619800</v>
      </c>
      <c r="D34" s="57" t="s">
        <v>13</v>
      </c>
      <c r="E34" s="40"/>
      <c r="F34" s="12"/>
      <c r="G34" s="12"/>
      <c r="H34" s="46" t="s">
        <v>57</v>
      </c>
      <c r="I34" s="68">
        <f>+I33+I32</f>
        <v>1119</v>
      </c>
      <c r="J34" s="68">
        <f>+J33+J32</f>
        <v>53099000</v>
      </c>
      <c r="K34" s="26"/>
    </row>
    <row r="35" spans="1:11" x14ac:dyDescent="0.25">
      <c r="A35" s="51" t="s">
        <v>58</v>
      </c>
      <c r="B35" s="26">
        <f t="shared" si="2"/>
        <v>644.4</v>
      </c>
      <c r="C35" s="26">
        <f t="shared" si="2"/>
        <v>14618.2</v>
      </c>
      <c r="D35" s="57" t="s">
        <v>72</v>
      </c>
      <c r="E35" s="40"/>
      <c r="F35" s="12"/>
      <c r="G35" s="12"/>
      <c r="H35" s="46" t="s">
        <v>58</v>
      </c>
      <c r="I35" s="128">
        <v>3222</v>
      </c>
      <c r="J35" s="128">
        <v>73091</v>
      </c>
      <c r="K35" s="26"/>
    </row>
    <row r="36" spans="1:11" ht="6" customHeight="1" x14ac:dyDescent="0.25">
      <c r="A36" s="51"/>
      <c r="B36" s="26"/>
      <c r="C36" s="26"/>
      <c r="D36" s="57"/>
      <c r="E36" s="40"/>
      <c r="F36" s="12"/>
      <c r="G36" s="12"/>
      <c r="H36"/>
    </row>
    <row r="37" spans="1:11" x14ac:dyDescent="0.25">
      <c r="A37" s="51" t="s">
        <v>59</v>
      </c>
      <c r="B37" s="47">
        <f>+B35+B34</f>
        <v>868.2</v>
      </c>
      <c r="C37" s="47">
        <f>+C35+C34</f>
        <v>10634418.199999999</v>
      </c>
      <c r="D37" s="72"/>
      <c r="E37" s="41"/>
      <c r="F37" s="12"/>
      <c r="G37" s="12"/>
      <c r="H37"/>
    </row>
    <row r="38" spans="1:11" ht="7.5" customHeight="1" thickBot="1" x14ac:dyDescent="0.3">
      <c r="A38" s="22"/>
      <c r="B38" s="3"/>
      <c r="C38" s="3"/>
      <c r="D38" s="21"/>
      <c r="E38" s="11"/>
      <c r="F38" s="12"/>
      <c r="G38" s="12"/>
      <c r="H38"/>
    </row>
    <row r="39" spans="1:11" ht="27" thickBot="1" x14ac:dyDescent="0.3">
      <c r="A39" s="49" t="s">
        <v>60</v>
      </c>
      <c r="B39" s="71">
        <f>+B37+B29+B17</f>
        <v>4788.8</v>
      </c>
      <c r="C39" s="71">
        <f>+C37+C29+C17</f>
        <v>547762978</v>
      </c>
      <c r="D39" s="50" t="s">
        <v>111</v>
      </c>
      <c r="E39" s="34"/>
      <c r="F39" s="12"/>
      <c r="G39" s="12"/>
      <c r="H39"/>
    </row>
    <row r="40" spans="1:11" ht="13.8" thickBot="1" x14ac:dyDescent="0.3">
      <c r="B40" s="2"/>
      <c r="C40" s="2"/>
      <c r="D40" s="2"/>
      <c r="H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1" x14ac:dyDescent="0.25">
      <c r="A42" s="38" t="str">
        <f>+H4</f>
        <v>Week of May 14th to May 18th</v>
      </c>
      <c r="B42" s="3"/>
      <c r="C42" s="3"/>
      <c r="D42" s="3"/>
      <c r="E42" s="21"/>
      <c r="F42" s="34"/>
      <c r="G42" s="34"/>
      <c r="H42" s="12"/>
      <c r="I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1" x14ac:dyDescent="0.25">
      <c r="A45" s="51" t="s">
        <v>1</v>
      </c>
      <c r="B45" s="26">
        <f>+J45</f>
        <v>168059000</v>
      </c>
      <c r="C45" s="26">
        <f>+C7-B45</f>
        <v>305437283.60000002</v>
      </c>
      <c r="D45" s="69">
        <f>+B45/C7</f>
        <v>0.35493203604945883</v>
      </c>
      <c r="E45" s="52" t="s">
        <v>11</v>
      </c>
      <c r="F45" s="42"/>
      <c r="G45" s="42"/>
      <c r="H45" s="12"/>
      <c r="I45" s="8" t="s">
        <v>1</v>
      </c>
      <c r="J45" s="128">
        <v>168059000</v>
      </c>
    </row>
    <row r="46" spans="1:11" x14ac:dyDescent="0.25">
      <c r="A46" s="51" t="s">
        <v>0</v>
      </c>
      <c r="B46" s="26">
        <f>+J46</f>
        <v>36748500</v>
      </c>
      <c r="C46" s="26">
        <f>+C8-B46</f>
        <v>-14531194.199999999</v>
      </c>
      <c r="D46" s="69">
        <f>+B46/C8</f>
        <v>1.6540484400228221</v>
      </c>
      <c r="E46" s="52" t="s">
        <v>11</v>
      </c>
      <c r="F46" s="42"/>
      <c r="G46" s="42"/>
      <c r="H46" s="12"/>
      <c r="I46" s="8" t="s">
        <v>0</v>
      </c>
      <c r="J46" s="128">
        <v>36748500</v>
      </c>
    </row>
    <row r="47" spans="1:11" ht="13.8" thickBot="1" x14ac:dyDescent="0.3">
      <c r="A47" s="53" t="s">
        <v>2</v>
      </c>
      <c r="B47" s="54">
        <f>+J47</f>
        <v>5974400</v>
      </c>
      <c r="C47" s="54">
        <f>+(C20+C21)-B47</f>
        <v>-326380</v>
      </c>
      <c r="D47" s="65">
        <f>+B47/(C20+C21)</f>
        <v>1.057786622568617</v>
      </c>
      <c r="E47" s="55" t="s">
        <v>12</v>
      </c>
      <c r="F47" s="42"/>
      <c r="G47" s="42"/>
      <c r="H47" s="12"/>
      <c r="I47" s="8" t="s">
        <v>2</v>
      </c>
      <c r="J47" s="128">
        <v>5974400</v>
      </c>
    </row>
    <row r="48" spans="1:11" ht="13.8" thickBot="1" x14ac:dyDescent="0.3">
      <c r="H48" s="12"/>
      <c r="I48" s="12"/>
    </row>
    <row r="49" spans="1:12" x14ac:dyDescent="0.25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May 14th to May 18th</v>
      </c>
    </row>
    <row r="50" spans="1:12" x14ac:dyDescent="0.25">
      <c r="A50" s="36" t="str">
        <f>+I49</f>
        <v>Week of May 14th to May 18th</v>
      </c>
      <c r="B50" s="37"/>
      <c r="C50" s="1"/>
      <c r="D50" s="1"/>
      <c r="E50" s="21"/>
      <c r="F50" s="34"/>
      <c r="G50" s="34"/>
      <c r="H50" s="12"/>
      <c r="I50" s="12" t="s">
        <v>115</v>
      </c>
    </row>
    <row r="51" spans="1:12" ht="7.5" customHeight="1" thickBot="1" x14ac:dyDescent="0.3">
      <c r="A51" s="22"/>
      <c r="B51" s="1"/>
      <c r="C51" s="1"/>
      <c r="D51" s="1"/>
      <c r="E51" s="21"/>
      <c r="F51" s="34"/>
      <c r="G51" s="34"/>
      <c r="H51" s="12"/>
    </row>
    <row r="52" spans="1:12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8" thickBot="1" x14ac:dyDescent="0.3">
      <c r="A53" s="53" t="s">
        <v>1</v>
      </c>
      <c r="B53" s="56">
        <f>+J53/L53</f>
        <v>910575000</v>
      </c>
      <c r="C53" s="54">
        <f>+C7-B53</f>
        <v>-437078716.39999998</v>
      </c>
      <c r="D53" s="65">
        <f>+C7/B53</f>
        <v>0.51999701683002497</v>
      </c>
      <c r="E53" s="55" t="s">
        <v>11</v>
      </c>
      <c r="F53" s="42"/>
      <c r="G53" s="42"/>
      <c r="H53" s="12"/>
      <c r="I53" s="9" t="s">
        <v>1</v>
      </c>
      <c r="J53" s="10">
        <f>+K53*10000</f>
        <v>3642300000</v>
      </c>
      <c r="K53" s="128">
        <f>40831+148028+88774+86597</f>
        <v>364230</v>
      </c>
      <c r="L53" s="126">
        <v>4</v>
      </c>
    </row>
    <row r="54" spans="1:12" ht="13.8" thickBot="1" x14ac:dyDescent="0.3"/>
    <row r="55" spans="1:12" x14ac:dyDescent="0.25">
      <c r="A55" s="32" t="s">
        <v>22</v>
      </c>
      <c r="B55" s="35"/>
      <c r="C55" s="18"/>
      <c r="D55" s="18"/>
      <c r="E55" s="19"/>
      <c r="F55" s="34"/>
      <c r="G55" s="34"/>
    </row>
    <row r="56" spans="1:12" x14ac:dyDescent="0.25">
      <c r="A56" s="33" t="str">
        <f>+H4</f>
        <v>Week of May 14th to May 18th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3">
      <c r="A57" s="22"/>
      <c r="B57" s="1"/>
      <c r="C57" s="1"/>
      <c r="D57" s="1"/>
      <c r="E57" s="21"/>
      <c r="F57" s="34"/>
      <c r="G57" s="34"/>
    </row>
    <row r="58" spans="1:12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5">
      <c r="A59" s="51" t="s">
        <v>23</v>
      </c>
      <c r="B59" s="26">
        <f>+J59</f>
        <v>164</v>
      </c>
      <c r="C59" s="26">
        <f>+K59</f>
        <v>160250000</v>
      </c>
      <c r="D59" s="26"/>
      <c r="E59" s="57" t="s">
        <v>11</v>
      </c>
      <c r="F59" s="34"/>
      <c r="G59" s="34"/>
      <c r="I59" s="6" t="s">
        <v>23</v>
      </c>
      <c r="J59" s="128">
        <v>164</v>
      </c>
      <c r="K59" s="128">
        <v>160250000</v>
      </c>
    </row>
    <row r="60" spans="1:12" x14ac:dyDescent="0.25">
      <c r="A60" s="51" t="s">
        <v>24</v>
      </c>
      <c r="B60" s="26">
        <f>+J60</f>
        <v>1</v>
      </c>
      <c r="C60" s="26">
        <f>+K60</f>
        <v>920000</v>
      </c>
      <c r="D60" s="26"/>
      <c r="E60" s="57" t="s">
        <v>11</v>
      </c>
      <c r="F60" s="34"/>
      <c r="G60" s="34"/>
      <c r="I60" s="6" t="s">
        <v>24</v>
      </c>
      <c r="J60" s="128">
        <v>1</v>
      </c>
      <c r="K60" s="128">
        <v>920000</v>
      </c>
    </row>
    <row r="61" spans="1:12" ht="13.8" thickBot="1" x14ac:dyDescent="0.3">
      <c r="A61" s="53" t="s">
        <v>9</v>
      </c>
      <c r="B61" s="58">
        <f>SUM(B59:B60)</f>
        <v>165</v>
      </c>
      <c r="C61" s="58">
        <f>SUM(C59:C60)</f>
        <v>161170000</v>
      </c>
      <c r="D61" s="54"/>
      <c r="E61" s="59"/>
      <c r="F61" s="34"/>
      <c r="G61" s="34"/>
    </row>
    <row r="62" spans="1:12" x14ac:dyDescent="0.25">
      <c r="E62" s="1"/>
      <c r="F62" s="34"/>
      <c r="G62" s="34"/>
    </row>
    <row r="63" spans="1:12" ht="13.8" thickBot="1" x14ac:dyDescent="0.3"/>
    <row r="64" spans="1:12" x14ac:dyDescent="0.25">
      <c r="A64" s="32" t="s">
        <v>21</v>
      </c>
      <c r="B64" s="35"/>
      <c r="C64" s="19"/>
      <c r="D64" s="1"/>
      <c r="F64" s="34"/>
      <c r="G64" s="34"/>
    </row>
    <row r="65" spans="1:10" x14ac:dyDescent="0.25">
      <c r="A65" s="33" t="str">
        <f>+H4</f>
        <v>Week of May 14th to May 18th</v>
      </c>
      <c r="B65" s="37"/>
      <c r="C65" s="21"/>
      <c r="E65" s="34"/>
      <c r="H65"/>
      <c r="I65" t="s">
        <v>31</v>
      </c>
    </row>
    <row r="66" spans="1:10" ht="7.5" customHeight="1" thickBot="1" x14ac:dyDescent="0.3">
      <c r="A66" s="22"/>
      <c r="B66" s="1"/>
      <c r="C66" s="21"/>
      <c r="E66" s="34"/>
    </row>
    <row r="67" spans="1:10" x14ac:dyDescent="0.25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5">
      <c r="A68" s="51" t="s">
        <v>35</v>
      </c>
      <c r="B68" s="26">
        <f>+J68</f>
        <v>26</v>
      </c>
      <c r="C68" s="57" t="s">
        <v>19</v>
      </c>
      <c r="E68" s="34"/>
      <c r="I68" s="6" t="s">
        <v>35</v>
      </c>
      <c r="J68" s="128">
        <v>26</v>
      </c>
    </row>
    <row r="69" spans="1:10" x14ac:dyDescent="0.25">
      <c r="A69" s="51" t="s">
        <v>17</v>
      </c>
      <c r="B69" s="26">
        <f>+J69</f>
        <v>18</v>
      </c>
      <c r="C69" s="57" t="s">
        <v>19</v>
      </c>
      <c r="E69" s="34"/>
      <c r="I69" s="6" t="s">
        <v>17</v>
      </c>
      <c r="J69" s="128">
        <v>18</v>
      </c>
    </row>
    <row r="70" spans="1:10" x14ac:dyDescent="0.25">
      <c r="A70" s="51" t="s">
        <v>18</v>
      </c>
      <c r="B70" s="26">
        <f>+J70</f>
        <v>32</v>
      </c>
      <c r="C70" s="57" t="s">
        <v>20</v>
      </c>
      <c r="E70" s="40"/>
      <c r="H70"/>
      <c r="I70" s="6" t="s">
        <v>18</v>
      </c>
      <c r="J70" s="129">
        <v>32</v>
      </c>
    </row>
    <row r="71" spans="1:10" ht="13.8" thickBot="1" x14ac:dyDescent="0.3">
      <c r="A71" s="53" t="s">
        <v>9</v>
      </c>
      <c r="B71" s="58">
        <f>SUM(B68:B70)</f>
        <v>76</v>
      </c>
      <c r="C71" s="60"/>
      <c r="E71" s="11"/>
      <c r="H71"/>
    </row>
    <row r="72" spans="1:10" x14ac:dyDescent="0.25">
      <c r="E72" s="11"/>
      <c r="H72"/>
    </row>
    <row r="73" spans="1:10" x14ac:dyDescent="0.25">
      <c r="A73" s="7" t="s">
        <v>25</v>
      </c>
      <c r="E73" s="11"/>
      <c r="H73"/>
      <c r="I73" s="130" t="s">
        <v>78</v>
      </c>
    </row>
    <row r="74" spans="1:10" x14ac:dyDescent="0.25">
      <c r="A74" s="124" t="str">
        <f>+I74</f>
        <v>05-14-01 Experienced issue of losing connection to our App Servers. Oracle delivered a patch to solve the problem.</v>
      </c>
      <c r="E74" s="11"/>
      <c r="H74"/>
      <c r="I74" s="7" t="s">
        <v>113</v>
      </c>
    </row>
    <row r="75" spans="1:10" x14ac:dyDescent="0.25">
      <c r="A75" s="124"/>
      <c r="E75" s="11"/>
      <c r="H75"/>
      <c r="I75" s="25"/>
    </row>
    <row r="76" spans="1:10" ht="13.8" thickBot="1" x14ac:dyDescent="0.3"/>
    <row r="77" spans="1:10" x14ac:dyDescent="0.25">
      <c r="A77" s="172" t="s">
        <v>27</v>
      </c>
      <c r="B77" s="173"/>
      <c r="I77" s="172" t="s">
        <v>27</v>
      </c>
      <c r="J77" s="173"/>
    </row>
    <row r="78" spans="1:10" x14ac:dyDescent="0.25">
      <c r="A78" s="13" t="s">
        <v>28</v>
      </c>
      <c r="B78" s="14" t="s">
        <v>75</v>
      </c>
      <c r="I78" s="13" t="s">
        <v>28</v>
      </c>
      <c r="J78" s="14" t="s">
        <v>29</v>
      </c>
    </row>
    <row r="79" spans="1:10" ht="13.8" thickBot="1" x14ac:dyDescent="0.3">
      <c r="A79" s="15">
        <f>+I79</f>
        <v>983113</v>
      </c>
      <c r="B79" s="16">
        <f>+J79</f>
        <v>591275081369</v>
      </c>
      <c r="I79" s="131">
        <v>983113</v>
      </c>
      <c r="J79" s="132">
        <v>591275081369</v>
      </c>
    </row>
    <row r="80" spans="1:10" x14ac:dyDescent="0.25">
      <c r="A80" t="str">
        <f>+I80</f>
        <v>As of May 17, 2001</v>
      </c>
      <c r="I80" s="126" t="s">
        <v>114</v>
      </c>
      <c r="J80" s="126"/>
    </row>
  </sheetData>
  <mergeCells count="2">
    <mergeCell ref="A77:B77"/>
    <mergeCell ref="I77:J77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3.2" x14ac:dyDescent="0.25"/>
  <cols>
    <col min="1" max="1" width="33.88671875" customWidth="1"/>
    <col min="2" max="2" width="26" bestFit="1" customWidth="1"/>
    <col min="3" max="3" width="32.44140625" bestFit="1" customWidth="1"/>
    <col min="4" max="4" width="18.6640625" bestFit="1" customWidth="1"/>
    <col min="5" max="5" width="22.5546875" customWidth="1"/>
    <col min="6" max="6" width="2" style="11" customWidth="1"/>
    <col min="7" max="7" width="2.44140625" style="11" customWidth="1"/>
    <col min="8" max="8" width="22.88671875" customWidth="1"/>
    <col min="9" max="9" width="25.6640625" customWidth="1"/>
    <col min="10" max="10" width="15.44140625" customWidth="1"/>
    <col min="11" max="11" width="17.88671875" customWidth="1"/>
  </cols>
  <sheetData>
    <row r="1" spans="1:11" x14ac:dyDescent="0.25">
      <c r="H1" s="28" t="s">
        <v>32</v>
      </c>
      <c r="I1" s="126">
        <v>5</v>
      </c>
    </row>
    <row r="2" spans="1:11" ht="13.8" thickBot="1" x14ac:dyDescent="0.3">
      <c r="A2" s="1"/>
    </row>
    <row r="3" spans="1:11" x14ac:dyDescent="0.25">
      <c r="A3" s="32" t="s">
        <v>6</v>
      </c>
      <c r="B3" s="31"/>
      <c r="C3" s="18"/>
      <c r="D3" s="18"/>
      <c r="E3" s="19"/>
      <c r="F3" s="34"/>
    </row>
    <row r="4" spans="1:11" x14ac:dyDescent="0.25">
      <c r="A4" s="33" t="str">
        <f>+H4</f>
        <v>Week of May 14th to May 18th</v>
      </c>
      <c r="B4" s="1"/>
      <c r="C4" s="1"/>
      <c r="D4" s="1"/>
      <c r="E4" s="21"/>
      <c r="F4" s="34"/>
      <c r="H4" s="127" t="s">
        <v>112</v>
      </c>
    </row>
    <row r="5" spans="1:11" ht="5.25" customHeight="1" thickBot="1" x14ac:dyDescent="0.3">
      <c r="A5" s="22"/>
      <c r="B5" s="1"/>
      <c r="C5" s="1"/>
      <c r="D5" s="1"/>
      <c r="E5" s="21"/>
      <c r="F5" s="34"/>
      <c r="H5" s="17"/>
    </row>
    <row r="6" spans="1:11" x14ac:dyDescent="0.25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5">
      <c r="A7" s="51" t="s">
        <v>36</v>
      </c>
      <c r="B7" s="26">
        <f t="shared" ref="B7:D10" si="0">+I7/$I$1</f>
        <v>1073.2</v>
      </c>
      <c r="C7" s="26">
        <f t="shared" si="0"/>
        <v>473496283.60000002</v>
      </c>
      <c r="D7" s="73">
        <f t="shared" si="0"/>
        <v>1786521466.4000001</v>
      </c>
      <c r="E7" s="57" t="s">
        <v>11</v>
      </c>
      <c r="F7" s="40"/>
      <c r="G7" s="12"/>
      <c r="H7" s="46" t="s">
        <v>36</v>
      </c>
      <c r="I7" s="128">
        <v>5366</v>
      </c>
      <c r="J7" s="128">
        <v>2367481418</v>
      </c>
      <c r="K7" s="128">
        <v>8932607332</v>
      </c>
    </row>
    <row r="8" spans="1:11" x14ac:dyDescent="0.25">
      <c r="A8" s="51" t="s">
        <v>37</v>
      </c>
      <c r="B8" s="26">
        <f t="shared" si="0"/>
        <v>1819.6</v>
      </c>
      <c r="C8" s="26">
        <f t="shared" si="0"/>
        <v>22217305.800000001</v>
      </c>
      <c r="D8" s="73">
        <f t="shared" si="0"/>
        <v>88290366</v>
      </c>
      <c r="E8" s="57" t="s">
        <v>11</v>
      </c>
      <c r="F8" s="40"/>
      <c r="G8" s="12"/>
      <c r="H8" s="46" t="s">
        <v>37</v>
      </c>
      <c r="I8" s="128">
        <v>9098</v>
      </c>
      <c r="J8" s="128">
        <v>111086529</v>
      </c>
      <c r="K8" s="128">
        <v>441451830</v>
      </c>
    </row>
    <row r="9" spans="1:11" x14ac:dyDescent="0.25">
      <c r="A9" s="51" t="s">
        <v>38</v>
      </c>
      <c r="B9" s="26">
        <f t="shared" si="0"/>
        <v>11.6</v>
      </c>
      <c r="C9" s="26">
        <f t="shared" si="0"/>
        <v>6810700</v>
      </c>
      <c r="D9" s="73">
        <f t="shared" si="0"/>
        <v>2199327.6</v>
      </c>
      <c r="E9" s="57" t="s">
        <v>11</v>
      </c>
      <c r="F9" s="40"/>
      <c r="G9" s="12"/>
      <c r="H9" s="46" t="s">
        <v>38</v>
      </c>
      <c r="I9" s="128">
        <v>58</v>
      </c>
      <c r="J9" s="128">
        <v>34053500</v>
      </c>
      <c r="K9" s="128">
        <v>10996638</v>
      </c>
    </row>
    <row r="10" spans="1:11" x14ac:dyDescent="0.25">
      <c r="A10" s="51" t="s">
        <v>39</v>
      </c>
      <c r="B10" s="26">
        <f t="shared" si="0"/>
        <v>235.4</v>
      </c>
      <c r="C10" s="26">
        <f t="shared" si="0"/>
        <v>10276826.800000001</v>
      </c>
      <c r="D10" s="73">
        <f t="shared" si="0"/>
        <v>20288119</v>
      </c>
      <c r="E10" s="57" t="s">
        <v>11</v>
      </c>
      <c r="F10" s="40"/>
      <c r="G10" s="12"/>
      <c r="H10" s="46" t="s">
        <v>39</v>
      </c>
      <c r="I10" s="128">
        <v>1177</v>
      </c>
      <c r="J10" s="128">
        <v>51384134</v>
      </c>
      <c r="K10" s="128">
        <v>101440595</v>
      </c>
    </row>
    <row r="11" spans="1:11" x14ac:dyDescent="0.25">
      <c r="A11" s="51" t="s">
        <v>40</v>
      </c>
      <c r="B11" s="26">
        <f>ROUNDUP(I11/$I$1,0)</f>
        <v>1</v>
      </c>
      <c r="C11" s="26">
        <f t="shared" ref="C11:D14" si="1">+J11/$I$1</f>
        <v>91000</v>
      </c>
      <c r="D11" s="73">
        <f t="shared" si="1"/>
        <v>323020</v>
      </c>
      <c r="E11" s="57" t="s">
        <v>11</v>
      </c>
      <c r="F11" s="40"/>
      <c r="G11" s="12"/>
      <c r="H11" s="46" t="s">
        <v>40</v>
      </c>
      <c r="I11" s="128">
        <v>2</v>
      </c>
      <c r="J11" s="128">
        <v>455000</v>
      </c>
      <c r="K11" s="128">
        <v>1615100</v>
      </c>
    </row>
    <row r="12" spans="1:11" x14ac:dyDescent="0.25">
      <c r="A12" s="51" t="s">
        <v>41</v>
      </c>
      <c r="B12" s="26">
        <f>+I12/$I$1</f>
        <v>97.4</v>
      </c>
      <c r="C12" s="26">
        <f t="shared" si="1"/>
        <v>15868555</v>
      </c>
      <c r="D12" s="73">
        <f t="shared" si="1"/>
        <v>52386969.200000003</v>
      </c>
      <c r="E12" s="57" t="s">
        <v>11</v>
      </c>
      <c r="F12" s="40"/>
      <c r="G12" s="12"/>
      <c r="H12" s="46" t="s">
        <v>41</v>
      </c>
      <c r="I12" s="128">
        <v>487</v>
      </c>
      <c r="J12" s="128">
        <v>79342775</v>
      </c>
      <c r="K12" s="128">
        <v>261934846</v>
      </c>
    </row>
    <row r="13" spans="1:11" x14ac:dyDescent="0.25">
      <c r="A13" s="51" t="s">
        <v>51</v>
      </c>
      <c r="B13" s="26">
        <f>+I13/$I$1</f>
        <v>1085.2</v>
      </c>
      <c r="C13" s="26">
        <f t="shared" si="1"/>
        <v>480397983.60000002</v>
      </c>
      <c r="D13" s="73">
        <f t="shared" si="1"/>
        <v>1789043814</v>
      </c>
      <c r="E13" s="57" t="s">
        <v>11</v>
      </c>
      <c r="F13" s="40"/>
      <c r="G13" s="12"/>
      <c r="H13" s="46" t="s">
        <v>51</v>
      </c>
      <c r="I13" s="128">
        <v>5426</v>
      </c>
      <c r="J13" s="128">
        <v>2401989918</v>
      </c>
      <c r="K13" s="128">
        <v>8945219070</v>
      </c>
    </row>
    <row r="14" spans="1:11" x14ac:dyDescent="0.25">
      <c r="A14" s="51" t="s">
        <v>52</v>
      </c>
      <c r="B14" s="26">
        <f>+I14/$I$1</f>
        <v>2158.8000000000002</v>
      </c>
      <c r="C14" s="26">
        <f t="shared" si="1"/>
        <v>49010687.600000001</v>
      </c>
      <c r="D14" s="73">
        <f t="shared" si="1"/>
        <v>163071354</v>
      </c>
      <c r="E14" s="57" t="s">
        <v>11</v>
      </c>
      <c r="F14" s="40"/>
      <c r="G14" s="12"/>
      <c r="H14" s="46" t="s">
        <v>52</v>
      </c>
      <c r="I14" s="128">
        <v>10794</v>
      </c>
      <c r="J14" s="128">
        <v>245053438</v>
      </c>
      <c r="K14" s="128">
        <v>815356770</v>
      </c>
    </row>
    <row r="15" spans="1:11" x14ac:dyDescent="0.25">
      <c r="A15" s="51" t="s">
        <v>53</v>
      </c>
      <c r="B15" s="26">
        <f>+I15/$I$1</f>
        <v>3244</v>
      </c>
      <c r="C15" s="26">
        <f>+J15/$I$1</f>
        <v>529408671.19999999</v>
      </c>
      <c r="D15" s="73">
        <f>+D14+D13</f>
        <v>1952115168</v>
      </c>
      <c r="E15" s="57" t="s">
        <v>11</v>
      </c>
      <c r="F15" s="40"/>
      <c r="G15" s="12"/>
      <c r="H15" s="46" t="s">
        <v>53</v>
      </c>
      <c r="I15" s="68">
        <f>+I14+I13</f>
        <v>16220</v>
      </c>
      <c r="J15" s="68">
        <f>+J14+J13</f>
        <v>2647043356</v>
      </c>
      <c r="K15" s="68">
        <f>+K14+K13</f>
        <v>9760575840</v>
      </c>
    </row>
    <row r="16" spans="1:11" ht="6" customHeight="1" x14ac:dyDescent="0.25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5">
      <c r="A17" s="51" t="s">
        <v>42</v>
      </c>
      <c r="B17" s="47">
        <f>+B15</f>
        <v>3244</v>
      </c>
      <c r="C17" s="47">
        <f>+C15</f>
        <v>529408671.19999999</v>
      </c>
      <c r="D17" s="74">
        <f>+D15</f>
        <v>1952115168</v>
      </c>
      <c r="E17" s="72"/>
      <c r="F17" s="41"/>
      <c r="G17" s="12"/>
      <c r="H17" s="12"/>
    </row>
    <row r="18" spans="1:11" ht="7.5" customHeight="1" thickBot="1" x14ac:dyDescent="0.3">
      <c r="A18" s="22"/>
      <c r="B18" s="3"/>
      <c r="C18" s="3"/>
      <c r="D18" s="3"/>
      <c r="E18" s="21"/>
      <c r="G18" s="12"/>
      <c r="H18" s="12"/>
    </row>
    <row r="19" spans="1:11" x14ac:dyDescent="0.25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5">
      <c r="A20" s="51" t="s">
        <v>44</v>
      </c>
      <c r="B20" s="26">
        <f t="shared" ref="B20:D26" si="2">+I20/$I$1</f>
        <v>41.6</v>
      </c>
      <c r="C20" s="26">
        <f t="shared" si="2"/>
        <v>254546.2</v>
      </c>
      <c r="D20" s="73">
        <f t="shared" si="2"/>
        <v>12478782</v>
      </c>
      <c r="E20" s="57" t="s">
        <v>12</v>
      </c>
      <c r="F20" s="48"/>
      <c r="G20" s="12"/>
      <c r="H20" s="46" t="s">
        <v>44</v>
      </c>
      <c r="I20" s="128">
        <v>208</v>
      </c>
      <c r="J20" s="128">
        <v>1272731</v>
      </c>
      <c r="K20" s="128">
        <v>62393910</v>
      </c>
    </row>
    <row r="21" spans="1:11" x14ac:dyDescent="0.25">
      <c r="A21" s="51" t="s">
        <v>45</v>
      </c>
      <c r="B21" s="26">
        <f t="shared" si="2"/>
        <v>477.6</v>
      </c>
      <c r="C21" s="26">
        <f t="shared" si="2"/>
        <v>5393473.7999999998</v>
      </c>
      <c r="D21" s="73">
        <f t="shared" si="2"/>
        <v>294545464.80000001</v>
      </c>
      <c r="E21" s="57" t="s">
        <v>12</v>
      </c>
      <c r="F21" s="40"/>
      <c r="G21" s="12"/>
      <c r="H21" s="46" t="s">
        <v>45</v>
      </c>
      <c r="I21" s="128">
        <v>2388</v>
      </c>
      <c r="J21" s="128">
        <v>26967369</v>
      </c>
      <c r="K21" s="128">
        <v>1472727324</v>
      </c>
    </row>
    <row r="22" spans="1:11" x14ac:dyDescent="0.25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128">
        <v>0</v>
      </c>
      <c r="J22" s="128">
        <v>0</v>
      </c>
      <c r="K22" s="26"/>
    </row>
    <row r="23" spans="1:11" x14ac:dyDescent="0.25">
      <c r="A23" s="51" t="s">
        <v>46</v>
      </c>
      <c r="B23" s="26">
        <f t="shared" si="2"/>
        <v>12.6</v>
      </c>
      <c r="C23" s="26">
        <f t="shared" si="2"/>
        <v>743904</v>
      </c>
      <c r="D23" s="73">
        <f t="shared" si="2"/>
        <v>21709934.399999999</v>
      </c>
      <c r="E23" s="57" t="s">
        <v>12</v>
      </c>
      <c r="F23" s="40"/>
      <c r="G23" s="12"/>
      <c r="H23" s="46" t="s">
        <v>46</v>
      </c>
      <c r="I23" s="128">
        <v>63</v>
      </c>
      <c r="J23" s="128">
        <v>3719520</v>
      </c>
      <c r="K23" s="128">
        <v>108549672</v>
      </c>
    </row>
    <row r="24" spans="1:11" x14ac:dyDescent="0.25">
      <c r="A24" s="51" t="s">
        <v>47</v>
      </c>
      <c r="B24" s="26">
        <f t="shared" si="2"/>
        <v>137.4</v>
      </c>
      <c r="C24" s="26">
        <f t="shared" si="2"/>
        <v>1303096.3999999999</v>
      </c>
      <c r="D24" s="73">
        <f t="shared" si="2"/>
        <v>28653083.800000001</v>
      </c>
      <c r="E24" s="57" t="s">
        <v>12</v>
      </c>
      <c r="F24" s="40"/>
      <c r="G24" s="12"/>
      <c r="H24" s="46" t="s">
        <v>47</v>
      </c>
      <c r="I24" s="128">
        <v>687</v>
      </c>
      <c r="J24" s="128">
        <v>6515482</v>
      </c>
      <c r="K24" s="128">
        <v>143265419</v>
      </c>
    </row>
    <row r="25" spans="1:11" x14ac:dyDescent="0.25">
      <c r="A25" s="51" t="s">
        <v>48</v>
      </c>
      <c r="B25" s="26">
        <f t="shared" si="2"/>
        <v>61.8</v>
      </c>
      <c r="C25" s="26">
        <f t="shared" si="2"/>
        <v>561020.19999999995</v>
      </c>
      <c r="D25" s="73">
        <f t="shared" si="2"/>
        <v>19559027.600000001</v>
      </c>
      <c r="E25" s="57" t="s">
        <v>12</v>
      </c>
      <c r="F25" s="40"/>
      <c r="G25" s="12"/>
      <c r="H25" s="46" t="s">
        <v>48</v>
      </c>
      <c r="I25" s="128">
        <v>309</v>
      </c>
      <c r="J25" s="128">
        <v>2805101</v>
      </c>
      <c r="K25" s="128">
        <v>97795138</v>
      </c>
    </row>
    <row r="26" spans="1:11" x14ac:dyDescent="0.25">
      <c r="A26" s="51" t="s">
        <v>49</v>
      </c>
      <c r="B26" s="26">
        <f t="shared" si="2"/>
        <v>614.79999999999995</v>
      </c>
      <c r="C26" s="26">
        <f t="shared" si="2"/>
        <v>7158868.4000000004</v>
      </c>
      <c r="D26" s="73">
        <f t="shared" si="2"/>
        <v>339006341.19999999</v>
      </c>
      <c r="E26" s="57" t="s">
        <v>12</v>
      </c>
      <c r="F26" s="40"/>
      <c r="G26" s="12"/>
      <c r="H26" s="46" t="s">
        <v>49</v>
      </c>
      <c r="I26" s="128">
        <v>3074</v>
      </c>
      <c r="J26" s="128">
        <v>35794342</v>
      </c>
      <c r="K26" s="128">
        <v>1695031706</v>
      </c>
    </row>
    <row r="27" spans="1:11" x14ac:dyDescent="0.25">
      <c r="A27" s="51" t="s">
        <v>50</v>
      </c>
      <c r="B27" s="26">
        <f>+I27/$I$1</f>
        <v>676.6</v>
      </c>
      <c r="C27" s="26">
        <f>+J27/$I$1</f>
        <v>7719888.5999999996</v>
      </c>
      <c r="D27" s="73">
        <f>+D26+D25</f>
        <v>358565368.80000001</v>
      </c>
      <c r="E27" s="57" t="s">
        <v>12</v>
      </c>
      <c r="F27" s="40"/>
      <c r="G27" s="12"/>
      <c r="H27" s="46" t="s">
        <v>50</v>
      </c>
      <c r="I27" s="68">
        <f>+I26+I25</f>
        <v>3383</v>
      </c>
      <c r="J27" s="68">
        <f>+J26+J25</f>
        <v>38599443</v>
      </c>
      <c r="K27" s="68">
        <f>+K26+K25</f>
        <v>1792826844</v>
      </c>
    </row>
    <row r="28" spans="1:11" ht="6" customHeight="1" x14ac:dyDescent="0.25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5">
      <c r="A29" s="51" t="s">
        <v>54</v>
      </c>
      <c r="B29" s="47">
        <f>+B27</f>
        <v>676.6</v>
      </c>
      <c r="C29" s="47">
        <f>+C27</f>
        <v>7719888.5999999996</v>
      </c>
      <c r="D29" s="74">
        <f>+D27</f>
        <v>358565368.80000001</v>
      </c>
      <c r="E29" s="72"/>
      <c r="F29" s="41"/>
      <c r="G29" s="12"/>
      <c r="H29" s="12"/>
    </row>
    <row r="30" spans="1:11" ht="7.5" customHeight="1" thickBot="1" x14ac:dyDescent="0.3">
      <c r="A30" s="22"/>
      <c r="B30" s="3"/>
      <c r="C30" s="3"/>
      <c r="D30" s="3"/>
      <c r="E30" s="21"/>
      <c r="G30" s="12"/>
      <c r="H30" s="12"/>
    </row>
    <row r="31" spans="1:11" x14ac:dyDescent="0.25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5">
      <c r="A32" s="51" t="s">
        <v>55</v>
      </c>
      <c r="B32" s="26">
        <f t="shared" ref="B32:D33" si="3">+I32/$I$1</f>
        <v>216.2</v>
      </c>
      <c r="C32" s="26">
        <f t="shared" si="3"/>
        <v>10245800</v>
      </c>
      <c r="D32" s="73">
        <f t="shared" si="3"/>
        <v>318491721.39999998</v>
      </c>
      <c r="E32" s="57" t="s">
        <v>13</v>
      </c>
      <c r="F32" s="40"/>
      <c r="G32" s="12"/>
      <c r="H32" s="46" t="s">
        <v>55</v>
      </c>
      <c r="I32" s="128">
        <v>1081</v>
      </c>
      <c r="J32" s="128">
        <v>51229000</v>
      </c>
      <c r="K32" s="128">
        <v>1592458607</v>
      </c>
    </row>
    <row r="33" spans="1:11" x14ac:dyDescent="0.25">
      <c r="A33" s="51" t="s">
        <v>56</v>
      </c>
      <c r="B33" s="26">
        <f t="shared" si="3"/>
        <v>7.6</v>
      </c>
      <c r="C33" s="26">
        <f t="shared" si="3"/>
        <v>374000</v>
      </c>
      <c r="D33" s="73">
        <f t="shared" si="3"/>
        <v>20174360</v>
      </c>
      <c r="E33" s="57" t="s">
        <v>13</v>
      </c>
      <c r="F33" s="40"/>
      <c r="G33" s="12"/>
      <c r="H33" s="46" t="s">
        <v>56</v>
      </c>
      <c r="I33" s="128">
        <v>38</v>
      </c>
      <c r="J33" s="128">
        <v>1870000</v>
      </c>
      <c r="K33" s="128">
        <v>100871800</v>
      </c>
    </row>
    <row r="34" spans="1:11" x14ac:dyDescent="0.25">
      <c r="A34" s="51" t="s">
        <v>57</v>
      </c>
      <c r="B34" s="26">
        <f>+I34/$I$1</f>
        <v>223.8</v>
      </c>
      <c r="C34" s="26">
        <f>+J34/$I$1</f>
        <v>10619800</v>
      </c>
      <c r="D34" s="73">
        <f>+D33+D32</f>
        <v>338666081.39999998</v>
      </c>
      <c r="E34" s="57" t="s">
        <v>13</v>
      </c>
      <c r="F34" s="40"/>
      <c r="G34" s="12"/>
      <c r="H34" s="46" t="s">
        <v>57</v>
      </c>
      <c r="I34" s="68">
        <f>+I33+I32</f>
        <v>1119</v>
      </c>
      <c r="J34" s="68">
        <f>+J33+J32</f>
        <v>53099000</v>
      </c>
      <c r="K34" s="128">
        <v>1769135845</v>
      </c>
    </row>
    <row r="35" spans="1:11" x14ac:dyDescent="0.25">
      <c r="A35" s="51" t="s">
        <v>58</v>
      </c>
      <c r="B35" s="26">
        <f>+I35/$I$1</f>
        <v>644.4</v>
      </c>
      <c r="C35" s="26">
        <f>+J35/$I$1</f>
        <v>14618.2</v>
      </c>
      <c r="D35" s="73">
        <f>+K35/$I$1</f>
        <v>343704393</v>
      </c>
      <c r="E35" s="57" t="s">
        <v>72</v>
      </c>
      <c r="F35" s="40"/>
      <c r="G35" s="12"/>
      <c r="H35" s="46" t="s">
        <v>58</v>
      </c>
      <c r="I35" s="128">
        <v>3222</v>
      </c>
      <c r="J35" s="128">
        <v>73091</v>
      </c>
      <c r="K35" s="128">
        <v>1718521965</v>
      </c>
    </row>
    <row r="36" spans="1:11" ht="6" customHeight="1" x14ac:dyDescent="0.25">
      <c r="A36" s="51"/>
      <c r="B36" s="26"/>
      <c r="C36" s="26"/>
      <c r="D36" s="26"/>
      <c r="E36" s="57"/>
      <c r="F36" s="40"/>
      <c r="G36" s="12"/>
    </row>
    <row r="37" spans="1:11" x14ac:dyDescent="0.25">
      <c r="A37" s="51" t="s">
        <v>59</v>
      </c>
      <c r="B37" s="47">
        <f>+B35+B34</f>
        <v>868.2</v>
      </c>
      <c r="C37" s="47">
        <f>+C35+C34</f>
        <v>10634418.199999999</v>
      </c>
      <c r="D37" s="74">
        <f>+D35+D34</f>
        <v>682370474.39999998</v>
      </c>
      <c r="E37" s="72"/>
      <c r="F37" s="41"/>
      <c r="G37" s="12"/>
    </row>
    <row r="38" spans="1:11" ht="7.5" customHeight="1" thickBot="1" x14ac:dyDescent="0.3">
      <c r="A38" s="22"/>
      <c r="B38" s="3"/>
      <c r="C38" s="3"/>
      <c r="D38" s="3"/>
      <c r="E38" s="21"/>
      <c r="G38" s="12"/>
    </row>
    <row r="39" spans="1:11" ht="27" thickBot="1" x14ac:dyDescent="0.3">
      <c r="A39" s="49" t="s">
        <v>60</v>
      </c>
      <c r="B39" s="71">
        <f>+B37+B29+B17</f>
        <v>4788.8</v>
      </c>
      <c r="C39" s="71">
        <f>+C37+C29+C17</f>
        <v>547762978</v>
      </c>
      <c r="D39" s="75">
        <f>+D37+D29+D17</f>
        <v>2993051011.1999998</v>
      </c>
      <c r="E39" s="50"/>
      <c r="F39" s="34"/>
      <c r="G39" s="12"/>
    </row>
    <row r="40" spans="1:11" ht="13.8" thickBot="1" x14ac:dyDescent="0.3">
      <c r="B40" s="2"/>
      <c r="C40" s="2"/>
      <c r="D40" s="2"/>
      <c r="G40" s="12"/>
    </row>
    <row r="41" spans="1:11" x14ac:dyDescent="0.25">
      <c r="A41" s="32" t="s">
        <v>7</v>
      </c>
      <c r="B41" s="30"/>
      <c r="C41" s="23"/>
      <c r="D41" s="23"/>
      <c r="E41" s="19"/>
      <c r="F41" s="34"/>
      <c r="G41" s="12"/>
    </row>
    <row r="42" spans="1:11" x14ac:dyDescent="0.25">
      <c r="A42" s="38" t="str">
        <f>+H4</f>
        <v>Week of May 14th to May 18th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3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5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5">
      <c r="A45" s="51" t="s">
        <v>1</v>
      </c>
      <c r="B45" s="26">
        <f>+I45</f>
        <v>168059000</v>
      </c>
      <c r="C45" s="26">
        <f>+C7-B45</f>
        <v>305437283.60000002</v>
      </c>
      <c r="D45" s="69">
        <f>+B45/C7</f>
        <v>0.35493203604945883</v>
      </c>
      <c r="E45" s="52" t="s">
        <v>11</v>
      </c>
      <c r="F45" s="42"/>
      <c r="G45" s="12"/>
      <c r="H45" s="8" t="s">
        <v>1</v>
      </c>
      <c r="I45" s="128">
        <v>168059000</v>
      </c>
    </row>
    <row r="46" spans="1:11" x14ac:dyDescent="0.25">
      <c r="A46" s="51" t="s">
        <v>0</v>
      </c>
      <c r="B46" s="26">
        <f>+I46</f>
        <v>36748500</v>
      </c>
      <c r="C46" s="26">
        <f>+C8-B46</f>
        <v>-14531194.199999999</v>
      </c>
      <c r="D46" s="69">
        <f>+B46/C8</f>
        <v>1.6540484400228221</v>
      </c>
      <c r="E46" s="52" t="s">
        <v>11</v>
      </c>
      <c r="F46" s="42"/>
      <c r="G46" s="12"/>
      <c r="H46" s="8" t="s">
        <v>0</v>
      </c>
      <c r="I46" s="128">
        <v>36748500</v>
      </c>
    </row>
    <row r="47" spans="1:11" ht="13.8" thickBot="1" x14ac:dyDescent="0.3">
      <c r="A47" s="53" t="s">
        <v>2</v>
      </c>
      <c r="B47" s="54">
        <f>+I47</f>
        <v>5974400</v>
      </c>
      <c r="C47" s="54">
        <f>+(C20+C21)-B47</f>
        <v>-326380</v>
      </c>
      <c r="D47" s="65">
        <f>+B47/(C20+C21)</f>
        <v>1.057786622568617</v>
      </c>
      <c r="E47" s="55" t="s">
        <v>12</v>
      </c>
      <c r="F47" s="42"/>
      <c r="G47" s="12"/>
      <c r="H47" s="8" t="s">
        <v>2</v>
      </c>
      <c r="I47" s="128">
        <v>5974400</v>
      </c>
    </row>
    <row r="48" spans="1:11" ht="13.8" thickBot="1" x14ac:dyDescent="0.3">
      <c r="G48" s="12"/>
      <c r="H48" s="12"/>
    </row>
    <row r="49" spans="1:11" x14ac:dyDescent="0.25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May 14th to May 18th</v>
      </c>
    </row>
    <row r="50" spans="1:11" x14ac:dyDescent="0.25">
      <c r="A50" s="36" t="str">
        <f>+H49</f>
        <v>Week of May 14th to May 18th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3">
      <c r="A51" s="22"/>
      <c r="B51" s="1"/>
      <c r="C51" s="1"/>
      <c r="D51" s="1"/>
      <c r="E51" s="21"/>
      <c r="F51" s="34"/>
      <c r="G51" s="12"/>
    </row>
    <row r="52" spans="1:11" x14ac:dyDescent="0.25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8" thickBot="1" x14ac:dyDescent="0.3">
      <c r="A53" s="53" t="s">
        <v>1</v>
      </c>
      <c r="B53" s="56">
        <f>+I53/K53</f>
        <v>910575000</v>
      </c>
      <c r="C53" s="54">
        <f>+C7-B53</f>
        <v>-437078716.39999998</v>
      </c>
      <c r="D53" s="65">
        <f>+C7/B53</f>
        <v>0.51999701683002497</v>
      </c>
      <c r="E53" s="55" t="s">
        <v>11</v>
      </c>
      <c r="F53" s="42"/>
      <c r="G53" s="12"/>
      <c r="H53" s="9" t="s">
        <v>26</v>
      </c>
      <c r="I53" s="10">
        <f>+J53*10000</f>
        <v>3642300000</v>
      </c>
      <c r="J53" s="128">
        <v>364230</v>
      </c>
      <c r="K53" s="126">
        <v>4</v>
      </c>
    </row>
    <row r="54" spans="1:11" ht="13.8" thickBot="1" x14ac:dyDescent="0.3"/>
    <row r="55" spans="1:11" x14ac:dyDescent="0.25">
      <c r="A55" s="32" t="s">
        <v>22</v>
      </c>
      <c r="B55" s="35"/>
      <c r="C55" s="18"/>
      <c r="D55" s="18"/>
      <c r="E55" s="19"/>
      <c r="F55" s="34"/>
    </row>
    <row r="56" spans="1:11" x14ac:dyDescent="0.25">
      <c r="A56" s="33" t="str">
        <f>+H4</f>
        <v>Week of May 14th to May 18th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3">
      <c r="A57" s="22"/>
      <c r="B57" s="1"/>
      <c r="C57" s="1"/>
      <c r="D57" s="1"/>
      <c r="E57" s="21"/>
      <c r="F57" s="34"/>
    </row>
    <row r="58" spans="1:11" x14ac:dyDescent="0.25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5">
      <c r="A59" s="51" t="s">
        <v>23</v>
      </c>
      <c r="B59" s="26">
        <f>+I59</f>
        <v>164</v>
      </c>
      <c r="C59" s="26">
        <f>+J59</f>
        <v>160250000</v>
      </c>
      <c r="D59" s="26"/>
      <c r="E59" s="57" t="s">
        <v>11</v>
      </c>
      <c r="F59" s="34"/>
      <c r="H59" s="6" t="s">
        <v>23</v>
      </c>
      <c r="I59" s="128">
        <v>164</v>
      </c>
      <c r="J59" s="128">
        <v>160250000</v>
      </c>
    </row>
    <row r="60" spans="1:11" x14ac:dyDescent="0.25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128">
        <v>1</v>
      </c>
      <c r="J60" s="128">
        <v>920000</v>
      </c>
    </row>
    <row r="61" spans="1:11" ht="13.8" thickBot="1" x14ac:dyDescent="0.3">
      <c r="A61" s="53" t="s">
        <v>9</v>
      </c>
      <c r="B61" s="58">
        <f>SUM(B59:B60)</f>
        <v>165</v>
      </c>
      <c r="C61" s="58">
        <f>SUM(C59:C60)</f>
        <v>161170000</v>
      </c>
      <c r="D61" s="54"/>
      <c r="E61" s="59"/>
      <c r="F61" s="34"/>
    </row>
    <row r="62" spans="1:11" x14ac:dyDescent="0.25">
      <c r="E62" s="1"/>
      <c r="F62" s="34"/>
    </row>
    <row r="63" spans="1:11" ht="13.8" thickBot="1" x14ac:dyDescent="0.3"/>
    <row r="64" spans="1:11" x14ac:dyDescent="0.25">
      <c r="A64" s="32" t="s">
        <v>21</v>
      </c>
      <c r="B64" s="35"/>
      <c r="C64" s="19"/>
      <c r="D64" s="1"/>
      <c r="F64" s="34"/>
    </row>
    <row r="65" spans="1:9" x14ac:dyDescent="0.25">
      <c r="A65" s="33" t="str">
        <f>+H4</f>
        <v>Week of May 14th to May 18th</v>
      </c>
      <c r="B65" s="37"/>
      <c r="C65" s="21"/>
      <c r="E65" s="34"/>
      <c r="G65"/>
      <c r="H65" t="s">
        <v>31</v>
      </c>
    </row>
    <row r="66" spans="1:9" ht="7.5" customHeight="1" thickBot="1" x14ac:dyDescent="0.3">
      <c r="A66" s="22"/>
      <c r="B66" s="1"/>
      <c r="C66" s="21"/>
      <c r="E66" s="34"/>
    </row>
    <row r="67" spans="1:9" x14ac:dyDescent="0.25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5">
      <c r="A68" s="51" t="s">
        <v>35</v>
      </c>
      <c r="B68" s="26">
        <f>+I68</f>
        <v>26</v>
      </c>
      <c r="C68" s="57" t="s">
        <v>19</v>
      </c>
      <c r="E68" s="34"/>
      <c r="H68" s="6" t="s">
        <v>35</v>
      </c>
      <c r="I68" s="128">
        <v>26</v>
      </c>
    </row>
    <row r="69" spans="1:9" x14ac:dyDescent="0.25">
      <c r="A69" s="51" t="s">
        <v>17</v>
      </c>
      <c r="B69" s="26">
        <f>+I69</f>
        <v>18</v>
      </c>
      <c r="C69" s="57" t="s">
        <v>19</v>
      </c>
      <c r="E69" s="34"/>
      <c r="H69" s="6" t="s">
        <v>17</v>
      </c>
      <c r="I69" s="128">
        <v>18</v>
      </c>
    </row>
    <row r="70" spans="1:9" x14ac:dyDescent="0.25">
      <c r="A70" s="51" t="s">
        <v>18</v>
      </c>
      <c r="B70" s="26">
        <f>+I70</f>
        <v>32</v>
      </c>
      <c r="C70" s="57" t="s">
        <v>20</v>
      </c>
      <c r="E70" s="40"/>
      <c r="G70"/>
      <c r="H70" s="6" t="s">
        <v>18</v>
      </c>
      <c r="I70" s="129">
        <v>32</v>
      </c>
    </row>
    <row r="71" spans="1:9" ht="13.8" thickBot="1" x14ac:dyDescent="0.3">
      <c r="A71" s="53" t="s">
        <v>9</v>
      </c>
      <c r="B71" s="58">
        <f>SUM(B68:B70)</f>
        <v>76</v>
      </c>
      <c r="C71" s="60"/>
      <c r="E71" s="11"/>
      <c r="G71"/>
    </row>
    <row r="72" spans="1:9" x14ac:dyDescent="0.25">
      <c r="E72" s="11"/>
      <c r="G72"/>
    </row>
    <row r="73" spans="1:9" x14ac:dyDescent="0.25">
      <c r="A73" s="7" t="s">
        <v>25</v>
      </c>
      <c r="E73" s="11"/>
      <c r="G73"/>
      <c r="H73" s="130" t="s">
        <v>78</v>
      </c>
    </row>
    <row r="74" spans="1:9" x14ac:dyDescent="0.25">
      <c r="A74" s="124" t="str">
        <f>+H74</f>
        <v>05-14-01 Experienced issue of losing connection to our App Servers. Oracle delivered a patch to solve the problem.</v>
      </c>
      <c r="E74" s="11"/>
      <c r="G74"/>
      <c r="H74" s="7" t="s">
        <v>116</v>
      </c>
    </row>
    <row r="75" spans="1:9" ht="13.8" thickBot="1" x14ac:dyDescent="0.3"/>
    <row r="76" spans="1:9" x14ac:dyDescent="0.25">
      <c r="A76" s="172" t="s">
        <v>27</v>
      </c>
      <c r="B76" s="173"/>
      <c r="H76" s="172" t="s">
        <v>27</v>
      </c>
      <c r="I76" s="173"/>
    </row>
    <row r="77" spans="1:9" x14ac:dyDescent="0.25">
      <c r="A77" s="13" t="s">
        <v>28</v>
      </c>
      <c r="B77" s="14" t="s">
        <v>29</v>
      </c>
      <c r="H77" s="13" t="s">
        <v>28</v>
      </c>
      <c r="I77" s="14" t="s">
        <v>29</v>
      </c>
    </row>
    <row r="78" spans="1:9" ht="13.8" thickBot="1" x14ac:dyDescent="0.3">
      <c r="A78" s="15">
        <f>+H78</f>
        <v>983113</v>
      </c>
      <c r="B78" s="16">
        <f>+I78</f>
        <v>591275081369</v>
      </c>
      <c r="H78" s="131">
        <v>983113</v>
      </c>
      <c r="I78" s="132">
        <v>591275081369</v>
      </c>
    </row>
    <row r="79" spans="1:9" x14ac:dyDescent="0.25">
      <c r="A79" t="str">
        <f>+H79</f>
        <v>As of May 17, 2001</v>
      </c>
      <c r="H79" s="126" t="s">
        <v>114</v>
      </c>
      <c r="I79" s="126"/>
    </row>
  </sheetData>
  <mergeCells count="2">
    <mergeCell ref="A76:B76"/>
    <mergeCell ref="H76:I76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Graph data</vt:lpstr>
      <vt:lpstr>Apr 23-27</vt:lpstr>
      <vt:lpstr>Apr 23-27 no Val</vt:lpstr>
      <vt:lpstr>Apr 30-May 4 no Val </vt:lpstr>
      <vt:lpstr>Apr 30-May 4</vt:lpstr>
      <vt:lpstr>May 7 - May 11 no notional val</vt:lpstr>
      <vt:lpstr>May 7 - May 11</vt:lpstr>
      <vt:lpstr>May 14- May 18 no notional</vt:lpstr>
      <vt:lpstr>May 14 - May 18</vt:lpstr>
      <vt:lpstr>May 21- May 25 no notional </vt:lpstr>
      <vt:lpstr>May 21 - May 25</vt:lpstr>
      <vt:lpstr>May 28- June 01 no notional</vt:lpstr>
      <vt:lpstr>May 28 - June 01</vt:lpstr>
      <vt:lpstr>Graphs</vt:lpstr>
      <vt:lpstr>'Apr 23-27'!Print_Area</vt:lpstr>
      <vt:lpstr>'Apr 23-27 no Val'!Print_Area</vt:lpstr>
      <vt:lpstr>'Apr 30-May 4'!Print_Area</vt:lpstr>
      <vt:lpstr>'Apr 30-May 4 no Val '!Print_Area</vt:lpstr>
      <vt:lpstr>'May 14 - May 18'!Print_Area</vt:lpstr>
      <vt:lpstr>'May 14- May 18 no notional'!Print_Area</vt:lpstr>
      <vt:lpstr>'May 21 - May 25'!Print_Area</vt:lpstr>
      <vt:lpstr>'May 21- May 25 no notional '!Print_Area</vt:lpstr>
      <vt:lpstr>'May 28 - June 01'!Print_Area</vt:lpstr>
      <vt:lpstr>'May 28- June 01 no notional'!Print_Area</vt:lpstr>
      <vt:lpstr>'May 7 - May 11'!Print_Area</vt:lpstr>
      <vt:lpstr>'May 7 - May 11 no notional val'!Print_Area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jrostan</dc:creator>
  <cp:lastModifiedBy>Havlíček Jan</cp:lastModifiedBy>
  <cp:lastPrinted>2001-06-04T23:05:25Z</cp:lastPrinted>
  <dcterms:created xsi:type="dcterms:W3CDTF">2001-03-12T13:47:43Z</dcterms:created>
  <dcterms:modified xsi:type="dcterms:W3CDTF">2023-09-10T15:34:25Z</dcterms:modified>
</cp:coreProperties>
</file>