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3440" windowHeight="10548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<sst xmlns="http://schemas.openxmlformats.org/spreadsheetml/2006/main" count="422" uniqueCount="147">
  <si>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</si>
  <si>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</si>
  <si>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</si>
  <si>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</si>
  <si>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</si>
  <si>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</si>
  <si>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</si>
  <si>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</si>
  <si>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</si>
  <si>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</si>
  <si>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</si>
  <si>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</si>
  <si>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</si>
  <si>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</si>
  <si>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</si>
  <si>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</si>
  <si>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</si>
  <si>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</si>
  <si>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</si>
  <si>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</si>
  <si>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</si>
  <si>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</si>
  <si>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</si>
  <si>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</si>
  <si>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</si>
  <si>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</si>
  <si>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</si>
  <si>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</si>
  <si>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</si>
  <si>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</si>
  <si>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</si>
  <si>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</si>
  <si>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</si>
  <si>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</si>
  <si>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</si>
  <si>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</si>
  <si>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</si>
  <si>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</si>
  <si>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</si>
  <si>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</si>
  <si>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</si>
  <si>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</si>
  <si>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</si>
  <si>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</si>
  <si>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</si>
  <si>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</si>
  <si>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</si>
  <si>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</si>
  <si>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</si>
  <si>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</si>
  <si>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</si>
  <si>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</si>
  <si>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</si>
  <si>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</si>
  <si>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</si>
  <si>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</si>
  <si>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</si>
  <si>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</si>
  <si>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</si>
  <si>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</si>
  <si>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</si>
  <si>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</si>
  <si>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</si>
  <si>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</si>
  <si>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</si>
  <si>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</si>
  <si>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</si>
  <si>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</si>
  <si>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</si>
  <si>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</si>
  <si>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</si>
  <si>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</si>
  <si>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</si>
  <si>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</si>
  <si>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</si>
  <si>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</si>
  <si>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</si>
  <si>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</si>
  <si>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</si>
  <si>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</si>
  <si>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</si>
  <si>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</si>
  <si>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</si>
  <si>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</si>
  <si>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</si>
  <si>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</si>
  <si>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</si>
  <si>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</si>
  <si>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</si>
  <si>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</si>
  <si>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</si>
  <si>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</si>
  <si>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</si>
  <si>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</si>
  <si>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</si>
  <si>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</si>
  <si>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</si>
  <si>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</si>
  <si>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</si>
  <si>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</si>
  <si>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</si>
  <si>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</si>
  <si>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</si>
  <si>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</si>
  <si>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</si>
  <si>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</si>
  <si>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</si>
  <si>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</si>
  <si>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Fleming</t>
  </si>
  <si>
    <t>Rosalee T.</t>
  </si>
  <si>
    <t>Exec. Asst.to the Chairman</t>
  </si>
  <si>
    <t>0011</t>
  </si>
  <si>
    <t>EB5004a</t>
  </si>
  <si>
    <t>713-853-6088</t>
  </si>
  <si>
    <t>B</t>
  </si>
  <si>
    <t>Willard Inter-Continental Washington</t>
  </si>
  <si>
    <t xml:space="preserve">  Attend Inauguration</t>
  </si>
  <si>
    <t>Sally Keepers</t>
  </si>
  <si>
    <t>L</t>
  </si>
  <si>
    <t>Sally Keepers, Judy Smith</t>
  </si>
  <si>
    <t>D</t>
  </si>
  <si>
    <t>Willard Inter-Continental Washington - phone charges while attending Inauguration</t>
  </si>
  <si>
    <t>52003500</t>
  </si>
  <si>
    <t>100044</t>
  </si>
  <si>
    <t>52004500</t>
  </si>
  <si>
    <t>52002500</t>
  </si>
  <si>
    <t>AT&amp;T long distance business calls - to/from Gov. Gray Davis' office (CA) and Mr. Lay</t>
  </si>
  <si>
    <t>52503500</t>
  </si>
  <si>
    <t>Southwestern Bell - charges for fax machine at Fleming home for December</t>
  </si>
  <si>
    <t>Southwestern Bell - charges for fax machine at Fleming home for January 2001</t>
  </si>
  <si>
    <t>Time Warner Communications - cable modem installation at Fleming home for new computer</t>
  </si>
  <si>
    <t>Georgette Klinger Inc. - year of beauty for Carolyn Cooney for her work and assistance to the Lay</t>
  </si>
  <si>
    <t>family and to Enron executives during the Inauguration</t>
  </si>
  <si>
    <t>Tip to bellman at Willard Hotel</t>
  </si>
  <si>
    <t xml:space="preserve">Tip to bellman for retrieving lost bag - left in Carey sedan </t>
  </si>
  <si>
    <t>Tip to van driver at the hangar om Washington to take me to transport Mr. &amp; Mrs. Lay's</t>
  </si>
  <si>
    <t>luggage to the Enron plane</t>
  </si>
  <si>
    <t>Tip to Carey driver, Mohammad Bhatti, for bringing luggage to the airport and taking care of</t>
  </si>
  <si>
    <t>travel needs of the Lays while they were in Washington</t>
  </si>
  <si>
    <t>1/19-21/01</t>
  </si>
  <si>
    <t>Roundtrip mileage from Fleming home to the Enron hangar for the trip to Washington</t>
  </si>
  <si>
    <t>Roundtrip to Aviation, the Enron office and Mr. Lay's home</t>
  </si>
  <si>
    <t>Round from Fleming home to office</t>
  </si>
  <si>
    <t>Roundtrip office to Tony's Restaurant for Enron Board dinner</t>
  </si>
  <si>
    <t>Mail and trip files to Lay home</t>
  </si>
  <si>
    <t>Roundtrip from Fleming home to the office</t>
  </si>
  <si>
    <t>Southwestern Bell - charges for fax machine at Fleming home for February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</si>
</sst>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516.58000000000004</v>
      </c>
      <c r="B3" s="351" t="str">
        <f>'Short Form'!A29</f>
        <v>52003500</v>
      </c>
      <c r="C3" s="293" t="str">
        <f>'Short Form'!B29</f>
        <v>0011</v>
      </c>
      <c r="D3" s="390" t="str">
        <f>'Short Form'!C29</f>
        <v>100044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352.37</v>
      </c>
      <c r="B5" s="293" t="str">
        <f>'Short Form'!A44</f>
        <v>52503500</v>
      </c>
      <c r="C5" s="293" t="str">
        <f>'Short Form'!B44</f>
        <v>0011</v>
      </c>
      <c r="D5" s="390" t="str">
        <f>'Short Form'!C44</f>
        <v>100044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44.12</v>
      </c>
      <c r="B7" s="293" t="str">
        <f>'Travel Form'!B49</f>
        <v>52004500</v>
      </c>
      <c r="C7" s="293" t="str">
        <f>'Travel Form'!C49</f>
        <v>0011</v>
      </c>
      <c r="D7" s="390" t="str">
        <f>'Travel Form'!D49:G49</f>
        <v>100044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100.35</v>
      </c>
      <c r="B9" s="293" t="str">
        <f>'Travel Form'!B51</f>
        <v>52004500</v>
      </c>
      <c r="C9" s="293" t="str">
        <f>'Travel Form'!C51</f>
        <v>0011</v>
      </c>
      <c r="D9" s="390" t="str">
        <f>'Travel Form'!D51:G51</f>
        <v>100044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663.62</v>
      </c>
      <c r="B19" s="293" t="str">
        <f>'Misc. Exp. Sup'!B49</f>
        <v>52002500</v>
      </c>
      <c r="C19" s="351" t="str">
        <f>'Misc. Exp. Sup'!C49</f>
        <v>0011</v>
      </c>
      <c r="D19" s="389" t="str">
        <f>'Misc. Exp. Sup'!D49</f>
        <v>100044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62.1</v>
      </c>
      <c r="B21" s="293" t="str">
        <f>'Misc. Exp. Sup'!B51</f>
        <v>52002500</v>
      </c>
      <c r="C21" s="293" t="str">
        <f>'Misc. Exp. Sup'!C51</f>
        <v>0011</v>
      </c>
      <c r="D21" s="390" t="str">
        <f>'Misc. Exp. Sup'!D51</f>
        <v>100044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1739.14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A24" zoomScale="75" workbookViewId="0">
      <selection activeCell="I49" sqref="I49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36948</v>
      </c>
      <c r="P2" s="261">
        <f ca="1">TODAY()</f>
        <v>36950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108</v>
      </c>
      <c r="B6" s="121"/>
      <c r="C6" s="121"/>
      <c r="D6"/>
      <c r="E6" s="290" t="s">
        <v>109</v>
      </c>
      <c r="F6" s="121"/>
      <c r="G6" s="121"/>
      <c r="H6" s="174" t="s">
        <v>110</v>
      </c>
      <c r="I6" s="121"/>
      <c r="J6" s="176"/>
      <c r="K6" s="114">
        <v>456606258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111</v>
      </c>
      <c r="B8" s="291"/>
      <c r="C8" s="291"/>
      <c r="D8" s="173"/>
      <c r="E8" s="191" t="s">
        <v>112</v>
      </c>
      <c r="F8" s="172"/>
      <c r="G8" s="192"/>
      <c r="H8" s="172"/>
      <c r="I8" s="172"/>
      <c r="J8" s="190"/>
      <c r="K8" s="270" t="s">
        <v>113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36910</v>
      </c>
      <c r="B14" s="135" t="s">
        <v>114</v>
      </c>
      <c r="C14" s="126" t="s">
        <v>115</v>
      </c>
      <c r="D14" s="155"/>
      <c r="E14" s="155"/>
      <c r="F14" s="156"/>
      <c r="G14" s="157"/>
      <c r="H14" s="265" t="s">
        <v>117</v>
      </c>
      <c r="I14" s="262"/>
      <c r="J14" s="263"/>
      <c r="K14" s="263"/>
      <c r="L14" s="259">
        <v>68.34</v>
      </c>
      <c r="M14" s="196"/>
      <c r="N14" s="189">
        <f>IF(M14=" ",L14*1,L14*M14)</f>
        <v>68.34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 t="s">
        <v>116</v>
      </c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36910</v>
      </c>
      <c r="B16" s="135" t="s">
        <v>118</v>
      </c>
      <c r="C16" s="126" t="s">
        <v>115</v>
      </c>
      <c r="D16" s="155"/>
      <c r="E16" s="155"/>
      <c r="F16" s="156"/>
      <c r="G16" s="157"/>
      <c r="H16" s="265" t="s">
        <v>119</v>
      </c>
      <c r="I16" s="262"/>
      <c r="J16" s="263"/>
      <c r="K16" s="263"/>
      <c r="L16" s="259">
        <v>77.180000000000007</v>
      </c>
      <c r="M16" s="196"/>
      <c r="N16" s="189">
        <f t="shared" ref="N16:N26" si="0">IF(M16=" ",L16*1,L16*M16)</f>
        <v>77.180000000000007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 t="s">
        <v>116</v>
      </c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>
        <v>36910</v>
      </c>
      <c r="B18" s="135" t="s">
        <v>120</v>
      </c>
      <c r="C18" s="126" t="s">
        <v>115</v>
      </c>
      <c r="D18" s="155"/>
      <c r="E18" s="155"/>
      <c r="F18" s="156"/>
      <c r="G18" s="157"/>
      <c r="H18" s="265" t="s">
        <v>119</v>
      </c>
      <c r="I18" s="262"/>
      <c r="J18" s="263"/>
      <c r="K18" s="263"/>
      <c r="L18" s="259">
        <v>222.47</v>
      </c>
      <c r="M18" s="196"/>
      <c r="N18" s="189">
        <f>IF(M18=" ",L18*1,L18*M18)</f>
        <v>222.47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 t="s">
        <v>116</v>
      </c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>
        <v>36911</v>
      </c>
      <c r="B20" s="135" t="s">
        <v>114</v>
      </c>
      <c r="C20" s="126" t="s">
        <v>115</v>
      </c>
      <c r="D20" s="155"/>
      <c r="E20" s="155"/>
      <c r="F20" s="156"/>
      <c r="G20" s="157"/>
      <c r="H20" s="265" t="s">
        <v>117</v>
      </c>
      <c r="I20" s="262"/>
      <c r="J20" s="263"/>
      <c r="K20" s="263"/>
      <c r="L20" s="259">
        <v>70.34</v>
      </c>
      <c r="M20" s="196"/>
      <c r="N20" s="189">
        <f t="shared" si="0"/>
        <v>70.34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 t="s">
        <v>116</v>
      </c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>
        <v>36911</v>
      </c>
      <c r="B22" s="135" t="s">
        <v>118</v>
      </c>
      <c r="C22" s="126" t="s">
        <v>115</v>
      </c>
      <c r="D22" s="155"/>
      <c r="E22" s="155"/>
      <c r="F22" s="156"/>
      <c r="G22" s="157"/>
      <c r="H22" s="266" t="s">
        <v>117</v>
      </c>
      <c r="I22" s="262"/>
      <c r="J22" s="263"/>
      <c r="K22" s="263"/>
      <c r="L22" s="259">
        <v>21.75</v>
      </c>
      <c r="M22" s="196"/>
      <c r="N22" s="189">
        <f t="shared" si="0"/>
        <v>21.75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 t="s">
        <v>116</v>
      </c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>
        <v>36912</v>
      </c>
      <c r="B24" s="135" t="s">
        <v>114</v>
      </c>
      <c r="C24" s="126" t="s">
        <v>115</v>
      </c>
      <c r="D24" s="155"/>
      <c r="E24" s="155"/>
      <c r="F24" s="156"/>
      <c r="G24" s="157"/>
      <c r="H24" s="266" t="s">
        <v>117</v>
      </c>
      <c r="I24" s="262"/>
      <c r="J24" s="263"/>
      <c r="K24" s="263"/>
      <c r="L24" s="259">
        <v>56.5</v>
      </c>
      <c r="M24" s="196"/>
      <c r="N24" s="189">
        <f t="shared" si="0"/>
        <v>56.5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 t="s">
        <v>116</v>
      </c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516.58000000000004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122</v>
      </c>
      <c r="B29" s="299" t="s">
        <v>111</v>
      </c>
      <c r="C29" s="400" t="s">
        <v>123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516.58000000000004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36904</v>
      </c>
      <c r="B34" s="129" t="s">
        <v>126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7.71</v>
      </c>
      <c r="M34" s="196"/>
      <c r="N34" s="189">
        <f t="shared" ref="N34:N41" si="1">IF(M34=" ",L34*1,L34*M34)</f>
        <v>7.71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36877</v>
      </c>
      <c r="B35" s="129" t="s">
        <v>128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23.16</v>
      </c>
      <c r="M35" s="196"/>
      <c r="N35" s="189">
        <f>IF(M35=" ",L35*1,L35*M35)</f>
        <v>23.16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>
        <v>36908</v>
      </c>
      <c r="B36" s="129" t="s">
        <v>129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100.75</v>
      </c>
      <c r="M36" s="196"/>
      <c r="N36" s="189">
        <f t="shared" si="1"/>
        <v>100.75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>
        <v>36920</v>
      </c>
      <c r="B37" s="129" t="s">
        <v>130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171.65</v>
      </c>
      <c r="M37" s="196"/>
      <c r="N37" s="189">
        <f t="shared" si="1"/>
        <v>171.65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>
        <v>36939</v>
      </c>
      <c r="B38" s="129" t="s">
        <v>146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>
        <v>49.1</v>
      </c>
      <c r="M38" s="196"/>
      <c r="N38" s="189">
        <f>IF(M38=" ",L38*1,L38*M38)</f>
        <v>49.1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352.37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725.72</v>
      </c>
    </row>
    <row r="44" spans="1:64" ht="24" customHeight="1" x14ac:dyDescent="0.25">
      <c r="A44" s="299" t="s">
        <v>127</v>
      </c>
      <c r="B44" s="299" t="s">
        <v>111</v>
      </c>
      <c r="C44" s="395" t="s">
        <v>123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1078.0899999999999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144.47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1739.14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1739.14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Fleming</v>
      </c>
      <c r="B62" s="250" t="str">
        <f>IF(ISBLANK($E$6),TRIM(" "),$E$6)</f>
        <v>Rosalee T.</v>
      </c>
      <c r="C62" s="295" t="str">
        <f>TEXT(IF(ISBLANK($N$2),"      ",$N$2),"000000")</f>
        <v>036948</v>
      </c>
      <c r="D62" s="110" t="str">
        <f>TEXT($K$6,"###-##-####")</f>
        <v>456-60-6258</v>
      </c>
      <c r="E62" s="251" t="str">
        <f>TEXT($N$52,"######0.00")</f>
        <v>1739.14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4" zoomScale="80" workbookViewId="0">
      <selection activeCell="D54" sqref="D54:G54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Exec. Asst.to the Chairman</v>
      </c>
      <c r="I5" s="177"/>
      <c r="J5" s="179"/>
      <c r="K5" s="116">
        <f>'Short Form'!K6</f>
        <v>456606258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36910</v>
      </c>
      <c r="C12" s="137" t="s">
        <v>121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42.12</v>
      </c>
      <c r="N12" s="258"/>
      <c r="O12" s="189">
        <f t="shared" ref="O12:O27" si="0">IF(N12=" ",M12*1,M12*N12)</f>
        <v>42.12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36911</v>
      </c>
      <c r="C13" s="124" t="s">
        <v>121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2</v>
      </c>
      <c r="N13" s="258"/>
      <c r="O13" s="189">
        <f t="shared" si="0"/>
        <v>2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62</v>
      </c>
      <c r="B14" s="148">
        <v>36910</v>
      </c>
      <c r="C14" s="124" t="s">
        <v>133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10</v>
      </c>
      <c r="N14" s="258"/>
      <c r="O14" s="189">
        <f t="shared" si="0"/>
        <v>10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62</v>
      </c>
      <c r="B15" s="148">
        <v>36912</v>
      </c>
      <c r="C15" s="124" t="s">
        <v>133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>
        <v>10</v>
      </c>
      <c r="N15" s="258"/>
      <c r="O15" s="189">
        <f t="shared" si="0"/>
        <v>10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62</v>
      </c>
      <c r="B16" s="148">
        <v>36910</v>
      </c>
      <c r="C16" s="124" t="s">
        <v>134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10</v>
      </c>
      <c r="N16" s="258"/>
      <c r="O16" s="189">
        <f t="shared" si="0"/>
        <v>10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 t="s">
        <v>62</v>
      </c>
      <c r="B17" s="148">
        <v>36912</v>
      </c>
      <c r="C17" s="124" t="s">
        <v>135</v>
      </c>
      <c r="D17" s="166"/>
      <c r="E17" s="166"/>
      <c r="F17" s="166"/>
      <c r="G17" s="167"/>
      <c r="H17" s="166"/>
      <c r="I17" s="166"/>
      <c r="J17" s="166"/>
      <c r="K17" s="166"/>
      <c r="L17" s="255"/>
      <c r="M17" s="260">
        <v>20</v>
      </c>
      <c r="N17" s="258"/>
      <c r="O17" s="189">
        <f t="shared" si="0"/>
        <v>20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 t="s">
        <v>136</v>
      </c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 t="s">
        <v>62</v>
      </c>
      <c r="B19" s="148">
        <v>36912</v>
      </c>
      <c r="C19" s="124" t="s">
        <v>137</v>
      </c>
      <c r="D19" s="166"/>
      <c r="E19" s="166"/>
      <c r="F19" s="166"/>
      <c r="G19" s="167"/>
      <c r="H19" s="166"/>
      <c r="I19" s="166"/>
      <c r="J19" s="166"/>
      <c r="K19" s="166"/>
      <c r="L19" s="255"/>
      <c r="M19" s="260">
        <v>40</v>
      </c>
      <c r="N19" s="258"/>
      <c r="O19" s="189">
        <f t="shared" si="0"/>
        <v>40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 t="s">
        <v>138</v>
      </c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 t="s">
        <v>62</v>
      </c>
      <c r="B21" s="148" t="s">
        <v>139</v>
      </c>
      <c r="C21" s="124" t="s">
        <v>140</v>
      </c>
      <c r="D21" s="166"/>
      <c r="E21" s="166"/>
      <c r="F21" s="166"/>
      <c r="G21" s="167"/>
      <c r="H21" s="166"/>
      <c r="I21" s="166"/>
      <c r="J21" s="166"/>
      <c r="K21" s="166"/>
      <c r="L21" s="255"/>
      <c r="M21" s="260">
        <v>30</v>
      </c>
      <c r="N21" s="258">
        <v>0.34499999999999997</v>
      </c>
      <c r="O21" s="189">
        <f t="shared" si="0"/>
        <v>10.35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144.47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124</v>
      </c>
      <c r="C49" s="341" t="s">
        <v>111</v>
      </c>
      <c r="D49" s="405" t="s">
        <v>123</v>
      </c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44.12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 t="s">
        <v>62</v>
      </c>
      <c r="B51" s="349" t="s">
        <v>124</v>
      </c>
      <c r="C51" s="341" t="s">
        <v>111</v>
      </c>
      <c r="D51" s="405" t="s">
        <v>123</v>
      </c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100.35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144.47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Exec. Asst.to the Chairman</v>
      </c>
      <c r="I5" s="121"/>
      <c r="J5" s="121"/>
      <c r="K5" s="19"/>
      <c r="L5" s="144">
        <f>'Short Form'!K6</f>
        <v>456606258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abSelected="1" topLeftCell="A7" zoomScale="80" workbookViewId="0">
      <selection activeCell="H53" sqref="H53:I53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Exec. Asst.to the Chairman</v>
      </c>
      <c r="I5" s="177"/>
      <c r="J5" s="179"/>
      <c r="K5" s="116">
        <f>'Short Form'!K6</f>
        <v>456606258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61</v>
      </c>
      <c r="B10" s="148">
        <v>36920</v>
      </c>
      <c r="C10" s="124" t="s">
        <v>131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663.62</v>
      </c>
      <c r="N10" s="257"/>
      <c r="O10" s="189">
        <f>IF(N10=" ",M10*1,M10*N10)</f>
        <v>663.62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 t="s">
        <v>132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 t="s">
        <v>62</v>
      </c>
      <c r="B12" s="148">
        <v>36904</v>
      </c>
      <c r="C12" s="124" t="s">
        <v>141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64</v>
      </c>
      <c r="N12" s="257">
        <v>0.34499999999999997</v>
      </c>
      <c r="O12" s="189">
        <f>IF(N12=" ",M12*1,M12*N12)</f>
        <v>22.08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 t="s">
        <v>62</v>
      </c>
      <c r="B13" s="148">
        <v>36905</v>
      </c>
      <c r="C13" s="124" t="s">
        <v>142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36</v>
      </c>
      <c r="N13" s="257">
        <v>0.34499999999999997</v>
      </c>
      <c r="O13" s="189">
        <f t="shared" ref="O13:O25" si="0">IF(N13=" ",M13*1,M13*N13)</f>
        <v>12.42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 t="s">
        <v>62</v>
      </c>
      <c r="B14" s="148">
        <v>36934</v>
      </c>
      <c r="C14" s="124" t="s">
        <v>143</v>
      </c>
      <c r="D14" s="166"/>
      <c r="E14" s="166"/>
      <c r="F14" s="166"/>
      <c r="G14" s="167"/>
      <c r="H14" s="166"/>
      <c r="I14" s="166"/>
      <c r="J14" s="166"/>
      <c r="K14" s="166"/>
      <c r="L14" s="166"/>
      <c r="M14" s="245">
        <v>24</v>
      </c>
      <c r="N14" s="257">
        <v>0.34499999999999997</v>
      </c>
      <c r="O14" s="189">
        <f t="shared" si="0"/>
        <v>8.2799999999999994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 t="s">
        <v>62</v>
      </c>
      <c r="B15" s="148">
        <v>36938</v>
      </c>
      <c r="C15" s="124" t="s">
        <v>144</v>
      </c>
      <c r="D15" s="166"/>
      <c r="E15" s="166"/>
      <c r="F15" s="166"/>
      <c r="G15" s="167"/>
      <c r="H15" s="166"/>
      <c r="I15" s="166"/>
      <c r="J15" s="166"/>
      <c r="K15" s="166"/>
      <c r="L15" s="166"/>
      <c r="M15" s="245">
        <v>20</v>
      </c>
      <c r="N15" s="257">
        <v>0.34499999999999997</v>
      </c>
      <c r="O15" s="189">
        <f t="shared" si="0"/>
        <v>6.9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 t="s">
        <v>62</v>
      </c>
      <c r="B16" s="148">
        <v>36948</v>
      </c>
      <c r="C16" s="124" t="s">
        <v>145</v>
      </c>
      <c r="D16" s="166"/>
      <c r="E16" s="166"/>
      <c r="F16" s="166"/>
      <c r="G16" s="167"/>
      <c r="H16" s="166"/>
      <c r="I16" s="166"/>
      <c r="J16" s="166"/>
      <c r="K16" s="166"/>
      <c r="L16" s="166"/>
      <c r="M16" s="245">
        <v>36</v>
      </c>
      <c r="N16" s="257">
        <v>0.34499999999999997</v>
      </c>
      <c r="O16" s="189">
        <f t="shared" si="0"/>
        <v>12.42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725.72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61</v>
      </c>
      <c r="B49" s="340" t="s">
        <v>125</v>
      </c>
      <c r="C49" s="341" t="s">
        <v>111</v>
      </c>
      <c r="D49" s="405" t="s">
        <v>123</v>
      </c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663.62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 t="s">
        <v>62</v>
      </c>
      <c r="B51" s="349" t="s">
        <v>125</v>
      </c>
      <c r="C51" s="341" t="s">
        <v>111</v>
      </c>
      <c r="D51" s="405" t="s">
        <v>123</v>
      </c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62.1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725.72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Exec. Asst.to the Chairman</v>
      </c>
      <c r="I5" s="177"/>
      <c r="J5" s="179"/>
      <c r="K5" s="116">
        <f>'Short Form'!K6</f>
        <v>456606258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Exec. Asst.to the Chairman</v>
      </c>
      <c r="I5" s="121"/>
      <c r="J5" s="121"/>
      <c r="K5" s="19"/>
      <c r="L5" s="144">
        <f>'Short Form'!K6</f>
        <v>456606258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Exec. Asst.to the Chairman</v>
      </c>
      <c r="I5" s="177"/>
      <c r="J5" s="179"/>
      <c r="K5" s="116">
        <f>'Short Form'!K6</f>
        <v>456606258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2001-02-25T03:46:02Z</cp:lastPrinted>
  <dcterms:created xsi:type="dcterms:W3CDTF">1997-11-03T17:34:07Z</dcterms:created>
  <dcterms:modified xsi:type="dcterms:W3CDTF">2023-09-10T15:34:44Z</dcterms:modified>
</cp:coreProperties>
</file>