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72" windowWidth="12120" windowHeight="8412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<sst xmlns="http://schemas.openxmlformats.org/spreadsheetml/2006/main" count="401" uniqueCount="148">
  <si>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</si>
  <si>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</si>
  <si>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</si>
  <si>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</si>
  <si>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</si>
  <si>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</si>
  <si>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</si>
  <si>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</si>
  <si>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</si>
  <si>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</si>
  <si>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</si>
  <si>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</si>
  <si>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</si>
  <si>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</si>
  <si>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</si>
  <si>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</si>
  <si>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</si>
  <si>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</si>
  <si>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</si>
  <si>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</si>
  <si>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</si>
  <si>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</si>
  <si>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</si>
  <si>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</si>
  <si>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</si>
  <si>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</si>
  <si>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</si>
  <si>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</si>
  <si>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</si>
  <si>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</si>
  <si>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</si>
  <si>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</si>
  <si>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</si>
  <si>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</si>
  <si>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</si>
  <si>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</si>
  <si>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</si>
  <si>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</si>
  <si>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</si>
  <si>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</si>
  <si>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</si>
  <si>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</si>
  <si>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</si>
  <si>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</si>
  <si>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</si>
  <si>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</si>
  <si>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</si>
  <si>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</si>
  <si>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</si>
  <si>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</si>
  <si>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</si>
  <si>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</si>
  <si>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</si>
  <si>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</si>
  <si>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</si>
  <si>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</si>
  <si>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</si>
  <si>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</si>
  <si>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</si>
  <si>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</si>
  <si>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</si>
  <si>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</si>
  <si>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</si>
  <si>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</si>
  <si>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</si>
  <si>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</si>
  <si>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</si>
  <si>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</si>
  <si>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</si>
  <si>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</si>
  <si>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</si>
  <si>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</si>
  <si>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</si>
  <si>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</si>
  <si>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</si>
  <si>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</si>
  <si>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</si>
  <si>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</si>
  <si>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</si>
  <si>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</si>
  <si>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</si>
  <si>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</si>
  <si>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</si>
  <si>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</si>
  <si>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</si>
  <si>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</si>
  <si>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</si>
  <si>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</si>
  <si>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</si>
  <si>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</si>
  <si>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</si>
  <si>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</si>
  <si>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</si>
  <si>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</si>
  <si>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</si>
  <si>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</si>
  <si>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</si>
  <si>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</si>
  <si>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</si>
  <si>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</si>
  <si>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</si>
  <si>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</si>
  <si>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</si>
  <si>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</si>
  <si>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</si>
  <si>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</si>
  <si>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</si>
  <si>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</si>
  <si>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Fleming</t>
  </si>
  <si>
    <t>Rosalee</t>
  </si>
  <si>
    <t>T.</t>
  </si>
  <si>
    <t>456-60-6258</t>
  </si>
  <si>
    <t>0011</t>
  </si>
  <si>
    <t>EB5004A</t>
  </si>
  <si>
    <t>713-853-6088</t>
  </si>
  <si>
    <t>100044</t>
  </si>
  <si>
    <t>52503500</t>
  </si>
  <si>
    <t>52004500</t>
  </si>
  <si>
    <t>52003500</t>
  </si>
  <si>
    <t>D</t>
  </si>
  <si>
    <t>Vincent's Restaurant</t>
  </si>
  <si>
    <t xml:space="preserve">Office of the Chairman personnel - Vanessa </t>
  </si>
  <si>
    <t>Groscrand, Rosalee Fleming and Bobbie Power</t>
  </si>
  <si>
    <t>who is Cindy Olson's assistant.</t>
  </si>
  <si>
    <t>Update on organization changes</t>
  </si>
  <si>
    <t>Southwestern Bell - monthly charge for fax machine at Fleming home for June 2000</t>
  </si>
  <si>
    <t>Southwestern Bell - monthly charge for fax machine at Fleming home for July 2000</t>
  </si>
  <si>
    <t>Southwestern Bell - monthly charge for fax machine at Fleming home for August 2000</t>
  </si>
  <si>
    <t>Southwestern Bell - monthly charge for fax machine at Fleming home for October 2000</t>
  </si>
  <si>
    <t>Southwestern Bell - monthly charge for fax machine at Fleming home for September 2000</t>
  </si>
  <si>
    <t>Tip to bellman to take bags to room and to get ice at the Breakers</t>
  </si>
  <si>
    <t>Tip to bellman to take bags to room and to get ice at the Four Seasons - had to</t>
  </si>
  <si>
    <t>change hotels due to power outage.</t>
  </si>
  <si>
    <t>10/5-8/2000</t>
  </si>
  <si>
    <t xml:space="preserve">Roundtrip to the airport for trip to Palm Beach, Florida for the board meeting - 20 miles </t>
  </si>
  <si>
    <t>52002500</t>
  </si>
  <si>
    <t>Lucy Davila, R.M.T. - tip to massage therapist for giving massages to Office of the Chairman</t>
  </si>
  <si>
    <t>employees (see attached list).</t>
  </si>
  <si>
    <t>Valet parking tip for the Enron Advisory Council at the Four Seasons</t>
  </si>
  <si>
    <t>Valet Parking tip at Four Seasons for the board meeting</t>
  </si>
  <si>
    <t>3</t>
  </si>
  <si>
    <t>American Express - flowers for Katherine Chisley for her birthday.  Relief receptionist on 50th floor.</t>
  </si>
  <si>
    <t>David Shutt's Photography  - copies of pictures from the MDA Telethon Bowl-A-Thon</t>
  </si>
  <si>
    <t>Roundtrip mileage to the airport to take Mr. Lay's mail - 40 miles</t>
  </si>
  <si>
    <t>Roundtrip mileage to Mr. Lay's home to take his mail - 20 miles</t>
  </si>
  <si>
    <t>Roundtrip mileage to drive from 1960 area after hours to downtown to sign a rush document</t>
  </si>
  <si>
    <t xml:space="preserve">  on the signature machine.</t>
  </si>
  <si>
    <t>Tip to bellman doing bag pull for the group of people moving to the Four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</si>
</sst>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1" t="s">
        <v>102</v>
      </c>
      <c r="F2" s="392"/>
      <c r="G2" s="386"/>
      <c r="H2" s="393" t="s">
        <v>103</v>
      </c>
      <c r="I2" s="391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177.25</v>
      </c>
      <c r="B3" s="351" t="str">
        <f>'Short Form'!A29</f>
        <v>52004500</v>
      </c>
      <c r="C3" s="293" t="str">
        <f>'Short Form'!B29</f>
        <v>0011</v>
      </c>
      <c r="D3" s="389" t="str">
        <f>'Short Form'!C29</f>
        <v>100044</v>
      </c>
      <c r="E3" s="389"/>
      <c r="F3" s="389"/>
      <c r="G3" s="389"/>
      <c r="H3" s="389">
        <f>'Short Form'!G29</f>
        <v>0</v>
      </c>
      <c r="I3" s="389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4"/>
      <c r="K4" s="364"/>
    </row>
    <row r="5" spans="1:11" ht="16.5" customHeight="1" x14ac:dyDescent="0.25">
      <c r="A5" s="292">
        <f>'Short Form'!N42</f>
        <v>136.51</v>
      </c>
      <c r="B5" s="293" t="str">
        <f>'Short Form'!A44</f>
        <v>52503500</v>
      </c>
      <c r="C5" s="293" t="str">
        <f>'Short Form'!B44</f>
        <v>0011</v>
      </c>
      <c r="D5" s="389" t="str">
        <f>'Short Form'!C44</f>
        <v>100044</v>
      </c>
      <c r="E5" s="389"/>
      <c r="F5" s="389"/>
      <c r="G5" s="389"/>
      <c r="H5" s="389">
        <f>'Short Form'!G44</f>
        <v>0</v>
      </c>
      <c r="I5" s="389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4"/>
      <c r="K6" s="364"/>
    </row>
    <row r="7" spans="1:11" ht="16.5" customHeight="1" x14ac:dyDescent="0.25">
      <c r="A7" s="292">
        <f>'Travel Form'!O49</f>
        <v>46.5</v>
      </c>
      <c r="B7" s="293" t="str">
        <f>'Travel Form'!B49</f>
        <v>52004500</v>
      </c>
      <c r="C7" s="293" t="str">
        <f>'Travel Form'!C49</f>
        <v>0011</v>
      </c>
      <c r="D7" s="389" t="str">
        <f>'Travel Form'!D49:G49</f>
        <v>100044</v>
      </c>
      <c r="E7" s="389"/>
      <c r="F7" s="389"/>
      <c r="G7" s="389"/>
      <c r="H7" s="389">
        <f>'Travel Form'!H49:I49</f>
        <v>0</v>
      </c>
      <c r="I7" s="389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8"/>
      <c r="K18" s="368"/>
    </row>
    <row r="19" spans="1:11" ht="16.5" customHeight="1" x14ac:dyDescent="0.25">
      <c r="A19" s="292">
        <f>'Misc. Exp. Sup'!O49</f>
        <v>40</v>
      </c>
      <c r="B19" s="293" t="str">
        <f>'Misc. Exp. Sup'!B49</f>
        <v>52002500</v>
      </c>
      <c r="C19" s="351" t="str">
        <f>'Misc. Exp. Sup'!C49</f>
        <v>0011</v>
      </c>
      <c r="D19" s="390" t="str">
        <f>'Misc. Exp. Sup'!D49</f>
        <v>100044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40.130000000000003</v>
      </c>
      <c r="B21" s="293" t="str">
        <f>'Misc. Exp. Sup'!B51</f>
        <v>52003500</v>
      </c>
      <c r="C21" s="293" t="str">
        <f>'Misc. Exp. Sup'!C51</f>
        <v>0011</v>
      </c>
      <c r="D21" s="389" t="str">
        <f>'Misc. Exp. Sup'!D51</f>
        <v>100044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177.37</v>
      </c>
      <c r="B23" s="293" t="str">
        <f>'Misc. Exp. Sup'!B53</f>
        <v>52003500</v>
      </c>
      <c r="C23" s="293" t="str">
        <f>'Misc. Exp. Sup'!C53</f>
        <v>0011</v>
      </c>
      <c r="D23" s="389" t="str">
        <f>'Misc. Exp. Sup'!D53</f>
        <v>100044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617.76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A2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36825</v>
      </c>
      <c r="P2" s="261">
        <f ca="1">TODAY()</f>
        <v>36829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108</v>
      </c>
      <c r="B6" s="121"/>
      <c r="C6" s="121"/>
      <c r="D6"/>
      <c r="E6" s="290" t="s">
        <v>109</v>
      </c>
      <c r="F6" s="121"/>
      <c r="G6" s="121"/>
      <c r="H6" s="174" t="s">
        <v>110</v>
      </c>
      <c r="I6" s="121"/>
      <c r="J6" s="176"/>
      <c r="K6" s="114" t="s">
        <v>111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112</v>
      </c>
      <c r="B8" s="291"/>
      <c r="C8" s="291"/>
      <c r="D8" s="173"/>
      <c r="E8" s="191" t="s">
        <v>113</v>
      </c>
      <c r="F8" s="172"/>
      <c r="G8" s="192"/>
      <c r="H8" s="172"/>
      <c r="I8" s="172"/>
      <c r="J8" s="190"/>
      <c r="K8" s="270" t="s">
        <v>114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36699</v>
      </c>
      <c r="B14" s="135" t="s">
        <v>119</v>
      </c>
      <c r="C14" s="126" t="s">
        <v>120</v>
      </c>
      <c r="D14" s="155"/>
      <c r="E14" s="155"/>
      <c r="F14" s="156"/>
      <c r="G14" s="157"/>
      <c r="H14" s="265" t="s">
        <v>121</v>
      </c>
      <c r="I14" s="262"/>
      <c r="J14" s="263"/>
      <c r="K14" s="263"/>
      <c r="L14" s="259">
        <v>177.25</v>
      </c>
      <c r="M14" s="196"/>
      <c r="N14" s="189">
        <f>IF(M14=" ",L14*1,L14*M14)</f>
        <v>177.25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 t="s">
        <v>124</v>
      </c>
      <c r="D15" s="155"/>
      <c r="E15" s="155"/>
      <c r="F15" s="156"/>
      <c r="G15" s="157"/>
      <c r="H15" s="265" t="s">
        <v>122</v>
      </c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 t="s">
        <v>123</v>
      </c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177.25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117</v>
      </c>
      <c r="B29" s="299" t="s">
        <v>112</v>
      </c>
      <c r="C29" s="400" t="s">
        <v>115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177.25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36694</v>
      </c>
      <c r="B34" s="129" t="s">
        <v>125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27.29</v>
      </c>
      <c r="M34" s="196"/>
      <c r="N34" s="189">
        <f t="shared" ref="N34:N41" si="1">IF(M34=" ",L34*1,L34*M34)</f>
        <v>27.29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36724</v>
      </c>
      <c r="B35" s="129" t="s">
        <v>126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25.47</v>
      </c>
      <c r="M35" s="196"/>
      <c r="N35" s="189">
        <f>IF(M35=" ",L35*1,L35*M35)</f>
        <v>25.47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>
        <v>36755</v>
      </c>
      <c r="B36" s="129" t="s">
        <v>127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21.65</v>
      </c>
      <c r="M36" s="196"/>
      <c r="N36" s="189">
        <f t="shared" si="1"/>
        <v>21.65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>
        <v>36786</v>
      </c>
      <c r="B37" s="129" t="s">
        <v>129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23.3</v>
      </c>
      <c r="M37" s="196"/>
      <c r="N37" s="189">
        <f t="shared" si="1"/>
        <v>23.3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>
        <v>36817</v>
      </c>
      <c r="B38" s="129" t="s">
        <v>128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>
        <v>38.799999999999997</v>
      </c>
      <c r="M38" s="196"/>
      <c r="N38" s="189">
        <f>IF(M38=" ",L38*1,L38*M38)</f>
        <v>38.799999999999997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136.51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257.5</v>
      </c>
    </row>
    <row r="44" spans="1:64" ht="24" customHeight="1" x14ac:dyDescent="0.25">
      <c r="A44" s="299" t="s">
        <v>116</v>
      </c>
      <c r="B44" s="299" t="s">
        <v>112</v>
      </c>
      <c r="C44" s="395" t="s">
        <v>115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394.01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46.5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617.76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617.76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Fleming</v>
      </c>
      <c r="B62" s="250" t="str">
        <f>IF(ISBLANK($E$6),TRIM(" "),$E$6)</f>
        <v>Rosalee</v>
      </c>
      <c r="C62" s="295" t="str">
        <f>TEXT(IF(ISBLANK($N$2),"      ",$N$2),"000000")</f>
        <v>036825</v>
      </c>
      <c r="D62" s="110" t="str">
        <f>TEXT($K$6,"###-##-####")</f>
        <v>456-60-6258</v>
      </c>
      <c r="E62" s="251" t="str">
        <f>TEXT($N$52,"######0.00")</f>
        <v>617.76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8" zoomScale="80" workbookViewId="0">
      <selection activeCell="N16" sqref="N16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 t="s">
        <v>133</v>
      </c>
      <c r="C12" s="137" t="s">
        <v>134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20</v>
      </c>
      <c r="N12" s="258">
        <v>0.32500000000000001</v>
      </c>
      <c r="O12" s="189">
        <f t="shared" ref="O12:O27" si="0">IF(N12=" ",M12*1,M12*N12)</f>
        <v>6.5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36804</v>
      </c>
      <c r="C13" s="124" t="s">
        <v>130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10</v>
      </c>
      <c r="N13" s="258"/>
      <c r="O13" s="189">
        <f t="shared" si="0"/>
        <v>10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36805</v>
      </c>
      <c r="C14" s="124" t="s">
        <v>131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10</v>
      </c>
      <c r="N14" s="258"/>
      <c r="O14" s="189">
        <f t="shared" si="0"/>
        <v>10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 t="s">
        <v>132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 t="s">
        <v>61</v>
      </c>
      <c r="B16" s="148">
        <v>36805</v>
      </c>
      <c r="C16" s="124" t="s">
        <v>147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20</v>
      </c>
      <c r="N16" s="258"/>
      <c r="O16" s="189">
        <f t="shared" si="0"/>
        <v>20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46.5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117</v>
      </c>
      <c r="C49" s="341" t="s">
        <v>112</v>
      </c>
      <c r="D49" s="405" t="s">
        <v>115</v>
      </c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46.5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46.5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9" zoomScale="80" workbookViewId="0">
      <selection activeCell="C19" sqref="C19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61</v>
      </c>
      <c r="B10" s="148">
        <v>36740</v>
      </c>
      <c r="C10" s="124" t="s">
        <v>136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40</v>
      </c>
      <c r="N10" s="257"/>
      <c r="O10" s="189">
        <f>IF(N10=" ",M10*1,M10*N10)</f>
        <v>40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 t="s">
        <v>137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 t="s">
        <v>62</v>
      </c>
      <c r="B12" s="148">
        <v>36780</v>
      </c>
      <c r="C12" s="124" t="s">
        <v>143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40</v>
      </c>
      <c r="N12" s="257">
        <v>0.32500000000000001</v>
      </c>
      <c r="O12" s="189">
        <f>IF(N12=" ",M12*1,M12*N12)</f>
        <v>13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 t="s">
        <v>62</v>
      </c>
      <c r="B13" s="148">
        <v>36745</v>
      </c>
      <c r="C13" s="124" t="s">
        <v>139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3</v>
      </c>
      <c r="N13" s="257"/>
      <c r="O13" s="189">
        <f t="shared" ref="O13:O25" si="0">IF(N13=" ",M13*1,M13*N13)</f>
        <v>3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 t="s">
        <v>62</v>
      </c>
      <c r="B14" s="148">
        <v>36776</v>
      </c>
      <c r="C14" s="124" t="s">
        <v>138</v>
      </c>
      <c r="D14" s="166"/>
      <c r="E14" s="166"/>
      <c r="F14" s="166"/>
      <c r="G14" s="167"/>
      <c r="H14" s="166"/>
      <c r="I14" s="166"/>
      <c r="J14" s="166"/>
      <c r="K14" s="166"/>
      <c r="L14" s="166"/>
      <c r="M14" s="245">
        <v>3</v>
      </c>
      <c r="N14" s="257"/>
      <c r="O14" s="189">
        <f t="shared" si="0"/>
        <v>3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 t="s">
        <v>140</v>
      </c>
      <c r="B15" s="148">
        <v>36721</v>
      </c>
      <c r="C15" s="124" t="s">
        <v>141</v>
      </c>
      <c r="D15" s="166"/>
      <c r="E15" s="166"/>
      <c r="F15" s="166"/>
      <c r="G15" s="167"/>
      <c r="H15" s="166"/>
      <c r="I15" s="166"/>
      <c r="J15" s="166"/>
      <c r="K15" s="166"/>
      <c r="L15" s="166"/>
      <c r="M15" s="245">
        <v>57.37</v>
      </c>
      <c r="N15" s="257"/>
      <c r="O15" s="189">
        <f t="shared" si="0"/>
        <v>57.37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 t="s">
        <v>140</v>
      </c>
      <c r="B16" s="148">
        <v>36684</v>
      </c>
      <c r="C16" s="124" t="s">
        <v>142</v>
      </c>
      <c r="D16" s="166"/>
      <c r="E16" s="166"/>
      <c r="F16" s="166"/>
      <c r="G16" s="167"/>
      <c r="H16" s="166"/>
      <c r="I16" s="166"/>
      <c r="J16" s="166"/>
      <c r="K16" s="166"/>
      <c r="L16" s="166"/>
      <c r="M16" s="245">
        <v>120</v>
      </c>
      <c r="N16" s="257"/>
      <c r="O16" s="189">
        <f t="shared" si="0"/>
        <v>120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 t="s">
        <v>62</v>
      </c>
      <c r="B17" s="148">
        <v>36826</v>
      </c>
      <c r="C17" s="124" t="s">
        <v>144</v>
      </c>
      <c r="D17" s="166"/>
      <c r="E17" s="166"/>
      <c r="F17" s="166"/>
      <c r="G17" s="167"/>
      <c r="H17" s="166"/>
      <c r="I17" s="166"/>
      <c r="J17" s="166"/>
      <c r="K17" s="166"/>
      <c r="L17" s="166"/>
      <c r="M17" s="245">
        <v>20</v>
      </c>
      <c r="N17" s="257">
        <v>0.32500000000000001</v>
      </c>
      <c r="O17" s="189">
        <f t="shared" si="0"/>
        <v>6.5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 t="s">
        <v>62</v>
      </c>
      <c r="B18" s="148">
        <v>36755</v>
      </c>
      <c r="C18" s="124" t="s">
        <v>145</v>
      </c>
      <c r="D18" s="166"/>
      <c r="E18" s="166"/>
      <c r="F18" s="166"/>
      <c r="G18" s="167"/>
      <c r="H18" s="166"/>
      <c r="I18" s="166"/>
      <c r="J18" s="166"/>
      <c r="K18" s="166"/>
      <c r="L18" s="166"/>
      <c r="M18" s="245">
        <v>45</v>
      </c>
      <c r="N18" s="257">
        <v>0.32500000000000001</v>
      </c>
      <c r="O18" s="189">
        <f t="shared" si="0"/>
        <v>14.63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 t="s">
        <v>146</v>
      </c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257.5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61</v>
      </c>
      <c r="B49" s="340" t="s">
        <v>135</v>
      </c>
      <c r="C49" s="341" t="s">
        <v>112</v>
      </c>
      <c r="D49" s="405" t="s">
        <v>115</v>
      </c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40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 t="s">
        <v>62</v>
      </c>
      <c r="B51" s="349" t="s">
        <v>118</v>
      </c>
      <c r="C51" s="341" t="s">
        <v>112</v>
      </c>
      <c r="D51" s="405" t="s">
        <v>115</v>
      </c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40.130000000000003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 t="s">
        <v>140</v>
      </c>
      <c r="B53" s="188" t="s">
        <v>118</v>
      </c>
      <c r="C53" s="341" t="s">
        <v>112</v>
      </c>
      <c r="D53" s="405" t="s">
        <v>115</v>
      </c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177.37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257.5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21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</v>
      </c>
      <c r="F5" s="121"/>
      <c r="G5" s="121"/>
      <c r="H5" s="178" t="str">
        <f>'Short Form'!H6</f>
        <v>T.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</v>
      </c>
      <c r="F5" s="172"/>
      <c r="G5" s="121"/>
      <c r="H5" s="178" t="str">
        <f>'Short Form'!H6</f>
        <v>T.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7"/>
      <c r="F50" s="407"/>
      <c r="G50" s="408"/>
      <c r="H50" s="405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7"/>
      <c r="F52" s="407"/>
      <c r="G52" s="408"/>
      <c r="H52" s="405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7"/>
      <c r="F54" s="407"/>
      <c r="G54" s="408"/>
      <c r="H54" s="405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2000-10-30T19:28:42Z</cp:lastPrinted>
  <dcterms:created xsi:type="dcterms:W3CDTF">1997-11-03T17:34:07Z</dcterms:created>
  <dcterms:modified xsi:type="dcterms:W3CDTF">2023-09-10T15:34:45Z</dcterms:modified>
</cp:coreProperties>
</file>