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X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4" i="2"/>
  <c r="X94" i="2"/>
  <c r="AB9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<sst xmlns="http://schemas.openxmlformats.org/spreadsheetml/2006/main" count="244" uniqueCount="133">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</sst>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3361.01</val>
          </value>
        </values>
      </ddeItem>
      <ddeItem name=".SPX" advise="1">
        <values>
          <value>
            <val>1408.99</val>
          </value>
        </values>
      </ddeItem>
      <ddeItem name="AES" advise="1">
        <values>
          <value>
            <val>64.75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36.1875</val>
          </value>
        </values>
      </ddeItem>
      <ddeItem name="ARBA.O" advise="1">
        <values>
          <value>
            <val>113.75</val>
          </value>
        </values>
      </ddeItem>
      <ddeItem name="CG">
        <values>
          <value>
            <val>71.5625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60.75</val>
          </value>
        </values>
      </ddeItem>
      <ddeItem name="D" advise="1">
        <values>
          <value>
            <val>53.6875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81.8125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81.625</val>
          </value>
        </values>
      </ddeItem>
      <ddeItem name="EPG">
        <values>
          <value>
            <val>59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27</val>
          </value>
        </values>
      </ddeItem>
      <ddeItem name="INAP.O" advise="1">
        <values>
          <value>
            <val>19.875</val>
          </value>
        </values>
      </ddeItem>
      <ddeItem name="ISLD.O" advise="1">
        <values>
          <value>
            <val>14.6875</val>
          </value>
        </values>
      </ddeItem>
      <ddeItem name="ITWO.O" advise="1">
        <values>
          <value>
            <val>161.125</val>
          </value>
        </values>
      </ddeItem>
      <ddeItem name="KMI" advise="1">
        <values>
          <value>
            <val>39.625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68</val>
          </value>
        </values>
      </ddeItem>
      <ddeItem name="NPW" advise="1">
        <values>
          <value>
            <val>26</val>
          </value>
        </values>
      </ddeItem>
      <ddeItem name="NRG" advise="1">
        <values>
          <value>
            <val>30.5</val>
          </value>
        </values>
      </ddeItem>
      <ddeItem name="PCG">
        <values>
          <value>
            <val>24.75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51.4375</val>
          </value>
        </values>
      </ddeItem>
      <ddeItem name="SOE" advise="1">
        <values>
          <value>
            <val>27.125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18.875</val>
          </value>
        </values>
      </ddeItem>
      <ddeItem name="WMB">
        <values>
          <value>
            <val>42.375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ColWidth="8.90625" defaultRowHeight="15.6" x14ac:dyDescent="0.3"/>
  <cols>
    <col min="1" max="1" width="23.6328125" style="237" bestFit="1" customWidth="1"/>
    <col min="2" max="2" width="8.90625" style="238"/>
    <col min="3" max="3" width="2" style="237" customWidth="1"/>
    <col min="4" max="4" width="7.81640625" style="237" customWidth="1"/>
    <col min="5" max="5" width="1.08984375" style="237" customWidth="1"/>
    <col min="6" max="6" width="7.90625" style="237" customWidth="1"/>
    <col min="7" max="7" width="1.1796875" style="237" customWidth="1"/>
    <col min="8" max="8" width="7.1796875" style="237" customWidth="1"/>
    <col min="9" max="9" width="0.81640625" style="237" customWidth="1"/>
    <col min="10" max="16384" width="8.90625" style="237"/>
  </cols>
  <sheetData>
    <row r="1" spans="1:10" ht="18.75" customHeight="1" x14ac:dyDescent="0.3">
      <c r="A1" s="237" t="s">
        <v>82</v>
      </c>
    </row>
    <row r="2" spans="1:10" ht="18" customHeight="1" x14ac:dyDescent="0.3">
      <c r="A2" s="298" t="s">
        <v>21</v>
      </c>
    </row>
    <row r="3" spans="1:10" ht="16.2" thickBot="1" x14ac:dyDescent="0.35"/>
    <row r="4" spans="1:10" ht="16.2" thickBot="1" x14ac:dyDescent="0.35">
      <c r="B4" s="239">
        <v>2000</v>
      </c>
      <c r="D4" s="394" t="s">
        <v>83</v>
      </c>
      <c r="E4" s="395"/>
      <c r="F4" s="395"/>
      <c r="G4" s="395"/>
      <c r="H4" s="396"/>
    </row>
    <row r="5" spans="1:10" ht="31.8" thickBot="1" x14ac:dyDescent="0.35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3">
      <c r="A6" s="237" t="s">
        <v>84</v>
      </c>
      <c r="B6" s="246">
        <f>ENRON!Z7</f>
        <v>57.998317127898297</v>
      </c>
      <c r="D6" s="253">
        <f>ENRON!AH7</f>
        <v>-6.8681196238356293E-2</v>
      </c>
      <c r="E6" s="247"/>
      <c r="F6" s="248">
        <f>ENRON!AJ7</f>
        <v>-6.8681196238356293E-2</v>
      </c>
      <c r="G6" s="247"/>
      <c r="H6" s="249">
        <f>ENRON!AL7</f>
        <v>0.84507042253521125</v>
      </c>
    </row>
    <row r="7" spans="1:10" x14ac:dyDescent="0.3">
      <c r="A7" s="237" t="s">
        <v>85</v>
      </c>
      <c r="B7" s="250">
        <f>ENRON!Z9</f>
        <v>24.318087676907147</v>
      </c>
      <c r="D7" s="254">
        <f>ENRON!AH9</f>
        <v>-1.8814348664471563E-2</v>
      </c>
      <c r="E7" s="251"/>
      <c r="F7" s="255">
        <f>ENRON!AJ9</f>
        <v>-1.8814348664471563E-2</v>
      </c>
      <c r="G7" s="251"/>
      <c r="H7" s="256">
        <f>ENRON!AL9</f>
        <v>-3.2321712971155568E-2</v>
      </c>
    </row>
    <row r="8" spans="1:10" x14ac:dyDescent="0.3">
      <c r="A8" s="237" t="s">
        <v>89</v>
      </c>
      <c r="B8" s="250" t="str">
        <f>ENRON!Z10</f>
        <v xml:space="preserve">N/A </v>
      </c>
      <c r="D8" s="254">
        <f>ENRON!AH10</f>
        <v>-8.4831001791538907E-2</v>
      </c>
      <c r="E8" s="251"/>
      <c r="F8" s="255">
        <f>ENRON!AJ10</f>
        <v>-8.4831001791538907E-2</v>
      </c>
      <c r="G8" s="251"/>
      <c r="H8" s="256">
        <f>ENRON!AL10</f>
        <v>-0.17285412023168545</v>
      </c>
    </row>
    <row r="9" spans="1:10" x14ac:dyDescent="0.3">
      <c r="A9" s="237" t="s">
        <v>109</v>
      </c>
      <c r="B9" s="250">
        <f>ENRON!Z25</f>
        <v>25.101087256740424</v>
      </c>
      <c r="C9" s="289"/>
      <c r="D9" s="254">
        <f>ENRON!AH25</f>
        <v>-3.2732469546412575E-2</v>
      </c>
      <c r="E9" s="251"/>
      <c r="F9" s="255">
        <f>ENRON!AJ25</f>
        <v>-3.2732469546412575E-2</v>
      </c>
      <c r="G9" s="290"/>
      <c r="H9" s="256">
        <f>ENRON!AL25</f>
        <v>0.65559762899301899</v>
      </c>
      <c r="I9" s="289"/>
      <c r="J9" s="289"/>
    </row>
    <row r="10" spans="1:10" ht="16.2" thickBot="1" x14ac:dyDescent="0.35">
      <c r="A10" s="237" t="s">
        <v>110</v>
      </c>
      <c r="B10" s="296" t="s">
        <v>88</v>
      </c>
      <c r="D10" s="297">
        <f>ENRON!AH48</f>
        <v>-0.17180563105994273</v>
      </c>
      <c r="E10" s="293"/>
      <c r="F10" s="393">
        <f>ENRON!AJ48</f>
        <v>-0.17180563105994273</v>
      </c>
      <c r="G10" s="294"/>
      <c r="H10" s="295">
        <f>ENRON!AL48</f>
        <v>-0.27328738973750222</v>
      </c>
    </row>
    <row r="11" spans="1:10" x14ac:dyDescent="0.3">
      <c r="D11" s="291"/>
    </row>
    <row r="12" spans="1:10" x14ac:dyDescent="0.3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B3" sqref="B3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36805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36798</v>
      </c>
      <c r="AU5" s="20"/>
      <c r="AV5" s="84">
        <v>36799</v>
      </c>
      <c r="AW5" s="225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81.625</v>
      </c>
      <c r="F7" s="100"/>
      <c r="G7" s="103">
        <v>2.16</v>
      </c>
      <c r="H7" s="104" t="s">
        <v>53</v>
      </c>
      <c r="I7" s="105">
        <f>E7/G7</f>
        <v>37.789351851851848</v>
      </c>
      <c r="J7" s="100"/>
      <c r="K7" s="103">
        <v>2.14</v>
      </c>
      <c r="L7" s="106" t="s">
        <v>54</v>
      </c>
      <c r="M7" s="105">
        <f>E7/K7</f>
        <v>38.142523364485982</v>
      </c>
      <c r="N7" s="100"/>
      <c r="O7" s="103">
        <v>2.16</v>
      </c>
      <c r="P7" s="104" t="s">
        <v>53</v>
      </c>
      <c r="Q7" s="105">
        <f>M7/O7</f>
        <v>17.658575631706473</v>
      </c>
      <c r="R7" s="100"/>
      <c r="S7" s="107">
        <f>+S94</f>
        <v>1.9945454545454544</v>
      </c>
      <c r="T7" s="105">
        <f>E7/S7</f>
        <v>40.924111212397449</v>
      </c>
      <c r="U7" s="108"/>
      <c r="V7" s="109">
        <f>(S7-K7)/K7</f>
        <v>-6.7969413763806413E-2</v>
      </c>
      <c r="W7" s="110"/>
      <c r="X7" s="257">
        <f>+X94</f>
        <v>1.4073684210526312</v>
      </c>
      <c r="Y7" s="233"/>
      <c r="Z7" s="105">
        <f>E7/X7</f>
        <v>57.998317127898297</v>
      </c>
      <c r="AA7" s="108"/>
      <c r="AB7" s="257">
        <f>+AB94</f>
        <v>1.6405263157894736</v>
      </c>
      <c r="AC7" s="217"/>
      <c r="AD7" s="105">
        <f>E7/AB7</f>
        <v>49.755373756817455</v>
      </c>
      <c r="AE7" s="108"/>
      <c r="AF7" s="109">
        <f>(X7-S7)/S7</f>
        <v>-0.29439140238929151</v>
      </c>
      <c r="AG7" s="110"/>
      <c r="AH7" s="111">
        <f>((+AS7+E7-AT7)/AT7)</f>
        <v>-6.8681196238356293E-2</v>
      </c>
      <c r="AI7" s="110"/>
      <c r="AJ7" s="110">
        <f>((+AU7+E7-AV7)/AV7)</f>
        <v>-6.8681196238356293E-2</v>
      </c>
      <c r="AK7" s="110"/>
      <c r="AL7" s="112">
        <f>((+AW7+E7-AX7)/AX7)</f>
        <v>0.84507042253521125</v>
      </c>
      <c r="AM7" s="50"/>
      <c r="AN7" s="197">
        <f>AP7/E7</f>
        <v>6.1255742725880554E-3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87.64453125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55</v>
      </c>
      <c r="B9" s="66"/>
      <c r="C9" s="114" t="s">
        <v>68</v>
      </c>
      <c r="D9" s="66"/>
      <c r="E9" s="306">
        <f>[1]!'.SPX'</f>
        <v>1408.99</v>
      </c>
      <c r="F9" s="124"/>
      <c r="G9" s="125">
        <v>40.53</v>
      </c>
      <c r="H9" s="117"/>
      <c r="I9" s="126">
        <f>E9/G9</f>
        <v>34.764125339254875</v>
      </c>
      <c r="J9" s="67"/>
      <c r="K9" s="125">
        <v>42.08</v>
      </c>
      <c r="L9" s="67"/>
      <c r="M9" s="126">
        <f>E9/K9</f>
        <v>33.483602661596962</v>
      </c>
      <c r="N9" s="124"/>
      <c r="O9" s="125">
        <v>40.53</v>
      </c>
      <c r="P9" s="117"/>
      <c r="Q9" s="126">
        <f>M9/O9</f>
        <v>0.82614366300510633</v>
      </c>
      <c r="R9" s="67"/>
      <c r="S9" s="127">
        <v>40.18</v>
      </c>
      <c r="T9" s="126">
        <f>E9/S9</f>
        <v>35.0669487307118</v>
      </c>
      <c r="U9" s="128"/>
      <c r="V9" s="129">
        <f>(S9-K9)/K9</f>
        <v>-4.5152091254752821E-2</v>
      </c>
      <c r="W9" s="130"/>
      <c r="X9" s="127">
        <v>57.94</v>
      </c>
      <c r="Y9" s="214"/>
      <c r="Z9" s="126">
        <f>E9/X9</f>
        <v>24.318087676907147</v>
      </c>
      <c r="AA9" s="128"/>
      <c r="AB9" s="127">
        <v>62.58</v>
      </c>
      <c r="AC9" s="214"/>
      <c r="AD9" s="126">
        <f>E9/AB9</f>
        <v>22.515020773410036</v>
      </c>
      <c r="AE9" s="128"/>
      <c r="AF9" s="129">
        <f>(X9-S9)/S9</f>
        <v>0.44201095072175206</v>
      </c>
      <c r="AG9" s="130"/>
      <c r="AH9" s="113">
        <f>((+AS9+E9-AT9)/AT9)</f>
        <v>-1.8814348664471563E-2</v>
      </c>
      <c r="AI9" s="130"/>
      <c r="AJ9" s="130">
        <f>((+AU9+E9-AV9)/AV9)</f>
        <v>-1.8814348664471563E-2</v>
      </c>
      <c r="AK9" s="130"/>
      <c r="AL9" s="131">
        <f>((+AW9+E9-AX9)/AX9)</f>
        <v>-3.2321712971155568E-2</v>
      </c>
      <c r="AM9" s="29"/>
      <c r="AN9" s="222">
        <v>1.1299999999999999E-2</v>
      </c>
      <c r="AO9" s="113"/>
      <c r="AP9" s="212">
        <f>AN9*E9</f>
        <v>15.921586999999999</v>
      </c>
      <c r="AQ9" s="40"/>
      <c r="AR9" s="205"/>
      <c r="AS9" s="200">
        <v>0.49299999999999999</v>
      </c>
      <c r="AT9" s="123">
        <v>1436.51</v>
      </c>
      <c r="AU9" s="200">
        <v>0.49299999999999999</v>
      </c>
      <c r="AV9" s="182">
        <v>1436.51</v>
      </c>
      <c r="AW9" s="200">
        <v>12.781000000000001</v>
      </c>
      <c r="AX9" s="182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306">
        <f>[1]!'.IXIC'</f>
        <v>3361.01</v>
      </c>
      <c r="F10" s="124"/>
      <c r="G10" s="125">
        <v>40.53</v>
      </c>
      <c r="H10" s="117"/>
      <c r="I10" s="126">
        <f>E10/G10</f>
        <v>82.926474216629657</v>
      </c>
      <c r="J10" s="67"/>
      <c r="K10" s="125">
        <v>42.08</v>
      </c>
      <c r="L10" s="67"/>
      <c r="M10" s="126">
        <f>E10/K10</f>
        <v>79.871910646387846</v>
      </c>
      <c r="N10" s="124"/>
      <c r="O10" s="125">
        <v>40.53</v>
      </c>
      <c r="P10" s="117"/>
      <c r="Q10" s="126">
        <f>M10/O10</f>
        <v>1.9706861743495643</v>
      </c>
      <c r="R10" s="67"/>
      <c r="S10" s="127">
        <v>40.18</v>
      </c>
      <c r="T10" s="126">
        <f>E10/S10</f>
        <v>83.648830263812854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-8.4831001791538907E-2</v>
      </c>
      <c r="AI10" s="130"/>
      <c r="AJ10" s="130">
        <f>((+AU10+E10-AV10)/AV10)</f>
        <v>-8.4831001791538907E-2</v>
      </c>
      <c r="AK10" s="130"/>
      <c r="AL10" s="131">
        <f>((+AW10+E10-AX10)/AX10)</f>
        <v>-0.17285412023168545</v>
      </c>
      <c r="AM10" s="29"/>
      <c r="AN10" s="222">
        <v>1.9E-3</v>
      </c>
      <c r="AO10" s="113"/>
      <c r="AP10" s="212">
        <f>AN10*E10</f>
        <v>6.3859190000000003</v>
      </c>
      <c r="AQ10" s="40"/>
      <c r="AR10" s="205"/>
      <c r="AS10" s="200">
        <v>0.24099999999999999</v>
      </c>
      <c r="AT10" s="123">
        <v>3672.82</v>
      </c>
      <c r="AU10" s="200">
        <v>0.24099999999999999</v>
      </c>
      <c r="AV10" s="182">
        <v>3672.82</v>
      </c>
      <c r="AW10" s="200">
        <v>4.9029999999999996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5">
      <c r="A13" s="66" t="s">
        <v>107</v>
      </c>
      <c r="B13" s="66"/>
      <c r="C13" s="132" t="s">
        <v>77</v>
      </c>
      <c r="D13" s="66"/>
      <c r="E13" s="123">
        <f>[1]!AES</f>
        <v>64.75</v>
      </c>
      <c r="F13" s="66"/>
      <c r="G13" s="125">
        <v>4.72</v>
      </c>
      <c r="H13" s="133" t="s">
        <v>53</v>
      </c>
      <c r="I13" s="126">
        <f>E13/G13</f>
        <v>13.718220338983052</v>
      </c>
      <c r="J13" s="66"/>
      <c r="K13" s="125">
        <v>4.9400000000000004</v>
      </c>
      <c r="L13" s="67"/>
      <c r="M13" s="126">
        <f t="shared" ref="M13:M20" si="0">E13/K13</f>
        <v>13.107287449392711</v>
      </c>
      <c r="N13" s="66"/>
      <c r="O13" s="125">
        <v>4.72</v>
      </c>
      <c r="P13" s="133" t="s">
        <v>53</v>
      </c>
      <c r="Q13" s="126">
        <f>M13/O13</f>
        <v>2.776967679956083</v>
      </c>
      <c r="R13" s="66"/>
      <c r="S13" s="127">
        <v>3.43</v>
      </c>
      <c r="T13" s="126">
        <f t="shared" ref="T13:T20" si="1">E13/S13</f>
        <v>18.877551020408163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43.456375838926178</v>
      </c>
      <c r="AA13" s="128"/>
      <c r="AB13" s="127">
        <v>1.92</v>
      </c>
      <c r="AC13" s="214"/>
      <c r="AD13" s="126">
        <f t="shared" ref="AD13:AD23" si="4">E13/AB13</f>
        <v>33.723958333333336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-5.5013967276666097E-2</v>
      </c>
      <c r="AI13" s="130"/>
      <c r="AJ13" s="130">
        <f t="shared" ref="AJ13:AJ23" si="7">((+AU13+E13-AV13)/AV13)</f>
        <v>-5.5013967276666097E-2</v>
      </c>
      <c r="AK13" s="130"/>
      <c r="AL13" s="131">
        <f t="shared" ref="AL13:AL23" si="8">((+AW13+E13-AX13)/AX13)</f>
        <v>0.73244147157190631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68.51953125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71.5625</v>
      </c>
      <c r="F14" s="66"/>
      <c r="G14" s="125">
        <v>4.72</v>
      </c>
      <c r="H14" s="133" t="s">
        <v>53</v>
      </c>
      <c r="I14" s="126">
        <f>E14/G14</f>
        <v>15.161546610169493</v>
      </c>
      <c r="J14" s="66"/>
      <c r="K14" s="125">
        <v>4.9400000000000004</v>
      </c>
      <c r="L14" s="67"/>
      <c r="M14" s="126">
        <f>E14/K14</f>
        <v>14.486336032388662</v>
      </c>
      <c r="N14" s="66"/>
      <c r="O14" s="125">
        <v>4.72</v>
      </c>
      <c r="P14" s="133" t="s">
        <v>53</v>
      </c>
      <c r="Q14" s="126">
        <f>M14/O14</f>
        <v>3.0691389899128523</v>
      </c>
      <c r="R14" s="66"/>
      <c r="S14" s="127">
        <v>3.43</v>
      </c>
      <c r="T14" s="126">
        <f>E14/S14</f>
        <v>20.863702623906704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17.626231527093598</v>
      </c>
      <c r="AA14" s="128"/>
      <c r="AB14" s="127">
        <v>4.51</v>
      </c>
      <c r="AC14" s="214"/>
      <c r="AD14" s="126">
        <f>E14/AB14</f>
        <v>15.867516629711753</v>
      </c>
      <c r="AE14" s="128"/>
      <c r="AF14" s="129">
        <f>(X14-S14)/S14</f>
        <v>0.18367346938775495</v>
      </c>
      <c r="AG14" s="130"/>
      <c r="AH14" s="113">
        <f>((+AS14+E14-AT14)/AT14)</f>
        <v>7.645344040481822E-3</v>
      </c>
      <c r="AI14" s="130"/>
      <c r="AJ14" s="130">
        <f>((+AU14+E14-AV14)/AV14)</f>
        <v>7.645344040481822E-3</v>
      </c>
      <c r="AK14" s="130"/>
      <c r="AL14" s="131">
        <f>((+AW14+E14-AX14)/AX14)</f>
        <v>0.14209486166007901</v>
      </c>
      <c r="AM14" s="29"/>
      <c r="AN14" s="134">
        <f>AP14/E14</f>
        <v>1.2576419213973799E-2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71.01953125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24.390243902439025</v>
      </c>
      <c r="AA15" s="128"/>
      <c r="AB15" s="127">
        <v>3.3</v>
      </c>
      <c r="AC15" s="214"/>
      <c r="AD15" s="126">
        <f>E15/AB15</f>
        <v>21.212121212121215</v>
      </c>
      <c r="AE15" s="128"/>
      <c r="AF15" s="129">
        <f>(X15-S15)/S15</f>
        <v>0.42079207920792083</v>
      </c>
      <c r="AG15" s="130"/>
      <c r="AH15" s="113">
        <f>((+AS15+E15-AT15)/AT15)</f>
        <v>-5.5649241146711638E-2</v>
      </c>
      <c r="AI15" s="130"/>
      <c r="AJ15" s="130">
        <f>((+AU15+E15-AV15)/AV15)</f>
        <v>-5.5649241146711638E-2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74.125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6">
        <f>[1]!D</f>
        <v>53.6875</v>
      </c>
      <c r="F16" s="66"/>
      <c r="G16" s="125">
        <v>3.24</v>
      </c>
      <c r="H16" s="117"/>
      <c r="I16" s="126">
        <f>E16/G16</f>
        <v>16.570216049382715</v>
      </c>
      <c r="J16" s="66"/>
      <c r="K16" s="125">
        <v>3.34</v>
      </c>
      <c r="L16" s="67"/>
      <c r="M16" s="126">
        <f t="shared" si="0"/>
        <v>16.074101796407188</v>
      </c>
      <c r="N16" s="66"/>
      <c r="O16" s="125">
        <v>3.24</v>
      </c>
      <c r="P16" s="117"/>
      <c r="Q16" s="126">
        <f>M16/O16</f>
        <v>4.9611425297553042</v>
      </c>
      <c r="R16" s="66"/>
      <c r="S16" s="127">
        <v>2.87</v>
      </c>
      <c r="T16" s="126">
        <f t="shared" si="1"/>
        <v>18.706445993031359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16.268939393939394</v>
      </c>
      <c r="AA16" s="128"/>
      <c r="AB16" s="127">
        <v>3.8</v>
      </c>
      <c r="AC16" s="214"/>
      <c r="AD16" s="126">
        <f t="shared" si="4"/>
        <v>14.128289473684211</v>
      </c>
      <c r="AE16" s="128"/>
      <c r="AF16" s="129">
        <f t="shared" si="5"/>
        <v>0.14982578397212534</v>
      </c>
      <c r="AG16" s="130"/>
      <c r="AH16" s="113">
        <f t="shared" si="6"/>
        <v>-7.566077073105118E-2</v>
      </c>
      <c r="AI16" s="130"/>
      <c r="AJ16" s="130">
        <f t="shared" si="7"/>
        <v>-7.566077073105118E-2</v>
      </c>
      <c r="AK16" s="130"/>
      <c r="AL16" s="131">
        <f t="shared" si="8"/>
        <v>0.41713375796178348</v>
      </c>
      <c r="AM16" s="29"/>
      <c r="AN16" s="134">
        <f t="shared" si="9"/>
        <v>4.8055878928987196E-2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58.08203125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81.8125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27.733050847457626</v>
      </c>
      <c r="N17" s="66"/>
      <c r="O17" s="125"/>
      <c r="P17" s="133"/>
      <c r="Q17" s="126"/>
      <c r="R17" s="66"/>
      <c r="S17" s="127">
        <v>3.38</v>
      </c>
      <c r="T17" s="126">
        <f t="shared" si="1"/>
        <v>24.204881656804734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20.101351351351351</v>
      </c>
      <c r="AA17" s="128"/>
      <c r="AB17" s="127">
        <v>4.4800000000000004</v>
      </c>
      <c r="AC17" s="214"/>
      <c r="AD17" s="126">
        <f t="shared" si="4"/>
        <v>18.26171875</v>
      </c>
      <c r="AE17" s="128"/>
      <c r="AF17" s="129">
        <f t="shared" si="5"/>
        <v>0.20414201183431965</v>
      </c>
      <c r="AG17" s="130"/>
      <c r="AH17" s="113">
        <f t="shared" si="6"/>
        <v>-4.613562872887917E-2</v>
      </c>
      <c r="AI17" s="130"/>
      <c r="AJ17" s="130">
        <f t="shared" si="7"/>
        <v>-4.613562872887917E-2</v>
      </c>
      <c r="AK17" s="130"/>
      <c r="AL17" s="131">
        <f t="shared" si="8"/>
        <v>0.66508728179551135</v>
      </c>
      <c r="AM17" s="29"/>
      <c r="AN17" s="134">
        <f t="shared" si="9"/>
        <v>2.689075630252101E-2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85.76953125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6" x14ac:dyDescent="0.3">
      <c r="A18" s="122" t="s">
        <v>114</v>
      </c>
      <c r="B18" s="66"/>
      <c r="C18" s="132" t="s">
        <v>59</v>
      </c>
      <c r="D18" s="66"/>
      <c r="E18" s="123">
        <f>[1]!DYN</f>
        <v>52.5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90.517241379310349</v>
      </c>
      <c r="U18" s="128"/>
      <c r="V18" s="129">
        <f>(S18-K18)/K18</f>
        <v>-0.17142857142857143</v>
      </c>
      <c r="W18" s="130"/>
      <c r="X18" s="127">
        <v>1.33</v>
      </c>
      <c r="Y18" s="214"/>
      <c r="Z18" s="126">
        <f t="shared" si="3"/>
        <v>39.473684210526315</v>
      </c>
      <c r="AA18" s="128"/>
      <c r="AB18" s="127">
        <v>1.64</v>
      </c>
      <c r="AC18" s="234"/>
      <c r="AD18" s="126">
        <f t="shared" si="4"/>
        <v>32.012195121951223</v>
      </c>
      <c r="AE18" s="128"/>
      <c r="AF18" s="129">
        <f t="shared" si="5"/>
        <v>1.2931034482758623</v>
      </c>
      <c r="AG18" s="130"/>
      <c r="AH18" s="113">
        <f t="shared" si="6"/>
        <v>-7.9262862231965478E-2</v>
      </c>
      <c r="AI18" s="130"/>
      <c r="AJ18" s="130">
        <f t="shared" si="7"/>
        <v>-7.9262862231965478E-2</v>
      </c>
      <c r="AK18" s="130"/>
      <c r="AL18" s="131">
        <f t="shared" si="8"/>
        <v>1.9897259393316196</v>
      </c>
      <c r="AM18" s="29"/>
      <c r="AN18" s="134">
        <f t="shared" si="9"/>
        <v>5.7142857142857143E-3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57.01953125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59</v>
      </c>
      <c r="F19" s="66"/>
      <c r="G19" s="125">
        <v>2.85</v>
      </c>
      <c r="H19" s="133" t="s">
        <v>53</v>
      </c>
      <c r="I19" s="126">
        <f>E19/G19</f>
        <v>20.701754385964911</v>
      </c>
      <c r="J19" s="66"/>
      <c r="K19" s="125">
        <v>3.18</v>
      </c>
      <c r="L19" s="67"/>
      <c r="M19" s="126">
        <f t="shared" si="0"/>
        <v>18.553459119496853</v>
      </c>
      <c r="N19" s="66"/>
      <c r="O19" s="125">
        <v>2.85</v>
      </c>
      <c r="P19" s="133" t="s">
        <v>53</v>
      </c>
      <c r="Q19" s="126">
        <f>M19/O19</f>
        <v>6.5099856559638081</v>
      </c>
      <c r="R19" s="66"/>
      <c r="S19" s="127">
        <v>1.83</v>
      </c>
      <c r="T19" s="126">
        <f t="shared" si="1"/>
        <v>32.240437158469945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22.868217054263564</v>
      </c>
      <c r="AA19" s="128"/>
      <c r="AB19" s="127">
        <v>3.16</v>
      </c>
      <c r="AC19" s="214"/>
      <c r="AD19" s="126">
        <f t="shared" si="4"/>
        <v>18.670886075949365</v>
      </c>
      <c r="AE19" s="128"/>
      <c r="AF19" s="129">
        <f t="shared" si="5"/>
        <v>0.4098360655737705</v>
      </c>
      <c r="AG19" s="130"/>
      <c r="AH19" s="113">
        <f t="shared" si="6"/>
        <v>-4.2596348884381338E-2</v>
      </c>
      <c r="AI19" s="130"/>
      <c r="AJ19" s="130">
        <f t="shared" si="7"/>
        <v>-4.2596348884381338E-2</v>
      </c>
      <c r="AK19" s="130"/>
      <c r="AL19" s="131">
        <f t="shared" si="8"/>
        <v>0.53605152979066029</v>
      </c>
      <c r="AM19" s="29"/>
      <c r="AN19" s="134">
        <f t="shared" si="9"/>
        <v>1.3898305084745762E-2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61.625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39.625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16.306584362139915</v>
      </c>
      <c r="N20" s="66"/>
      <c r="O20" s="125"/>
      <c r="P20" s="133"/>
      <c r="Q20" s="126"/>
      <c r="R20" s="66"/>
      <c r="S20" s="127">
        <v>1.17</v>
      </c>
      <c r="T20" s="126">
        <f t="shared" si="1"/>
        <v>33.86752136752137</v>
      </c>
      <c r="U20" s="128"/>
      <c r="V20" s="129"/>
      <c r="W20" s="130"/>
      <c r="X20" s="127">
        <v>1.24</v>
      </c>
      <c r="Y20" s="214"/>
      <c r="Z20" s="126">
        <f t="shared" si="3"/>
        <v>31.955645161290324</v>
      </c>
      <c r="AA20" s="128"/>
      <c r="AB20" s="127">
        <v>1.56</v>
      </c>
      <c r="AC20" s="214"/>
      <c r="AD20" s="126">
        <f t="shared" si="4"/>
        <v>25.400641025641026</v>
      </c>
      <c r="AE20" s="128"/>
      <c r="AF20" s="129">
        <f t="shared" si="5"/>
        <v>5.9829059829059887E-2</v>
      </c>
      <c r="AG20" s="130"/>
      <c r="AH20" s="113">
        <f t="shared" si="6"/>
        <v>-3.2061068702290078E-2</v>
      </c>
      <c r="AI20" s="130"/>
      <c r="AJ20" s="130">
        <f t="shared" si="7"/>
        <v>-3.2061068702290078E-2</v>
      </c>
      <c r="AK20" s="130"/>
      <c r="AL20" s="131">
        <f t="shared" si="8"/>
        <v>0.97027863777089773</v>
      </c>
      <c r="AM20" s="29"/>
      <c r="AN20" s="134">
        <f t="shared" si="9"/>
        <v>5.0473186119873821E-3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40.9375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24.75</v>
      </c>
      <c r="F21" s="66"/>
      <c r="G21" s="125">
        <v>2.88</v>
      </c>
      <c r="H21" s="133" t="s">
        <v>53</v>
      </c>
      <c r="I21" s="126">
        <f>E21/G21</f>
        <v>8.59375</v>
      </c>
      <c r="J21" s="66"/>
      <c r="K21" s="125">
        <v>3.48</v>
      </c>
      <c r="L21" s="67"/>
      <c r="M21" s="126">
        <f>E21/K21</f>
        <v>7.1120689655172411</v>
      </c>
      <c r="N21" s="66"/>
      <c r="O21" s="125">
        <v>2.88</v>
      </c>
      <c r="P21" s="133" t="s">
        <v>53</v>
      </c>
      <c r="Q21" s="126">
        <f>M21/O21</f>
        <v>2.4694683908045976</v>
      </c>
      <c r="R21" s="66"/>
      <c r="S21" s="127">
        <v>1.79</v>
      </c>
      <c r="T21" s="126">
        <f>E21/S21</f>
        <v>13.826815642458101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9.7826086956521738</v>
      </c>
      <c r="AA21" s="128"/>
      <c r="AB21" s="127">
        <v>2.75</v>
      </c>
      <c r="AC21" s="214"/>
      <c r="AD21" s="126">
        <f t="shared" si="4"/>
        <v>9</v>
      </c>
      <c r="AE21" s="128"/>
      <c r="AF21" s="129">
        <f t="shared" si="5"/>
        <v>0.41340782122905012</v>
      </c>
      <c r="AG21" s="130"/>
      <c r="AH21" s="113">
        <f t="shared" si="6"/>
        <v>2.2430208165241244E-2</v>
      </c>
      <c r="AI21" s="130"/>
      <c r="AJ21" s="130">
        <f t="shared" si="7"/>
        <v>2.2430208165241244E-2</v>
      </c>
      <c r="AK21" s="130"/>
      <c r="AL21" s="131">
        <f t="shared" si="8"/>
        <v>0.2512195121951219</v>
      </c>
      <c r="AM21" s="29"/>
      <c r="AN21" s="134">
        <f t="shared" si="9"/>
        <v>4.8484848484848485E-2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24.20703125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4"/>
      <c r="Z22" s="126">
        <f t="shared" si="3"/>
        <v>12.012987012987013</v>
      </c>
      <c r="AA22" s="128"/>
      <c r="AB22" s="127">
        <v>0.82</v>
      </c>
      <c r="AC22" s="214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-6.7114093959731542E-3</v>
      </c>
      <c r="AK22" s="130"/>
      <c r="AL22" s="131">
        <f t="shared" si="8"/>
        <v>0.12571428571428567</v>
      </c>
      <c r="AM22" s="29"/>
      <c r="AN22" s="134">
        <f t="shared" si="9"/>
        <v>8.6486486486486491E-2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9.3125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42.375</v>
      </c>
      <c r="F23" s="66"/>
      <c r="G23" s="125">
        <v>2.08</v>
      </c>
      <c r="H23" s="133" t="s">
        <v>53</v>
      </c>
      <c r="I23" s="126">
        <f>E23/G23</f>
        <v>20.372596153846153</v>
      </c>
      <c r="J23" s="66"/>
      <c r="K23" s="125">
        <v>1.04</v>
      </c>
      <c r="L23" s="67"/>
      <c r="M23" s="126">
        <f>E23/K23</f>
        <v>40.745192307692307</v>
      </c>
      <c r="N23" s="66"/>
      <c r="O23" s="125">
        <v>2.08</v>
      </c>
      <c r="P23" s="133" t="s">
        <v>53</v>
      </c>
      <c r="Q23" s="126">
        <f>M23/O23</f>
        <v>19.589034763313609</v>
      </c>
      <c r="R23" s="66"/>
      <c r="S23" s="127">
        <v>0.82</v>
      </c>
      <c r="T23" s="126">
        <f>E23/S23</f>
        <v>51.676829268292686</v>
      </c>
      <c r="U23" s="128"/>
      <c r="V23" s="129">
        <f>(S23-K23)/K23</f>
        <v>-0.21153846153846162</v>
      </c>
      <c r="W23" s="130"/>
      <c r="X23" s="127">
        <v>1.1100000000000001</v>
      </c>
      <c r="Y23" s="214"/>
      <c r="Z23" s="126">
        <f t="shared" si="3"/>
        <v>38.17567567567567</v>
      </c>
      <c r="AA23" s="128"/>
      <c r="AB23" s="127">
        <v>1.17</v>
      </c>
      <c r="AC23" s="214"/>
      <c r="AD23" s="126">
        <f t="shared" si="4"/>
        <v>36.217948717948723</v>
      </c>
      <c r="AE23" s="128"/>
      <c r="AF23" s="129">
        <f t="shared" si="5"/>
        <v>0.35365853658536606</v>
      </c>
      <c r="AG23" s="130"/>
      <c r="AH23" s="113">
        <f t="shared" si="6"/>
        <v>2.9585798816568047E-3</v>
      </c>
      <c r="AI23" s="130"/>
      <c r="AJ23" s="130">
        <f t="shared" si="7"/>
        <v>2.9585798816568047E-3</v>
      </c>
      <c r="AK23" s="130"/>
      <c r="AL23" s="131">
        <f t="shared" si="8"/>
        <v>0.40122699386503075</v>
      </c>
      <c r="AM23" s="29"/>
      <c r="AN23" s="134">
        <f t="shared" si="9"/>
        <v>1.415929203539823E-2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42.25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5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17.060519870557414</v>
      </c>
      <c r="J25" s="67"/>
      <c r="K25" s="138"/>
      <c r="L25" s="139"/>
      <c r="M25" s="140">
        <f>AVERAGE(M13:M23)</f>
        <v>24.923302340922817</v>
      </c>
      <c r="N25" s="66"/>
      <c r="O25" s="138"/>
      <c r="P25" s="139"/>
      <c r="Q25" s="140">
        <f>AVERAGE(Q13:Q23)</f>
        <v>6.6228704363437325</v>
      </c>
      <c r="R25" s="67"/>
      <c r="S25" s="138"/>
      <c r="T25" s="140">
        <f>AVERAGE(T13:T23)</f>
        <v>31.588942701600693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25.101087256740424</v>
      </c>
      <c r="AA25" s="128"/>
      <c r="AB25" s="185"/>
      <c r="AC25" s="215"/>
      <c r="AD25" s="140">
        <f>AVERAGE(AD13:AD23)</f>
        <v>21.434160285928993</v>
      </c>
      <c r="AE25" s="128"/>
      <c r="AF25" s="141">
        <f>AVERAGE(AF13:AF23)</f>
        <v>0.23565780233164094</v>
      </c>
      <c r="AG25" s="130"/>
      <c r="AH25" s="142">
        <f>AVERAGE(AH13:AH23)</f>
        <v>-3.2732469546412575E-2</v>
      </c>
      <c r="AI25" s="143"/>
      <c r="AJ25" s="276">
        <f>AVERAGE(AJ13:AJ23)</f>
        <v>-3.2732469546412575E-2</v>
      </c>
      <c r="AK25" s="143"/>
      <c r="AL25" s="392">
        <f>AVERAGE(AL13:AL23)</f>
        <v>0.65559762899301899</v>
      </c>
      <c r="AM25" s="29"/>
      <c r="AN25" s="141">
        <f>AVERAGE(AN13:AN23)</f>
        <v>2.4080456312242059E-2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5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5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x14ac:dyDescent="0.25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" customHeight="1" thickBot="1" x14ac:dyDescent="0.3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1.4073684210526312</v>
      </c>
      <c r="Y30" s="66"/>
      <c r="Z30" s="66"/>
      <c r="AA30" s="66"/>
      <c r="AB30" s="282">
        <f>AVERAGE(AB74:AB92)</f>
        <v>1.6405263157894736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1.35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5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36799</v>
      </c>
      <c r="AX35" s="384" t="str">
        <f>+AX6</f>
        <v xml:space="preserve">12/31/99 Closing </v>
      </c>
    </row>
    <row r="36" spans="1:50" s="329" customFormat="1" ht="9.9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5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36.1875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-0.31091936923534663</v>
      </c>
      <c r="AI37" s="263"/>
      <c r="AJ37" s="130">
        <f t="shared" ref="AJ37:AJ46" si="11">((+AU37+E37-AV37)/AV37)</f>
        <v>-0.31091936923534663</v>
      </c>
      <c r="AK37" s="12"/>
      <c r="AL37" s="131">
        <f t="shared" ref="AL37:AL46" si="12">((+AW37+E37-AX37)/AX37)</f>
        <v>-0.88954597481877151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52.515625</v>
      </c>
      <c r="AV37" s="301">
        <v>52.515625</v>
      </c>
      <c r="AX37" s="182">
        <v>327.625</v>
      </c>
    </row>
    <row r="38" spans="1:50" x14ac:dyDescent="0.25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-0.21666666666666667</v>
      </c>
      <c r="AI38" s="263"/>
      <c r="AJ38" s="130">
        <f t="shared" si="11"/>
        <v>-0.21666666666666667</v>
      </c>
      <c r="AK38" s="12"/>
      <c r="AL38" s="131">
        <f t="shared" si="12"/>
        <v>-0.84559789750328518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18.75</v>
      </c>
      <c r="AV38" s="301">
        <v>18.75</v>
      </c>
      <c r="AX38" s="182">
        <v>95.125</v>
      </c>
    </row>
    <row r="39" spans="1:50" x14ac:dyDescent="0.25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-0.38491295938104447</v>
      </c>
      <c r="AI39" s="263"/>
      <c r="AJ39" s="130">
        <f t="shared" si="11"/>
        <v>-0.38491295938104447</v>
      </c>
      <c r="AK39" s="12"/>
      <c r="AL39" s="131">
        <f t="shared" si="12"/>
        <v>-0.77023121387283233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32.3125</v>
      </c>
      <c r="AV39" s="301">
        <v>32.3125</v>
      </c>
      <c r="AX39" s="182">
        <v>86.5</v>
      </c>
    </row>
    <row r="40" spans="1:50" ht="15.6" x14ac:dyDescent="0.25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18.875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-5.6250000000000001E-2</v>
      </c>
      <c r="AI40" s="263"/>
      <c r="AJ40" s="130">
        <f t="shared" si="11"/>
        <v>-5.6250000000000001E-2</v>
      </c>
      <c r="AK40" s="12"/>
      <c r="AL40" s="131">
        <f t="shared" si="12"/>
        <v>-0.34773218142548595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20</v>
      </c>
      <c r="AV40" s="301">
        <v>20</v>
      </c>
      <c r="AX40" s="182">
        <v>28.9375</v>
      </c>
    </row>
    <row r="41" spans="1:50" ht="15.6" x14ac:dyDescent="0.25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68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-0.11831442463533225</v>
      </c>
      <c r="AI41" s="263"/>
      <c r="AJ41" s="130">
        <f t="shared" si="11"/>
        <v>-0.11831442463533225</v>
      </c>
      <c r="AK41" s="12"/>
      <c r="AL41" s="131">
        <f t="shared" si="12"/>
        <v>-0.16946564885496182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77.125</v>
      </c>
      <c r="AV41" s="301">
        <v>77.125</v>
      </c>
      <c r="AX41" s="182">
        <v>81.875</v>
      </c>
    </row>
    <row r="42" spans="1:50" ht="15.6" x14ac:dyDescent="0.25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27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-0.12903225806451613</v>
      </c>
      <c r="AI42" s="263"/>
      <c r="AJ42" s="130">
        <f t="shared" si="11"/>
        <v>-0.12903225806451613</v>
      </c>
      <c r="AK42" s="12"/>
      <c r="AL42" s="131">
        <f t="shared" si="12"/>
        <v>-0.46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31</v>
      </c>
      <c r="AV42" s="301">
        <v>31</v>
      </c>
      <c r="AX42" s="182">
        <v>50</v>
      </c>
    </row>
    <row r="43" spans="1:50" ht="15.6" x14ac:dyDescent="0.25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51.4375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6.8831168831168826E-2</v>
      </c>
      <c r="AI43" s="263"/>
      <c r="AJ43" s="130">
        <f t="shared" si="11"/>
        <v>6.8831168831168826E-2</v>
      </c>
      <c r="AK43" s="12"/>
      <c r="AL43" s="131">
        <f t="shared" si="12"/>
        <v>0.19622093023255813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48.125</v>
      </c>
      <c r="AV43" s="301">
        <v>48.125</v>
      </c>
      <c r="AX43" s="182">
        <v>43</v>
      </c>
    </row>
    <row r="44" spans="1:50" x14ac:dyDescent="0.25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113.75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-0.20602028574544662</v>
      </c>
      <c r="AI44" s="263"/>
      <c r="AJ44" s="130">
        <f t="shared" si="11"/>
        <v>-0.20602028574544662</v>
      </c>
      <c r="AK44" s="12"/>
      <c r="AL44" s="131">
        <f t="shared" si="12"/>
        <v>0.28259337561663145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143.265625</v>
      </c>
      <c r="AV44" s="301">
        <v>143.265625</v>
      </c>
      <c r="AX44" s="182">
        <v>88.6875</v>
      </c>
    </row>
    <row r="45" spans="1:50" x14ac:dyDescent="0.25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60.75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-0.22611464968152867</v>
      </c>
      <c r="AI45" s="263"/>
      <c r="AJ45" s="130">
        <f t="shared" si="11"/>
        <v>-0.22611464968152867</v>
      </c>
      <c r="AK45" s="12"/>
      <c r="AL45" s="131">
        <f t="shared" si="12"/>
        <v>-0.38167938931297712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78.5</v>
      </c>
      <c r="AV45" s="301">
        <v>78.5</v>
      </c>
      <c r="AX45" s="182">
        <v>98.25</v>
      </c>
    </row>
    <row r="46" spans="1:50" x14ac:dyDescent="0.25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161.125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-0.138656866020715</v>
      </c>
      <c r="AI46" s="263"/>
      <c r="AJ46" s="130">
        <f t="shared" si="11"/>
        <v>-0.138656866020715</v>
      </c>
      <c r="AK46" s="12"/>
      <c r="AL46" s="131">
        <f t="shared" si="12"/>
        <v>0.65256410256410258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187.0625</v>
      </c>
      <c r="AV46" s="301">
        <v>187.0625</v>
      </c>
      <c r="AX46" s="182">
        <v>97.5</v>
      </c>
    </row>
    <row r="47" spans="1:50" ht="15.6" x14ac:dyDescent="0.25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5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-0.17180563105994273</v>
      </c>
      <c r="AI48" s="276" t="e">
        <f>AVERAGE(AI37:AI46)</f>
        <v>#DIV/0!</v>
      </c>
      <c r="AJ48" s="276">
        <f>AVERAGE(AJ37:AJ46)</f>
        <v>-0.17180563105994273</v>
      </c>
      <c r="AK48" s="277"/>
      <c r="AL48" s="392">
        <f>AVERAGE(AL37:AL46)</f>
        <v>-0.27328738973750222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5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v>36799</v>
      </c>
      <c r="AW51" s="367"/>
      <c r="AX51" s="368"/>
    </row>
    <row r="52" spans="1:50" s="329" customFormat="1" ht="9.9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5">
      <c r="A53" s="92" t="s">
        <v>124</v>
      </c>
      <c r="B53" s="311" t="s">
        <v>125</v>
      </c>
      <c r="C53" s="92" t="s">
        <v>119</v>
      </c>
      <c r="D53" s="4"/>
      <c r="E53" s="123">
        <f>[1]!NPW</f>
        <v>26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0.23809523809523808</v>
      </c>
      <c r="AI53" s="130"/>
      <c r="AJ53" s="130">
        <f>((+AU53+E53-AV53)/AV53)</f>
        <v>0.23809523809523808</v>
      </c>
      <c r="AK53" s="130"/>
      <c r="AL53" s="131">
        <f>((+AW53+E53-AX53)/AX53)</f>
        <v>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21</v>
      </c>
      <c r="AU53" s="43"/>
      <c r="AV53" s="182">
        <v>21</v>
      </c>
      <c r="AW53" s="43">
        <v>0</v>
      </c>
      <c r="AX53" s="182">
        <v>21</v>
      </c>
    </row>
    <row r="54" spans="1:50" x14ac:dyDescent="0.25">
      <c r="A54" s="310" t="s">
        <v>122</v>
      </c>
      <c r="B54" s="311" t="s">
        <v>126</v>
      </c>
      <c r="C54" s="92" t="s">
        <v>120</v>
      </c>
      <c r="D54" s="4"/>
      <c r="E54" s="123">
        <f>[1]!SOE</f>
        <v>27.125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-0.13545816733067728</v>
      </c>
      <c r="AI54" s="130"/>
      <c r="AJ54" s="130">
        <f>((+AU54+E54-AV54)/AV54)</f>
        <v>-0.13545816733067728</v>
      </c>
      <c r="AK54" s="130"/>
      <c r="AL54" s="131">
        <f>((+AW54+E54-AX54)/AX54)</f>
        <v>0.23295454545454544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31.375</v>
      </c>
      <c r="AU54" s="43"/>
      <c r="AV54" s="182">
        <v>31.375</v>
      </c>
      <c r="AW54" s="43"/>
      <c r="AX54" s="182">
        <v>22</v>
      </c>
    </row>
    <row r="55" spans="1:50" x14ac:dyDescent="0.25">
      <c r="A55" s="122" t="s">
        <v>123</v>
      </c>
      <c r="B55" s="311" t="s">
        <v>127</v>
      </c>
      <c r="C55" s="114" t="s">
        <v>121</v>
      </c>
      <c r="D55" s="33"/>
      <c r="E55" s="123">
        <f>[1]!NRG</f>
        <v>30.5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0.998</v>
      </c>
      <c r="Y55" s="214"/>
      <c r="Z55" s="126">
        <f>E55/X55</f>
        <v>30.561122244488978</v>
      </c>
      <c r="AA55" s="128"/>
      <c r="AB55" s="312">
        <v>1.165</v>
      </c>
      <c r="AC55" s="214"/>
      <c r="AD55" s="126">
        <f>E55/AB55</f>
        <v>26.180257510729614</v>
      </c>
      <c r="AE55" s="128"/>
      <c r="AF55" s="129" t="e">
        <f>(X55-S55)/S55</f>
        <v>#DIV/0!</v>
      </c>
      <c r="AG55" s="130"/>
      <c r="AH55" s="113">
        <f>((+AS55+E55-AT55)/AT55)</f>
        <v>-0.16438356164383561</v>
      </c>
      <c r="AI55" s="130"/>
      <c r="AJ55" s="130">
        <f>((+AU55+E55-AV55)/AV55)</f>
        <v>-0.16438356164383561</v>
      </c>
      <c r="AK55" s="130"/>
      <c r="AL55" s="131">
        <f>((+AW55+E55-AX55)/AX55)</f>
        <v>1.0333333333333334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36.5</v>
      </c>
      <c r="AU55" s="43"/>
      <c r="AV55" s="182">
        <v>36.5</v>
      </c>
      <c r="AW55" s="43"/>
      <c r="AX55" s="182">
        <v>15</v>
      </c>
    </row>
    <row r="56" spans="1:50" x14ac:dyDescent="0.25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5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-2.0582163626424937E-2</v>
      </c>
      <c r="AI57" s="143"/>
      <c r="AJ57" s="276">
        <f>AVERAGE(AJ53:AJ55)</f>
        <v>-2.0582163626424937E-2</v>
      </c>
      <c r="AK57" s="143"/>
      <c r="AL57" s="392">
        <f>AVERAGE(AL53:AL55)</f>
        <v>0.501461038961039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5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5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" customHeight="1" x14ac:dyDescent="0.25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" customHeight="1" x14ac:dyDescent="0.25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5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" customHeight="1" x14ac:dyDescent="0.25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" customHeight="1" x14ac:dyDescent="0.25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" customHeight="1" x14ac:dyDescent="0.25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5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5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5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3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6" x14ac:dyDescent="0.3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3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6" x14ac:dyDescent="0.3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6" x14ac:dyDescent="0.3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6" x14ac:dyDescent="0.3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>
        <v>1.35</v>
      </c>
      <c r="Y78" s="189"/>
      <c r="Z78" s="160"/>
      <c r="AA78" s="160"/>
      <c r="AB78" s="235">
        <v>1.75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6" x14ac:dyDescent="0.3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6" x14ac:dyDescent="0.3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6" x14ac:dyDescent="0.3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6" x14ac:dyDescent="0.3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6" x14ac:dyDescent="0.3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6" x14ac:dyDescent="0.3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6" x14ac:dyDescent="0.3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6" x14ac:dyDescent="0.3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6" x14ac:dyDescent="0.3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6" x14ac:dyDescent="0.3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6" x14ac:dyDescent="0.3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6" x14ac:dyDescent="0.3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6" x14ac:dyDescent="0.3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6" x14ac:dyDescent="0.3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6" x14ac:dyDescent="0.3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6" x14ac:dyDescent="0.3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1.4073684210526312</v>
      </c>
      <c r="Y94" s="196"/>
      <c r="Z94" s="173"/>
      <c r="AA94" s="173"/>
      <c r="AB94" s="261">
        <f>AVERAGE(AB74:AB92)</f>
        <v>1.6405263157894736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6" x14ac:dyDescent="0.3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6" x14ac:dyDescent="0.3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6" x14ac:dyDescent="0.3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6" hidden="1" x14ac:dyDescent="0.3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6" x14ac:dyDescent="0.3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6" x14ac:dyDescent="0.3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5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5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5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5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5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5">
      <c r="C118" s="3"/>
    </row>
    <row r="119" spans="1:31" x14ac:dyDescent="0.25">
      <c r="C119" s="3"/>
    </row>
    <row r="120" spans="1:31" x14ac:dyDescent="0.25">
      <c r="C120" s="3"/>
    </row>
    <row r="121" spans="1:31" x14ac:dyDescent="0.25">
      <c r="C121" s="3"/>
    </row>
    <row r="122" spans="1:31" x14ac:dyDescent="0.25">
      <c r="C122" s="3"/>
    </row>
    <row r="123" spans="1:31" x14ac:dyDescent="0.25">
      <c r="C123" s="3"/>
    </row>
    <row r="124" spans="1:31" x14ac:dyDescent="0.25">
      <c r="C124" s="3"/>
    </row>
    <row r="125" spans="1:31" x14ac:dyDescent="0.25">
      <c r="C125" s="3"/>
    </row>
    <row r="126" spans="1:31" x14ac:dyDescent="0.25">
      <c r="C126" s="3"/>
    </row>
    <row r="127" spans="1:31" x14ac:dyDescent="0.25">
      <c r="C127" s="3"/>
    </row>
    <row r="128" spans="1:31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2000-10-06T21:19:31Z</cp:lastPrinted>
  <dcterms:created xsi:type="dcterms:W3CDTF">1997-07-25T21:14:12Z</dcterms:created>
  <dcterms:modified xsi:type="dcterms:W3CDTF">2023-09-10T15:34:56Z</dcterms:modified>
</cp:coreProperties>
</file>