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8" yWindow="72" windowWidth="10116" windowHeight="6648"/>
  </bookViews>
  <sheets>
    <sheet name="Option 1" sheetId="1" r:id="rId1"/>
    <sheet name="Option 2" sheetId="3" r:id="rId2"/>
  </sheets>
  <definedNames>
    <definedName name="_xlnm.Print_Area" localSheetId="0">'Option 1'!$A$1:$L$61</definedName>
    <definedName name="_xlnm.Print_Area" localSheetId="1">'Option 2'!$A$1:$L$61</definedName>
  </definedNames>
  <calcPr calcId="92512"/>
</workbook>
</file>

<file path=xl/calcChain.xml><?xml version="1.0" encoding="utf-8"?>
<calcChain xmlns="http://schemas.openxmlformats.org/spreadsheetml/2006/main">
  <c r="H10" i="1" l="1"/>
  <c r="E16" i="1"/>
  <c r="J16" i="1"/>
  <c r="L16" i="1"/>
  <c r="J17" i="1"/>
  <c r="L17" i="1"/>
  <c r="J18" i="1"/>
  <c r="L18" i="1"/>
  <c r="J19" i="1"/>
  <c r="L19" i="1"/>
  <c r="L21" i="1"/>
  <c r="J25" i="1"/>
  <c r="L25" i="1"/>
  <c r="L26" i="1"/>
  <c r="L27" i="1"/>
  <c r="E28" i="1"/>
  <c r="L28" i="1"/>
  <c r="L29" i="1"/>
  <c r="L30" i="1"/>
  <c r="L33" i="1"/>
  <c r="L37" i="1"/>
  <c r="L38" i="1"/>
  <c r="L39" i="1"/>
  <c r="L40" i="1"/>
  <c r="E43" i="1"/>
  <c r="L43" i="1"/>
  <c r="L45" i="1"/>
  <c r="H10" i="3"/>
  <c r="E16" i="3"/>
  <c r="J16" i="3"/>
  <c r="L16" i="3"/>
  <c r="J17" i="3"/>
  <c r="L17" i="3"/>
  <c r="J18" i="3"/>
  <c r="L18" i="3"/>
  <c r="J19" i="3"/>
  <c r="L19" i="3"/>
  <c r="L21" i="3"/>
  <c r="J25" i="3"/>
  <c r="L25" i="3"/>
  <c r="L26" i="3"/>
  <c r="L27" i="3"/>
  <c r="E28" i="3"/>
  <c r="L28" i="3"/>
  <c r="L29" i="3"/>
  <c r="L30" i="3"/>
  <c r="L33" i="3"/>
  <c r="L37" i="3"/>
  <c r="L38" i="3"/>
  <c r="L39" i="3"/>
  <c r="L40" i="3"/>
  <c r="E43" i="3"/>
  <c r="L43" i="3"/>
  <c r="L45" i="3"/>
</calcChain>
</file>

<file path=xl/sharedStrings.xml><?xml version="1.0" encoding="utf-8"?>
<sst xmlns="http://schemas.openxmlformats.org/spreadsheetml/2006/main" count="257" uniqueCount="99">
  <si>
    <t>Good Faith Estimate Of Settlement Charges</t>
  </si>
  <si>
    <t>Name(s)</t>
  </si>
  <si>
    <t xml:space="preserve"> </t>
  </si>
  <si>
    <t>Date:</t>
  </si>
  <si>
    <t>Property Address:</t>
  </si>
  <si>
    <t>Loan and Property Information</t>
  </si>
  <si>
    <t>Type of Loan, 1st:</t>
  </si>
  <si>
    <t>First Loan Amount</t>
  </si>
  <si>
    <t>Second Loan Amount</t>
  </si>
  <si>
    <t>Note Rate:</t>
  </si>
  <si>
    <t>Total LTV</t>
  </si>
  <si>
    <t>Closing Date</t>
  </si>
  <si>
    <t>Hazard Ins yr:</t>
  </si>
  <si>
    <t>Estimate</t>
  </si>
  <si>
    <t>Monthly Mortgage Insurance %</t>
  </si>
  <si>
    <t>Taxes yr:</t>
  </si>
  <si>
    <t>Transaction Type</t>
  </si>
  <si>
    <t>Days of Interim Interest</t>
  </si>
  <si>
    <t>per day</t>
  </si>
  <si>
    <t xml:space="preserve">Mo Taxes </t>
  </si>
  <si>
    <t>per mo</t>
  </si>
  <si>
    <t xml:space="preserve">Appraisal </t>
  </si>
  <si>
    <t>Credit Report</t>
  </si>
  <si>
    <t>Mo Mortgage Insurance</t>
  </si>
  <si>
    <t>Total Prepaids</t>
  </si>
  <si>
    <t>Wire/Funding</t>
  </si>
  <si>
    <t>Tax Service</t>
  </si>
  <si>
    <t>Estimated Monthly Payments</t>
  </si>
  <si>
    <t xml:space="preserve">Principal &amp; Interest at </t>
  </si>
  <si>
    <t>Lenders Title Policy</t>
  </si>
  <si>
    <t>Taxes</t>
  </si>
  <si>
    <t>Owners Title Policy</t>
  </si>
  <si>
    <t>Processing</t>
  </si>
  <si>
    <t>Mortgage Insurance</t>
  </si>
  <si>
    <t xml:space="preserve">Delivery </t>
  </si>
  <si>
    <t>Total Monthly Payment</t>
  </si>
  <si>
    <t>Recording</t>
  </si>
  <si>
    <t>Tax Certificates</t>
  </si>
  <si>
    <t>Cash To Close Estimate</t>
  </si>
  <si>
    <t>Survey</t>
  </si>
  <si>
    <t>Termite Inspection</t>
  </si>
  <si>
    <t>Flood Cert</t>
  </si>
  <si>
    <t>Prepaids</t>
  </si>
  <si>
    <t>Subtotal</t>
  </si>
  <si>
    <t>tbd</t>
  </si>
  <si>
    <t>Total Estimated Settlement Costs</t>
  </si>
  <si>
    <t>Cash to Close</t>
  </si>
  <si>
    <t xml:space="preserve">This form does not cover all items you may be required to pay in cash at settlement.  You may inquire as to the amounts of such other items which you </t>
  </si>
  <si>
    <t xml:space="preserve">may be required to pay at settlement. For example, deposits in escrow of real estate taxes and insurance.  You may be required to pay additional </t>
  </si>
  <si>
    <t>amounts at closing.  Any application fees deposited with RMC Vanguard are non-refundable.  The above figures are estimates and are subject to</t>
  </si>
  <si>
    <t>change.  Certain of the above estimates based on the amount of the loan and rate applied for may change.</t>
  </si>
  <si>
    <t>This application does not constitute a commitment to make a loan. I hereby acknowledge receipt of a description of the loan plan I am applying for;</t>
  </si>
  <si>
    <t xml:space="preserve">Settlement Information Booklet-HUD Guide for Homebuyers; "The equal Credit Opportunity Act Notice" "The Consumer Handbook on Adjustable </t>
  </si>
  <si>
    <t>Rate Mortgages and this Good Faith Estimate of Settlement Costs."</t>
  </si>
  <si>
    <t>Borrower</t>
  </si>
  <si>
    <t>Date</t>
  </si>
  <si>
    <t>CoBorrower</t>
  </si>
  <si>
    <t>loan points</t>
  </si>
  <si>
    <t>Underwriting</t>
  </si>
  <si>
    <t>Estimated RMCV/Lender Closing Costs</t>
  </si>
  <si>
    <t>escrow waiver fee</t>
  </si>
  <si>
    <t>Doc Prep Ancillary</t>
  </si>
  <si>
    <t>Estimated Prepayments &amp; Funds for Escrow Account</t>
  </si>
  <si>
    <t>Estimated Other Closing Costs</t>
  </si>
  <si>
    <t>2nd lien charges</t>
  </si>
  <si>
    <t>SUBTOTAL</t>
  </si>
  <si>
    <t>HOA Transfer fee</t>
  </si>
  <si>
    <t>Condo Certification</t>
  </si>
  <si>
    <t>Closing Costs - Lender</t>
  </si>
  <si>
    <t>Closing Costs - Other</t>
  </si>
  <si>
    <t>Homeowners Insurance</t>
  </si>
  <si>
    <t>Condo/HOA fee</t>
  </si>
  <si>
    <t>2nd Lien Rate</t>
  </si>
  <si>
    <t>Loan Term - 1st</t>
  </si>
  <si>
    <t>Loan Term - 2nd</t>
  </si>
  <si>
    <t>2nd Lien Principal &amp; Interest</t>
  </si>
  <si>
    <t>Less earnest Money/deposit with builder</t>
  </si>
  <si>
    <t>Attorney</t>
  </si>
  <si>
    <t>Final Insp (if reqd)</t>
  </si>
  <si>
    <t>**12 month policy due at closing</t>
  </si>
  <si>
    <t>Mo Hazard Insurance**</t>
  </si>
  <si>
    <t>Pay off existing loans</t>
  </si>
  <si>
    <t>Less new loan amount</t>
  </si>
  <si>
    <t>refi</t>
  </si>
  <si>
    <t>Sales Price/Value Estimate</t>
  </si>
  <si>
    <t>Settlement</t>
  </si>
  <si>
    <t>estimate</t>
  </si>
  <si>
    <t>use existing?</t>
  </si>
  <si>
    <t>RMC Vanguard Mortgage Corporation</t>
  </si>
  <si>
    <t>aggregate</t>
  </si>
  <si>
    <t>30 yr fixed</t>
  </si>
  <si>
    <t>Estimate Provided by Linda Rhoden Office # 713-802-6025</t>
  </si>
  <si>
    <t>888-852-7645 ext. 6025 toll free / 713-802-6035 fax</t>
  </si>
  <si>
    <t>poc</t>
  </si>
  <si>
    <t>Less application fee (poc)</t>
  </si>
  <si>
    <t>Paul Thomas</t>
  </si>
  <si>
    <t>Option 1 - 30 yr with 0 points and rolling in all costs</t>
  </si>
  <si>
    <t>Option 1 - 30 yr with 0 points with paying escrow account up front</t>
  </si>
  <si>
    <t>and reimbursement in about 5 weeks after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</si>
</sst>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164" formatCode="0.000%"/>
    <numFmt numFmtId="165" formatCode="0.00_)"/>
    <numFmt numFmtId="166" formatCode="General_)"/>
    <numFmt numFmtId="168" formatCode="&quot;$&quot;#\,000.00"/>
    <numFmt numFmtId="169" formatCode="&quot;$&quot;#\,000"/>
    <numFmt numFmtId="170" formatCode="&quot;$&quot;#000.00"/>
    <numFmt numFmtId="172" formatCode=".00"/>
    <numFmt numFmtId="179" formatCode="&quot;$&quot;#,##0.00"/>
  </numFmts>
  <fonts count="10" x14ac:knownFonts="1">
    <font>
      <sz val="12"/>
      <name val="Helv"/>
    </font>
    <font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8"/>
      <name val="Times New Roman"/>
    </font>
    <font>
      <sz val="12"/>
      <name val="Times New Roman"/>
    </font>
    <font>
      <sz val="11"/>
      <name val="Times New Roman"/>
      <family val="1"/>
    </font>
    <font>
      <sz val="10"/>
      <name val="Times New Roman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166" fontId="0" fillId="0" borderId="0"/>
  </cellStyleXfs>
  <cellXfs count="76">
    <xf numFmtId="166" fontId="0" fillId="0" borderId="0" xfId="0"/>
    <xf numFmtId="166" fontId="5" fillId="2" borderId="0" xfId="0" applyFont="1" applyFill="1" applyAlignment="1">
      <alignment horizontal="centerContinuous"/>
    </xf>
    <xf numFmtId="166" fontId="1" fillId="2" borderId="0" xfId="0" applyFont="1" applyFill="1" applyAlignment="1">
      <alignment horizontal="centerContinuous"/>
    </xf>
    <xf numFmtId="166" fontId="1" fillId="2" borderId="0" xfId="0" applyFont="1" applyFill="1"/>
    <xf numFmtId="166" fontId="1" fillId="2" borderId="0" xfId="0" applyFont="1" applyFill="1" applyAlignment="1">
      <alignment horizontal="left"/>
    </xf>
    <xf numFmtId="166" fontId="1" fillId="2" borderId="1" xfId="0" applyFont="1" applyFill="1" applyBorder="1"/>
    <xf numFmtId="166" fontId="1" fillId="2" borderId="1" xfId="0" applyFont="1" applyFill="1" applyBorder="1" applyAlignment="1">
      <alignment horizontal="left"/>
    </xf>
    <xf numFmtId="16" fontId="1" fillId="2" borderId="1" xfId="0" applyNumberFormat="1" applyFont="1" applyFill="1" applyBorder="1" applyAlignment="1">
      <alignment horizontal="left"/>
    </xf>
    <xf numFmtId="166" fontId="2" fillId="2" borderId="2" xfId="0" applyFont="1" applyFill="1" applyBorder="1" applyAlignment="1">
      <alignment horizontal="left"/>
    </xf>
    <xf numFmtId="166" fontId="1" fillId="2" borderId="3" xfId="0" applyFont="1" applyFill="1" applyBorder="1"/>
    <xf numFmtId="166" fontId="1" fillId="2" borderId="4" xfId="0" applyFont="1" applyFill="1" applyBorder="1"/>
    <xf numFmtId="166" fontId="3" fillId="2" borderId="0" xfId="0" applyFont="1" applyFill="1"/>
    <xf numFmtId="166" fontId="3" fillId="2" borderId="1" xfId="0" applyFont="1" applyFill="1" applyBorder="1"/>
    <xf numFmtId="166" fontId="3" fillId="2" borderId="0" xfId="0" applyFont="1" applyFill="1" applyAlignment="1">
      <alignment horizontal="left"/>
    </xf>
    <xf numFmtId="166" fontId="1" fillId="2" borderId="5" xfId="0" applyFont="1" applyFill="1" applyBorder="1"/>
    <xf numFmtId="166" fontId="3" fillId="3" borderId="1" xfId="0" applyFont="1" applyFill="1" applyBorder="1"/>
    <xf numFmtId="166" fontId="3" fillId="2" borderId="0" xfId="0" quotePrefix="1" applyFont="1" applyFill="1" applyAlignment="1">
      <alignment horizontal="left"/>
    </xf>
    <xf numFmtId="166" fontId="3" fillId="2" borderId="6" xfId="0" applyFont="1" applyFill="1" applyBorder="1" applyAlignment="1">
      <alignment horizontal="left"/>
    </xf>
    <xf numFmtId="164" fontId="3" fillId="3" borderId="1" xfId="0" applyNumberFormat="1" applyFont="1" applyFill="1" applyBorder="1" applyProtection="1"/>
    <xf numFmtId="9" fontId="3" fillId="3" borderId="1" xfId="0" applyNumberFormat="1" applyFont="1" applyFill="1" applyBorder="1" applyProtection="1"/>
    <xf numFmtId="164" fontId="3" fillId="3" borderId="1" xfId="0" applyNumberFormat="1" applyFont="1" applyFill="1" applyBorder="1" applyAlignment="1" applyProtection="1">
      <alignment horizontal="left"/>
    </xf>
    <xf numFmtId="166" fontId="1" fillId="2" borderId="6" xfId="0" applyFont="1" applyFill="1" applyBorder="1"/>
    <xf numFmtId="166" fontId="1" fillId="2" borderId="7" xfId="0" applyFont="1" applyFill="1" applyBorder="1" applyAlignment="1">
      <alignment horizontal="left"/>
    </xf>
    <xf numFmtId="166" fontId="1" fillId="2" borderId="8" xfId="0" applyFont="1" applyFill="1" applyBorder="1"/>
    <xf numFmtId="166" fontId="2" fillId="2" borderId="3" xfId="0" applyFont="1" applyFill="1" applyBorder="1"/>
    <xf numFmtId="166" fontId="2" fillId="2" borderId="4" xfId="0" applyFont="1" applyFill="1" applyBorder="1"/>
    <xf numFmtId="166" fontId="4" fillId="2" borderId="5" xfId="0" applyFont="1" applyFill="1" applyBorder="1" applyAlignment="1">
      <alignment horizontal="left"/>
    </xf>
    <xf numFmtId="166" fontId="3" fillId="3" borderId="7" xfId="0" applyFont="1" applyFill="1" applyBorder="1"/>
    <xf numFmtId="7" fontId="3" fillId="2" borderId="1" xfId="0" applyNumberFormat="1" applyFont="1" applyFill="1" applyBorder="1" applyProtection="1"/>
    <xf numFmtId="165" fontId="3" fillId="2" borderId="8" xfId="0" applyNumberFormat="1" applyFont="1" applyFill="1" applyBorder="1" applyProtection="1"/>
    <xf numFmtId="165" fontId="3" fillId="2" borderId="9" xfId="0" applyNumberFormat="1" applyFont="1" applyFill="1" applyBorder="1" applyProtection="1"/>
    <xf numFmtId="166" fontId="1" fillId="2" borderId="7" xfId="0" applyFont="1" applyFill="1" applyBorder="1"/>
    <xf numFmtId="166" fontId="3" fillId="2" borderId="8" xfId="0" applyFont="1" applyFill="1" applyBorder="1"/>
    <xf numFmtId="166" fontId="3" fillId="2" borderId="4" xfId="0" applyFont="1" applyFill="1" applyBorder="1"/>
    <xf numFmtId="166" fontId="3" fillId="2" borderId="5" xfId="0" applyFont="1" applyFill="1" applyBorder="1"/>
    <xf numFmtId="164" fontId="3" fillId="2" borderId="1" xfId="0" applyNumberFormat="1" applyFont="1" applyFill="1" applyBorder="1" applyProtection="1"/>
    <xf numFmtId="7" fontId="3" fillId="2" borderId="5" xfId="0" applyNumberFormat="1" applyFont="1" applyFill="1" applyBorder="1" applyProtection="1"/>
    <xf numFmtId="166" fontId="4" fillId="2" borderId="5" xfId="0" quotePrefix="1" applyFont="1" applyFill="1" applyBorder="1" applyAlignment="1">
      <alignment horizontal="left"/>
    </xf>
    <xf numFmtId="166" fontId="2" fillId="2" borderId="7" xfId="0" applyFont="1" applyFill="1" applyBorder="1"/>
    <xf numFmtId="166" fontId="4" fillId="2" borderId="5" xfId="0" applyFont="1" applyFill="1" applyBorder="1"/>
    <xf numFmtId="166" fontId="3" fillId="2" borderId="1" xfId="0" applyFont="1" applyFill="1" applyBorder="1" applyAlignment="1">
      <alignment horizontal="left"/>
    </xf>
    <xf numFmtId="166" fontId="4" fillId="2" borderId="0" xfId="0" applyFont="1" applyFill="1" applyAlignment="1">
      <alignment horizontal="centerContinuous"/>
    </xf>
    <xf numFmtId="166" fontId="4" fillId="2" borderId="0" xfId="0" quotePrefix="1" applyFont="1" applyFill="1" applyAlignment="1">
      <alignment horizontal="centerContinuous"/>
    </xf>
    <xf numFmtId="166" fontId="0" fillId="2" borderId="0" xfId="0" applyFill="1" applyAlignment="1">
      <alignment horizontal="centerContinuous"/>
    </xf>
    <xf numFmtId="1" fontId="2" fillId="2" borderId="3" xfId="0" applyNumberFormat="1" applyFont="1" applyFill="1" applyBorder="1"/>
    <xf numFmtId="1" fontId="3" fillId="2" borderId="1" xfId="0" applyNumberFormat="1" applyFont="1" applyFill="1" applyBorder="1"/>
    <xf numFmtId="15" fontId="3" fillId="3" borderId="1" xfId="0" applyNumberFormat="1" applyFont="1" applyFill="1" applyBorder="1" applyAlignment="1">
      <alignment horizontal="right"/>
    </xf>
    <xf numFmtId="168" fontId="3" fillId="2" borderId="10" xfId="0" applyNumberFormat="1" applyFont="1" applyFill="1" applyBorder="1" applyProtection="1"/>
    <xf numFmtId="168" fontId="3" fillId="2" borderId="8" xfId="0" applyNumberFormat="1" applyFont="1" applyFill="1" applyBorder="1" applyProtection="1"/>
    <xf numFmtId="169" fontId="3" fillId="3" borderId="1" xfId="0" applyNumberFormat="1" applyFont="1" applyFill="1" applyBorder="1" applyProtection="1"/>
    <xf numFmtId="1" fontId="3" fillId="2" borderId="11" xfId="0" applyNumberFormat="1" applyFont="1" applyFill="1" applyBorder="1"/>
    <xf numFmtId="2" fontId="3" fillId="3" borderId="8" xfId="0" applyNumberFormat="1" applyFont="1" applyFill="1" applyBorder="1" applyProtection="1"/>
    <xf numFmtId="164" fontId="3" fillId="3" borderId="1" xfId="0" applyNumberFormat="1" applyFont="1" applyFill="1" applyBorder="1" applyAlignment="1" applyProtection="1">
      <alignment horizontal="right"/>
    </xf>
    <xf numFmtId="170" fontId="3" fillId="2" borderId="12" xfId="0" applyNumberFormat="1" applyFont="1" applyFill="1" applyBorder="1" applyProtection="1"/>
    <xf numFmtId="170" fontId="3" fillId="3" borderId="1" xfId="0" applyNumberFormat="1" applyFont="1" applyFill="1" applyBorder="1" applyProtection="1"/>
    <xf numFmtId="170" fontId="3" fillId="2" borderId="8" xfId="0" applyNumberFormat="1" applyFont="1" applyFill="1" applyBorder="1" applyProtection="1"/>
    <xf numFmtId="166" fontId="7" fillId="2" borderId="0" xfId="0" applyFont="1" applyFill="1" applyAlignment="1">
      <alignment horizontal="left"/>
    </xf>
    <xf numFmtId="2" fontId="3" fillId="3" borderId="1" xfId="0" applyNumberFormat="1" applyFont="1" applyFill="1" applyBorder="1"/>
    <xf numFmtId="9" fontId="3" fillId="2" borderId="0" xfId="0" applyNumberFormat="1" applyFont="1" applyFill="1"/>
    <xf numFmtId="166" fontId="6" fillId="2" borderId="0" xfId="0" applyFont="1" applyFill="1"/>
    <xf numFmtId="166" fontId="3" fillId="2" borderId="7" xfId="0" applyFont="1" applyFill="1" applyBorder="1"/>
    <xf numFmtId="169" fontId="3" fillId="3" borderId="1" xfId="0" quotePrefix="1" applyNumberFormat="1" applyFont="1" applyFill="1" applyBorder="1" applyAlignment="1" applyProtection="1">
      <alignment horizontal="right"/>
    </xf>
    <xf numFmtId="166" fontId="8" fillId="3" borderId="1" xfId="0" applyFont="1" applyFill="1" applyBorder="1" applyAlignment="1">
      <alignment horizontal="right"/>
    </xf>
    <xf numFmtId="179" fontId="3" fillId="2" borderId="10" xfId="0" applyNumberFormat="1" applyFont="1" applyFill="1" applyBorder="1" applyProtection="1"/>
    <xf numFmtId="166" fontId="6" fillId="2" borderId="1" xfId="0" applyFont="1" applyFill="1" applyBorder="1" applyAlignment="1">
      <alignment horizontal="left"/>
    </xf>
    <xf numFmtId="172" fontId="3" fillId="3" borderId="1" xfId="0" applyNumberFormat="1" applyFont="1" applyFill="1" applyBorder="1"/>
    <xf numFmtId="166" fontId="9" fillId="2" borderId="0" xfId="0" applyFont="1" applyFill="1"/>
    <xf numFmtId="166" fontId="3" fillId="2" borderId="0" xfId="0" applyFont="1" applyFill="1" applyBorder="1"/>
    <xf numFmtId="166" fontId="2" fillId="2" borderId="6" xfId="0" applyFont="1" applyFill="1" applyBorder="1" applyAlignment="1">
      <alignment horizontal="left"/>
    </xf>
    <xf numFmtId="166" fontId="3" fillId="3" borderId="13" xfId="0" applyFont="1" applyFill="1" applyBorder="1"/>
    <xf numFmtId="166" fontId="3" fillId="3" borderId="3" xfId="0" applyFont="1" applyFill="1" applyBorder="1"/>
    <xf numFmtId="164" fontId="3" fillId="2" borderId="0" xfId="0" applyNumberFormat="1" applyFont="1" applyFill="1" applyBorder="1" applyProtection="1"/>
    <xf numFmtId="168" fontId="3" fillId="2" borderId="5" xfId="0" applyNumberFormat="1" applyFont="1" applyFill="1" applyBorder="1" applyProtection="1"/>
    <xf numFmtId="166" fontId="0" fillId="0" borderId="4" xfId="0" applyBorder="1"/>
    <xf numFmtId="166" fontId="3" fillId="3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N61"/>
  <sheetViews>
    <sheetView showGridLines="0" tabSelected="1" zoomScale="75" workbookViewId="0">
      <selection activeCell="E5" sqref="E5"/>
    </sheetView>
  </sheetViews>
  <sheetFormatPr defaultColWidth="9.81640625" defaultRowHeight="15.6" x14ac:dyDescent="0.3"/>
  <cols>
    <col min="1" max="1" width="1.1796875" style="3" customWidth="1"/>
    <col min="2" max="2" width="5.81640625" style="3" customWidth="1"/>
    <col min="3" max="3" width="3.81640625" style="3" customWidth="1"/>
    <col min="4" max="4" width="12.81640625" style="3" customWidth="1"/>
    <col min="5" max="5" width="7.81640625" style="3" customWidth="1"/>
    <col min="6" max="6" width="8" style="3" customWidth="1"/>
    <col min="7" max="7" width="4.81640625" style="3" customWidth="1"/>
    <col min="8" max="8" width="9.81640625" style="3"/>
    <col min="9" max="10" width="6.81640625" style="3" customWidth="1"/>
    <col min="11" max="11" width="7.08984375" style="3" customWidth="1"/>
    <col min="12" max="12" width="9.81640625" style="3" customWidth="1"/>
    <col min="13" max="16384" width="9.81640625" style="3"/>
  </cols>
  <sheetData>
    <row r="1" spans="1:14" ht="22.8" x14ac:dyDescent="0.4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18.75" customHeight="1" x14ac:dyDescent="0.4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x14ac:dyDescent="0.3">
      <c r="A3" s="4" t="s">
        <v>1</v>
      </c>
      <c r="C3" s="5"/>
      <c r="D3" s="5" t="s">
        <v>95</v>
      </c>
      <c r="E3" s="5"/>
      <c r="F3" s="5"/>
      <c r="G3" s="6" t="s">
        <v>2</v>
      </c>
      <c r="H3" s="5"/>
      <c r="I3" s="5"/>
      <c r="J3" s="5" t="s">
        <v>3</v>
      </c>
      <c r="K3" s="7">
        <v>37134</v>
      </c>
      <c r="L3" s="5"/>
    </row>
    <row r="4" spans="1:14" x14ac:dyDescent="0.3">
      <c r="A4" s="4" t="s">
        <v>4</v>
      </c>
      <c r="C4" s="5"/>
      <c r="D4" s="5"/>
      <c r="E4" s="64" t="s">
        <v>96</v>
      </c>
      <c r="F4" s="5"/>
      <c r="G4" s="6"/>
      <c r="H4" s="5"/>
      <c r="I4" s="5"/>
      <c r="J4" s="5"/>
      <c r="K4" s="5"/>
      <c r="L4" s="5"/>
    </row>
    <row r="5" spans="1:14" ht="16.5" customHeight="1" x14ac:dyDescent="0.3">
      <c r="C5" s="3" t="s">
        <v>2</v>
      </c>
      <c r="D5" s="56" t="s">
        <v>2</v>
      </c>
      <c r="E5" s="59"/>
      <c r="G5" s="4"/>
    </row>
    <row r="6" spans="1:14" x14ac:dyDescent="0.3">
      <c r="A6" s="8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10"/>
    </row>
    <row r="7" spans="1:14" x14ac:dyDescent="0.3">
      <c r="A7" s="17" t="s">
        <v>6</v>
      </c>
      <c r="B7" s="11"/>
      <c r="C7" s="11"/>
      <c r="D7" s="74" t="s">
        <v>90</v>
      </c>
      <c r="E7" s="11" t="s">
        <v>2</v>
      </c>
      <c r="F7" s="11"/>
      <c r="G7" s="12"/>
      <c r="H7" s="61">
        <v>185000</v>
      </c>
      <c r="I7" s="16" t="s">
        <v>84</v>
      </c>
      <c r="L7" s="14"/>
    </row>
    <row r="8" spans="1:14" x14ac:dyDescent="0.3">
      <c r="A8" s="17" t="s">
        <v>73</v>
      </c>
      <c r="B8" s="11"/>
      <c r="C8" s="11"/>
      <c r="D8" s="15">
        <v>360</v>
      </c>
      <c r="E8" s="11" t="s">
        <v>2</v>
      </c>
      <c r="F8" s="58" t="s">
        <v>2</v>
      </c>
      <c r="G8" s="12"/>
      <c r="H8" s="49">
        <v>148000</v>
      </c>
      <c r="I8" s="16" t="s">
        <v>7</v>
      </c>
      <c r="L8" s="14"/>
    </row>
    <row r="9" spans="1:14" x14ac:dyDescent="0.3">
      <c r="A9" s="17" t="s">
        <v>74</v>
      </c>
      <c r="B9" s="11"/>
      <c r="C9" s="11"/>
      <c r="D9" s="62">
        <v>180</v>
      </c>
      <c r="E9" s="11"/>
      <c r="F9" s="58" t="s">
        <v>2</v>
      </c>
      <c r="G9" s="12"/>
      <c r="H9" s="49">
        <v>16500</v>
      </c>
      <c r="I9" s="13" t="s">
        <v>8</v>
      </c>
      <c r="L9" s="14"/>
    </row>
    <row r="10" spans="1:14" x14ac:dyDescent="0.3">
      <c r="A10" s="17" t="s">
        <v>9</v>
      </c>
      <c r="B10" s="11"/>
      <c r="C10" s="11"/>
      <c r="D10" s="18">
        <v>6.7500000000000004E-2</v>
      </c>
      <c r="E10" s="11" t="s">
        <v>2</v>
      </c>
      <c r="F10" s="11"/>
      <c r="G10" s="12"/>
      <c r="H10" s="19">
        <f>(H8+H9)/H7</f>
        <v>0.88918918918918921</v>
      </c>
      <c r="I10" s="13" t="s">
        <v>10</v>
      </c>
      <c r="L10" s="14"/>
    </row>
    <row r="11" spans="1:14" x14ac:dyDescent="0.3">
      <c r="A11" s="17" t="s">
        <v>72</v>
      </c>
      <c r="B11" s="11"/>
      <c r="C11" s="11"/>
      <c r="D11" s="18">
        <v>8.5000000000000006E-2</v>
      </c>
      <c r="E11" s="11"/>
      <c r="F11" s="11"/>
      <c r="G11" s="12"/>
      <c r="H11" s="46">
        <v>37165</v>
      </c>
      <c r="I11" s="13" t="s">
        <v>11</v>
      </c>
      <c r="L11" s="14"/>
    </row>
    <row r="12" spans="1:14" x14ac:dyDescent="0.3">
      <c r="A12" s="17" t="s">
        <v>12</v>
      </c>
      <c r="D12" s="54">
        <v>634</v>
      </c>
      <c r="E12" s="3" t="s">
        <v>13</v>
      </c>
      <c r="G12" s="5"/>
      <c r="H12" s="52"/>
      <c r="I12" s="13" t="s">
        <v>14</v>
      </c>
      <c r="L12" s="14"/>
      <c r="M12"/>
      <c r="N12"/>
    </row>
    <row r="13" spans="1:14" x14ac:dyDescent="0.3">
      <c r="A13" s="17" t="s">
        <v>15</v>
      </c>
      <c r="D13" s="54">
        <v>2538</v>
      </c>
      <c r="E13" s="3" t="s">
        <v>13</v>
      </c>
      <c r="G13" s="5" t="s">
        <v>2</v>
      </c>
      <c r="H13" s="20" t="s">
        <v>83</v>
      </c>
      <c r="I13" s="13" t="s">
        <v>16</v>
      </c>
      <c r="L13" s="14"/>
      <c r="M13"/>
      <c r="N13"/>
    </row>
    <row r="14" spans="1:14" ht="9" customHeight="1" x14ac:dyDescent="0.3">
      <c r="A14" s="22" t="s">
        <v>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23"/>
      <c r="M14"/>
      <c r="N14"/>
    </row>
    <row r="15" spans="1:14" ht="12" customHeight="1" x14ac:dyDescent="0.3">
      <c r="A15" s="8" t="s">
        <v>59</v>
      </c>
      <c r="B15" s="24"/>
      <c r="C15" s="24"/>
      <c r="D15" s="24"/>
      <c r="E15" s="44"/>
      <c r="F15" s="25"/>
      <c r="G15" s="8" t="s">
        <v>62</v>
      </c>
      <c r="H15" s="24"/>
      <c r="I15" s="24"/>
      <c r="J15" s="24"/>
      <c r="K15" s="24"/>
      <c r="L15" s="25"/>
      <c r="M15"/>
      <c r="N15"/>
    </row>
    <row r="16" spans="1:14" ht="12" customHeight="1" x14ac:dyDescent="0.3">
      <c r="A16" s="21"/>
      <c r="B16" s="11">
        <v>801</v>
      </c>
      <c r="C16" s="57">
        <v>0</v>
      </c>
      <c r="D16" s="13" t="s">
        <v>57</v>
      </c>
      <c r="E16" s="45">
        <f>(H8+H9)*C16/100</f>
        <v>0</v>
      </c>
      <c r="F16" s="26"/>
      <c r="G16" s="27">
        <v>4</v>
      </c>
      <c r="H16" s="13" t="s">
        <v>17</v>
      </c>
      <c r="J16" s="28">
        <f>$H$8*$D$10/365</f>
        <v>27.36986301369863</v>
      </c>
      <c r="K16" s="13" t="s">
        <v>18</v>
      </c>
      <c r="L16" s="29">
        <f>J16*G16</f>
        <v>109.47945205479452</v>
      </c>
      <c r="M16"/>
      <c r="N16"/>
    </row>
    <row r="17" spans="1:14" ht="12" customHeight="1" x14ac:dyDescent="0.3">
      <c r="A17" s="21"/>
      <c r="B17" s="11">
        <v>802</v>
      </c>
      <c r="C17" s="65">
        <v>0</v>
      </c>
      <c r="D17" s="13" t="s">
        <v>60</v>
      </c>
      <c r="E17" s="45">
        <v>0</v>
      </c>
      <c r="F17" s="26"/>
      <c r="G17" s="27">
        <v>10</v>
      </c>
      <c r="H17" s="16" t="s">
        <v>19</v>
      </c>
      <c r="J17" s="28">
        <f>D13/12</f>
        <v>211.5</v>
      </c>
      <c r="K17" s="13" t="s">
        <v>20</v>
      </c>
      <c r="L17" s="29">
        <f>G17*J17</f>
        <v>2115</v>
      </c>
      <c r="M17"/>
      <c r="N17" t="s">
        <v>2</v>
      </c>
    </row>
    <row r="18" spans="1:14" ht="12" customHeight="1" x14ac:dyDescent="0.3">
      <c r="A18" s="21"/>
      <c r="B18" s="11">
        <v>803</v>
      </c>
      <c r="C18" s="11"/>
      <c r="D18" s="13" t="s">
        <v>21</v>
      </c>
      <c r="E18" s="12">
        <v>325</v>
      </c>
      <c r="F18" s="26" t="s">
        <v>93</v>
      </c>
      <c r="G18" s="27">
        <v>3</v>
      </c>
      <c r="H18" s="13" t="s">
        <v>80</v>
      </c>
      <c r="J18" s="28">
        <f>D12/12</f>
        <v>52.833333333333336</v>
      </c>
      <c r="K18" s="13" t="s">
        <v>20</v>
      </c>
      <c r="L18" s="30">
        <f>G18*J18</f>
        <v>158.5</v>
      </c>
      <c r="M18" t="s">
        <v>2</v>
      </c>
      <c r="N18"/>
    </row>
    <row r="19" spans="1:14" ht="12" customHeight="1" x14ac:dyDescent="0.3">
      <c r="A19" s="21"/>
      <c r="B19" s="11">
        <v>804</v>
      </c>
      <c r="C19" s="11"/>
      <c r="D19" s="13" t="s">
        <v>22</v>
      </c>
      <c r="E19" s="12">
        <v>50</v>
      </c>
      <c r="F19" s="26" t="s">
        <v>93</v>
      </c>
      <c r="G19" s="27">
        <v>0</v>
      </c>
      <c r="H19" s="13" t="s">
        <v>23</v>
      </c>
      <c r="J19" s="28">
        <f>$H$8*$H$12/12</f>
        <v>0</v>
      </c>
      <c r="K19" s="13" t="s">
        <v>20</v>
      </c>
      <c r="L19" s="30">
        <f>G19*J19</f>
        <v>0</v>
      </c>
    </row>
    <row r="20" spans="1:14" ht="12" customHeight="1" x14ac:dyDescent="0.3">
      <c r="A20" s="21"/>
      <c r="B20" s="11">
        <v>805</v>
      </c>
      <c r="C20" s="11"/>
      <c r="D20" s="13" t="s">
        <v>78</v>
      </c>
      <c r="E20" s="15">
        <v>0</v>
      </c>
      <c r="F20" s="26"/>
      <c r="G20" s="27">
        <v>0</v>
      </c>
      <c r="H20" s="13" t="s">
        <v>89</v>
      </c>
      <c r="J20" s="28">
        <v>0</v>
      </c>
      <c r="K20" s="13" t="s">
        <v>20</v>
      </c>
      <c r="L20" s="30">
        <v>0</v>
      </c>
    </row>
    <row r="21" spans="1:14" ht="12" customHeight="1" thickBot="1" x14ac:dyDescent="0.35">
      <c r="A21" s="21"/>
      <c r="B21" s="11">
        <v>828</v>
      </c>
      <c r="C21" s="11"/>
      <c r="D21" s="13" t="s">
        <v>58</v>
      </c>
      <c r="E21" s="12">
        <v>250</v>
      </c>
      <c r="F21" s="26"/>
      <c r="G21" s="21"/>
      <c r="H21" s="4" t="s">
        <v>24</v>
      </c>
      <c r="L21" s="53">
        <f>SUM(L16:L20)</f>
        <v>2382.9794520547944</v>
      </c>
    </row>
    <row r="22" spans="1:14" ht="12" customHeight="1" thickTop="1" x14ac:dyDescent="0.3">
      <c r="A22" s="21"/>
      <c r="B22" s="11">
        <v>809</v>
      </c>
      <c r="C22" s="11"/>
      <c r="D22" s="13" t="s">
        <v>25</v>
      </c>
      <c r="E22" s="12">
        <v>0</v>
      </c>
      <c r="F22" s="26"/>
      <c r="G22" s="60" t="s">
        <v>79</v>
      </c>
      <c r="H22" s="5"/>
      <c r="I22" s="5"/>
      <c r="J22" s="5"/>
      <c r="K22" s="5"/>
      <c r="L22" s="32"/>
    </row>
    <row r="23" spans="1:14" ht="12" customHeight="1" x14ac:dyDescent="0.3">
      <c r="A23" s="21"/>
      <c r="B23" s="11">
        <v>810</v>
      </c>
      <c r="C23" s="11"/>
      <c r="D23" s="13" t="s">
        <v>26</v>
      </c>
      <c r="E23" s="12">
        <v>110</v>
      </c>
      <c r="F23" s="26"/>
      <c r="G23" s="8" t="s">
        <v>27</v>
      </c>
      <c r="H23" s="9"/>
      <c r="I23" s="9"/>
      <c r="J23" s="9"/>
      <c r="K23" s="9"/>
      <c r="L23" s="33"/>
    </row>
    <row r="24" spans="1:14" ht="12" customHeight="1" x14ac:dyDescent="0.3">
      <c r="A24" s="21"/>
      <c r="B24" s="11">
        <v>823</v>
      </c>
      <c r="C24" s="11"/>
      <c r="D24" s="13" t="s">
        <v>41</v>
      </c>
      <c r="E24" s="12">
        <v>35</v>
      </c>
      <c r="F24" s="26"/>
      <c r="G24" s="21"/>
      <c r="L24" s="34"/>
    </row>
    <row r="25" spans="1:14" ht="12" customHeight="1" x14ac:dyDescent="0.3">
      <c r="A25" s="21"/>
      <c r="B25" s="11">
        <v>827</v>
      </c>
      <c r="C25" s="11"/>
      <c r="D25" s="13" t="s">
        <v>61</v>
      </c>
      <c r="E25" s="12">
        <v>0</v>
      </c>
      <c r="F25" s="26"/>
      <c r="G25" s="21"/>
      <c r="H25" s="13" t="s">
        <v>28</v>
      </c>
      <c r="J25" s="35">
        <f>D10</f>
        <v>6.7500000000000004E-2</v>
      </c>
      <c r="L25" s="29">
        <f>PMT(D10/12,D8,-H8)</f>
        <v>959.92518292095656</v>
      </c>
    </row>
    <row r="26" spans="1:14" ht="12" customHeight="1" x14ac:dyDescent="0.3">
      <c r="A26" s="21"/>
      <c r="B26" s="11">
        <v>1113</v>
      </c>
      <c r="C26" s="11"/>
      <c r="D26" s="13" t="s">
        <v>34</v>
      </c>
      <c r="E26" s="12">
        <v>50</v>
      </c>
      <c r="F26" s="26"/>
      <c r="G26" s="21"/>
      <c r="H26" s="13" t="s">
        <v>30</v>
      </c>
      <c r="I26" s="3" t="s">
        <v>2</v>
      </c>
      <c r="J26" s="71"/>
      <c r="L26" s="29">
        <f>J17</f>
        <v>211.5</v>
      </c>
    </row>
    <row r="27" spans="1:14" ht="12" customHeight="1" x14ac:dyDescent="0.3">
      <c r="A27" s="21"/>
      <c r="B27" s="11">
        <v>816</v>
      </c>
      <c r="C27" s="11" t="s">
        <v>2</v>
      </c>
      <c r="D27" s="13" t="s">
        <v>32</v>
      </c>
      <c r="E27" s="15">
        <v>175</v>
      </c>
      <c r="F27" s="26"/>
      <c r="G27" s="21"/>
      <c r="H27" s="13" t="s">
        <v>70</v>
      </c>
      <c r="L27" s="29">
        <f>J18</f>
        <v>52.833333333333336</v>
      </c>
    </row>
    <row r="28" spans="1:14" ht="12" customHeight="1" x14ac:dyDescent="0.3">
      <c r="A28" s="21"/>
      <c r="B28" s="11"/>
      <c r="C28" s="11" t="s">
        <v>65</v>
      </c>
      <c r="D28" s="13"/>
      <c r="E28" s="69">
        <f>SUM(E16:E27)</f>
        <v>995</v>
      </c>
      <c r="F28" s="26"/>
      <c r="G28" s="21"/>
      <c r="H28" s="13" t="s">
        <v>75</v>
      </c>
      <c r="L28" s="29">
        <f>PMT(D11/12,180,-H9)</f>
        <v>162.48202705772263</v>
      </c>
    </row>
    <row r="29" spans="1:14" ht="12" customHeight="1" x14ac:dyDescent="0.3">
      <c r="A29" s="68" t="s">
        <v>63</v>
      </c>
      <c r="B29" s="11"/>
      <c r="C29" s="11"/>
      <c r="D29" s="13"/>
      <c r="E29" s="70"/>
      <c r="F29" s="26"/>
      <c r="G29" s="21"/>
      <c r="H29" s="13" t="s">
        <v>33</v>
      </c>
      <c r="L29" s="29">
        <f>J19</f>
        <v>0</v>
      </c>
    </row>
    <row r="30" spans="1:14" ht="12" customHeight="1" x14ac:dyDescent="0.3">
      <c r="A30" s="21"/>
      <c r="B30" s="11">
        <v>1109</v>
      </c>
      <c r="C30" s="11"/>
      <c r="D30" s="13" t="s">
        <v>29</v>
      </c>
      <c r="E30" s="45">
        <v>743</v>
      </c>
      <c r="F30" s="26" t="s">
        <v>86</v>
      </c>
      <c r="G30" s="21"/>
      <c r="H30" s="13" t="s">
        <v>71</v>
      </c>
      <c r="L30" s="29">
        <f>J20</f>
        <v>0</v>
      </c>
    </row>
    <row r="31" spans="1:14" ht="12" customHeight="1" x14ac:dyDescent="0.3">
      <c r="A31" s="21"/>
      <c r="B31" s="11">
        <v>1110</v>
      </c>
      <c r="C31" s="11" t="s">
        <v>2</v>
      </c>
      <c r="D31" s="13" t="s">
        <v>31</v>
      </c>
      <c r="E31" s="75">
        <v>0</v>
      </c>
      <c r="F31" s="26"/>
      <c r="G31" s="21"/>
      <c r="H31" s="13" t="s">
        <v>2</v>
      </c>
      <c r="L31" s="73"/>
    </row>
    <row r="32" spans="1:14" ht="12" customHeight="1" x14ac:dyDescent="0.3">
      <c r="A32" s="21"/>
      <c r="B32" s="11">
        <v>1112</v>
      </c>
      <c r="C32" s="11"/>
      <c r="D32" s="13" t="s">
        <v>77</v>
      </c>
      <c r="E32" s="12">
        <v>175</v>
      </c>
      <c r="F32" s="26"/>
      <c r="G32" s="21"/>
      <c r="H32" s="11" t="s">
        <v>2</v>
      </c>
      <c r="L32" s="36"/>
    </row>
    <row r="33" spans="1:12" ht="12" customHeight="1" thickBot="1" x14ac:dyDescent="0.35">
      <c r="A33" s="21"/>
      <c r="B33" s="11">
        <v>1113</v>
      </c>
      <c r="C33" s="11"/>
      <c r="D33" s="13" t="s">
        <v>34</v>
      </c>
      <c r="E33" s="12">
        <v>45</v>
      </c>
      <c r="F33" s="37"/>
      <c r="G33" s="21"/>
      <c r="H33" s="4" t="s">
        <v>35</v>
      </c>
      <c r="L33" s="47">
        <f>SUM(L25:L31)</f>
        <v>1386.7405433120125</v>
      </c>
    </row>
    <row r="34" spans="1:12" ht="12" customHeight="1" thickTop="1" x14ac:dyDescent="0.3">
      <c r="A34" s="21"/>
      <c r="B34" s="11">
        <v>1201</v>
      </c>
      <c r="C34" s="11"/>
      <c r="D34" s="13" t="s">
        <v>36</v>
      </c>
      <c r="E34" s="12">
        <v>42</v>
      </c>
      <c r="F34" s="26"/>
      <c r="G34" s="38"/>
      <c r="H34" s="5"/>
      <c r="I34" s="5"/>
      <c r="J34" s="5"/>
      <c r="K34" s="5"/>
      <c r="L34" s="32"/>
    </row>
    <row r="35" spans="1:12" ht="12" customHeight="1" x14ac:dyDescent="0.3">
      <c r="A35" s="21"/>
      <c r="B35" s="11">
        <v>1204</v>
      </c>
      <c r="C35" s="11"/>
      <c r="D35" s="13" t="s">
        <v>37</v>
      </c>
      <c r="E35" s="12">
        <v>29</v>
      </c>
      <c r="F35" s="26"/>
      <c r="G35" s="8" t="s">
        <v>38</v>
      </c>
      <c r="H35" s="9"/>
      <c r="I35" s="9"/>
      <c r="J35" s="9"/>
      <c r="K35" s="9"/>
      <c r="L35" s="33"/>
    </row>
    <row r="36" spans="1:12" ht="12" customHeight="1" x14ac:dyDescent="0.3">
      <c r="A36" s="21"/>
      <c r="B36" s="11">
        <v>1301</v>
      </c>
      <c r="C36" s="11"/>
      <c r="D36" s="13" t="s">
        <v>39</v>
      </c>
      <c r="E36" s="12" t="s">
        <v>87</v>
      </c>
      <c r="F36" s="26"/>
      <c r="G36" s="21"/>
      <c r="H36" s="13" t="s">
        <v>81</v>
      </c>
      <c r="L36" s="48">
        <v>160000</v>
      </c>
    </row>
    <row r="37" spans="1:12" ht="12" customHeight="1" x14ac:dyDescent="0.3">
      <c r="A37" s="21"/>
      <c r="B37" s="11" t="s">
        <v>2</v>
      </c>
      <c r="C37" s="11"/>
      <c r="D37" s="13" t="s">
        <v>40</v>
      </c>
      <c r="E37" s="15">
        <v>0</v>
      </c>
      <c r="F37" s="26"/>
      <c r="G37" s="21"/>
      <c r="H37" s="13" t="s">
        <v>68</v>
      </c>
      <c r="L37" s="48">
        <f>E28</f>
        <v>995</v>
      </c>
    </row>
    <row r="38" spans="1:12" ht="12" customHeight="1" x14ac:dyDescent="0.3">
      <c r="A38" s="21"/>
      <c r="B38" s="11"/>
      <c r="C38" s="11"/>
      <c r="D38" s="13" t="s">
        <v>67</v>
      </c>
      <c r="E38" s="12">
        <v>0</v>
      </c>
      <c r="F38" s="39"/>
      <c r="G38" s="21"/>
      <c r="H38" s="13" t="s">
        <v>69</v>
      </c>
      <c r="L38" s="48">
        <f>E43</f>
        <v>1234</v>
      </c>
    </row>
    <row r="39" spans="1:12" ht="12" customHeight="1" x14ac:dyDescent="0.3">
      <c r="A39" s="21"/>
      <c r="B39" s="11">
        <v>1302</v>
      </c>
      <c r="C39" s="11"/>
      <c r="D39" s="67" t="s">
        <v>64</v>
      </c>
      <c r="E39" s="12">
        <v>0</v>
      </c>
      <c r="F39" s="14"/>
      <c r="G39" s="21"/>
      <c r="H39" s="13" t="s">
        <v>42</v>
      </c>
      <c r="L39" s="55">
        <f>L21</f>
        <v>2382.9794520547944</v>
      </c>
    </row>
    <row r="40" spans="1:12" ht="12" customHeight="1" thickBot="1" x14ac:dyDescent="0.35">
      <c r="A40" s="21"/>
      <c r="B40" s="11"/>
      <c r="C40" s="11"/>
      <c r="D40" s="67" t="s">
        <v>66</v>
      </c>
      <c r="E40" s="12">
        <v>0</v>
      </c>
      <c r="F40" s="14"/>
      <c r="G40" s="21"/>
      <c r="H40" s="13" t="s">
        <v>43</v>
      </c>
      <c r="L40" s="47">
        <f>SUM(L36:L39)</f>
        <v>164611.9794520548</v>
      </c>
    </row>
    <row r="41" spans="1:12" ht="12" customHeight="1" thickTop="1" x14ac:dyDescent="0.3">
      <c r="A41" s="21"/>
      <c r="B41" s="11"/>
      <c r="C41" s="11"/>
      <c r="D41" s="67" t="s">
        <v>85</v>
      </c>
      <c r="E41" s="12">
        <v>200</v>
      </c>
      <c r="F41" s="14"/>
      <c r="G41" s="21"/>
      <c r="H41" s="13"/>
      <c r="L41" s="72" t="s">
        <v>2</v>
      </c>
    </row>
    <row r="42" spans="1:12" ht="12" customHeight="1" x14ac:dyDescent="0.3">
      <c r="A42" s="21"/>
      <c r="E42" s="11"/>
      <c r="F42" s="14"/>
      <c r="G42" s="21"/>
      <c r="H42" s="13" t="s">
        <v>76</v>
      </c>
      <c r="L42" s="51" t="s">
        <v>44</v>
      </c>
    </row>
    <row r="43" spans="1:12" ht="12" customHeight="1" thickBot="1" x14ac:dyDescent="0.35">
      <c r="A43" s="21"/>
      <c r="B43" s="13" t="s">
        <v>45</v>
      </c>
      <c r="C43" s="11"/>
      <c r="D43" s="11"/>
      <c r="E43" s="50">
        <f>SUM(E30:E41)</f>
        <v>1234</v>
      </c>
      <c r="F43" s="14"/>
      <c r="G43" s="21"/>
      <c r="H43" s="13" t="s">
        <v>82</v>
      </c>
      <c r="L43" s="51">
        <f>-SUM(H8+H9)</f>
        <v>-164500</v>
      </c>
    </row>
    <row r="44" spans="1:12" ht="12" customHeight="1" thickTop="1" x14ac:dyDescent="0.3">
      <c r="A44" s="21"/>
      <c r="F44" s="14"/>
      <c r="G44" s="21"/>
      <c r="H44" s="13" t="s">
        <v>94</v>
      </c>
      <c r="L44" s="51" t="s">
        <v>44</v>
      </c>
    </row>
    <row r="45" spans="1:12" ht="12" customHeight="1" thickBot="1" x14ac:dyDescent="0.35">
      <c r="A45" s="21"/>
      <c r="D45" s="3" t="s">
        <v>2</v>
      </c>
      <c r="E45" s="66" t="s">
        <v>2</v>
      </c>
      <c r="F45" s="14"/>
      <c r="G45" s="21"/>
      <c r="H45" s="4" t="s">
        <v>46</v>
      </c>
      <c r="L45" s="63">
        <f>SUM(L40:L44)</f>
        <v>111.9794520548021</v>
      </c>
    </row>
    <row r="46" spans="1:12" ht="12" customHeight="1" thickTop="1" x14ac:dyDescent="0.3">
      <c r="A46" s="31"/>
      <c r="B46" s="5"/>
      <c r="C46" s="5"/>
      <c r="D46" s="5" t="s">
        <v>2</v>
      </c>
      <c r="E46" s="5"/>
      <c r="F46" s="5"/>
      <c r="G46" s="31"/>
      <c r="H46" s="40" t="s">
        <v>2</v>
      </c>
      <c r="I46" s="5"/>
      <c r="J46" s="5"/>
      <c r="K46" s="5"/>
      <c r="L46" s="48" t="s">
        <v>2</v>
      </c>
    </row>
    <row r="47" spans="1:12" ht="9" customHeight="1" x14ac:dyDescent="0.3"/>
    <row r="48" spans="1:12" s="4" customFormat="1" ht="9" customHeight="1" x14ac:dyDescent="0.3">
      <c r="A48" s="4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s="4" customFormat="1" ht="9" customHeight="1" x14ac:dyDescent="0.3">
      <c r="A49" s="4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s="4" customFormat="1" ht="9" customHeight="1" x14ac:dyDescent="0.3">
      <c r="A50" s="4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s="4" customFormat="1" ht="9" customHeight="1" x14ac:dyDescent="0.3">
      <c r="A51" s="4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s="4" customFormat="1" ht="9" customHeight="1" x14ac:dyDescent="0.3">
      <c r="A52" s="4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s="4" customFormat="1" ht="9" customHeight="1" x14ac:dyDescent="0.3">
      <c r="A53" s="42" t="s">
        <v>52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1:12" s="4" customFormat="1" ht="9" customHeight="1" x14ac:dyDescent="0.3">
      <c r="A54" s="42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4" t="s">
        <v>54</v>
      </c>
      <c r="D55" s="5"/>
      <c r="E55" s="5"/>
      <c r="F55" s="5"/>
      <c r="G55" s="5"/>
      <c r="H55" s="5"/>
      <c r="I55" s="5"/>
      <c r="J55" s="6" t="s">
        <v>55</v>
      </c>
      <c r="K55" s="5"/>
      <c r="L55" s="5"/>
    </row>
    <row r="56" spans="1:12" ht="7.5" customHeight="1" x14ac:dyDescent="0.3"/>
    <row r="57" spans="1:12" x14ac:dyDescent="0.3">
      <c r="A57" s="4" t="s">
        <v>56</v>
      </c>
      <c r="D57" s="5"/>
      <c r="E57" s="5"/>
      <c r="F57" s="5"/>
      <c r="G57" s="5"/>
      <c r="H57" s="5"/>
      <c r="I57" s="5"/>
      <c r="J57" s="6" t="s">
        <v>55</v>
      </c>
      <c r="K57" s="5"/>
      <c r="L57" s="5"/>
    </row>
    <row r="58" spans="1:12" ht="4.5" customHeight="1" x14ac:dyDescent="0.3"/>
    <row r="59" spans="1:12" ht="6" customHeight="1" x14ac:dyDescent="0.3"/>
    <row r="60" spans="1:12" x14ac:dyDescent="0.3">
      <c r="A60" s="2" t="s">
        <v>91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 t="s">
        <v>92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</sheetData>
  <phoneticPr fontId="0" type="noConversion"/>
  <printOptions gridLinesSet="0"/>
  <pageMargins left="0.31" right="0.2" top="0.5" bottom="0.55000000000000004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N61"/>
  <sheetViews>
    <sheetView showGridLines="0" topLeftCell="A5" zoomScale="75" workbookViewId="0">
      <selection activeCell="H10" sqref="H10"/>
    </sheetView>
  </sheetViews>
  <sheetFormatPr defaultColWidth="9.81640625" defaultRowHeight="15.6" x14ac:dyDescent="0.3"/>
  <cols>
    <col min="1" max="1" width="1.1796875" style="3" customWidth="1"/>
    <col min="2" max="2" width="5.81640625" style="3" customWidth="1"/>
    <col min="3" max="3" width="3.81640625" style="3" customWidth="1"/>
    <col min="4" max="4" width="12.81640625" style="3" customWidth="1"/>
    <col min="5" max="5" width="7.81640625" style="3" customWidth="1"/>
    <col min="6" max="6" width="8" style="3" customWidth="1"/>
    <col min="7" max="7" width="4.81640625" style="3" customWidth="1"/>
    <col min="8" max="8" width="9.81640625" style="3"/>
    <col min="9" max="10" width="6.81640625" style="3" customWidth="1"/>
    <col min="11" max="11" width="7.08984375" style="3" customWidth="1"/>
    <col min="12" max="12" width="9.81640625" style="3" customWidth="1"/>
    <col min="13" max="16384" width="9.81640625" style="3"/>
  </cols>
  <sheetData>
    <row r="1" spans="1:14" ht="22.8" x14ac:dyDescent="0.4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18.75" customHeight="1" x14ac:dyDescent="0.4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x14ac:dyDescent="0.3">
      <c r="A3" s="4" t="s">
        <v>1</v>
      </c>
      <c r="C3" s="5"/>
      <c r="D3" s="5" t="s">
        <v>95</v>
      </c>
      <c r="E3" s="5"/>
      <c r="F3" s="5"/>
      <c r="G3" s="6" t="s">
        <v>2</v>
      </c>
      <c r="H3" s="5"/>
      <c r="I3" s="5"/>
      <c r="J3" s="5" t="s">
        <v>3</v>
      </c>
      <c r="K3" s="7">
        <v>37134</v>
      </c>
      <c r="L3" s="5"/>
    </row>
    <row r="4" spans="1:14" x14ac:dyDescent="0.3">
      <c r="A4" s="4" t="s">
        <v>4</v>
      </c>
      <c r="C4" s="5"/>
      <c r="D4" s="5"/>
      <c r="E4" s="64" t="s">
        <v>97</v>
      </c>
      <c r="F4" s="5"/>
      <c r="G4" s="6"/>
      <c r="H4" s="5"/>
      <c r="I4" s="5"/>
      <c r="J4" s="5"/>
      <c r="K4" s="5"/>
      <c r="L4" s="5"/>
    </row>
    <row r="5" spans="1:14" ht="16.5" customHeight="1" x14ac:dyDescent="0.3">
      <c r="C5" s="3" t="s">
        <v>2</v>
      </c>
      <c r="D5" s="56" t="s">
        <v>2</v>
      </c>
      <c r="E5" s="59"/>
      <c r="F5" s="3" t="s">
        <v>98</v>
      </c>
      <c r="G5" s="4"/>
    </row>
    <row r="6" spans="1:14" x14ac:dyDescent="0.3">
      <c r="A6" s="8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10"/>
    </row>
    <row r="7" spans="1:14" x14ac:dyDescent="0.3">
      <c r="A7" s="17" t="s">
        <v>6</v>
      </c>
      <c r="B7" s="11"/>
      <c r="C7" s="11"/>
      <c r="D7" s="74" t="s">
        <v>90</v>
      </c>
      <c r="E7" s="11" t="s">
        <v>2</v>
      </c>
      <c r="F7" s="11"/>
      <c r="G7" s="12"/>
      <c r="H7" s="61">
        <v>185000</v>
      </c>
      <c r="I7" s="16" t="s">
        <v>84</v>
      </c>
      <c r="L7" s="14"/>
    </row>
    <row r="8" spans="1:14" x14ac:dyDescent="0.3">
      <c r="A8" s="17" t="s">
        <v>73</v>
      </c>
      <c r="B8" s="11"/>
      <c r="C8" s="11"/>
      <c r="D8" s="15">
        <v>360</v>
      </c>
      <c r="E8" s="11" t="s">
        <v>2</v>
      </c>
      <c r="F8" s="58" t="s">
        <v>2</v>
      </c>
      <c r="G8" s="12"/>
      <c r="H8" s="49">
        <v>148000</v>
      </c>
      <c r="I8" s="16" t="s">
        <v>7</v>
      </c>
      <c r="L8" s="14"/>
    </row>
    <row r="9" spans="1:14" x14ac:dyDescent="0.3">
      <c r="A9" s="17" t="s">
        <v>74</v>
      </c>
      <c r="B9" s="11"/>
      <c r="C9" s="11"/>
      <c r="D9" s="62">
        <v>180</v>
      </c>
      <c r="E9" s="11"/>
      <c r="F9" s="58" t="s">
        <v>2</v>
      </c>
      <c r="G9" s="12"/>
      <c r="H9" s="49">
        <v>14300</v>
      </c>
      <c r="I9" s="13" t="s">
        <v>8</v>
      </c>
      <c r="L9" s="14"/>
    </row>
    <row r="10" spans="1:14" x14ac:dyDescent="0.3">
      <c r="A10" s="17" t="s">
        <v>9</v>
      </c>
      <c r="B10" s="11"/>
      <c r="C10" s="11"/>
      <c r="D10" s="18">
        <v>6.7500000000000004E-2</v>
      </c>
      <c r="E10" s="11" t="s">
        <v>2</v>
      </c>
      <c r="F10" s="11"/>
      <c r="G10" s="12"/>
      <c r="H10" s="19">
        <f>(H8+H9)/H7</f>
        <v>0.87729729729729733</v>
      </c>
      <c r="I10" s="13" t="s">
        <v>10</v>
      </c>
      <c r="L10" s="14"/>
    </row>
    <row r="11" spans="1:14" x14ac:dyDescent="0.3">
      <c r="A11" s="17" t="s">
        <v>72</v>
      </c>
      <c r="B11" s="11"/>
      <c r="C11" s="11"/>
      <c r="D11" s="18">
        <v>8.5000000000000006E-2</v>
      </c>
      <c r="E11" s="11"/>
      <c r="F11" s="11"/>
      <c r="G11" s="12"/>
      <c r="H11" s="46">
        <v>37165</v>
      </c>
      <c r="I11" s="13" t="s">
        <v>11</v>
      </c>
      <c r="L11" s="14"/>
    </row>
    <row r="12" spans="1:14" x14ac:dyDescent="0.3">
      <c r="A12" s="17" t="s">
        <v>12</v>
      </c>
      <c r="D12" s="54">
        <v>634</v>
      </c>
      <c r="E12" s="3" t="s">
        <v>13</v>
      </c>
      <c r="G12" s="5"/>
      <c r="H12" s="52"/>
      <c r="I12" s="13" t="s">
        <v>14</v>
      </c>
      <c r="L12" s="14"/>
      <c r="M12"/>
      <c r="N12"/>
    </row>
    <row r="13" spans="1:14" x14ac:dyDescent="0.3">
      <c r="A13" s="17" t="s">
        <v>15</v>
      </c>
      <c r="D13" s="54">
        <v>2538</v>
      </c>
      <c r="E13" s="3" t="s">
        <v>13</v>
      </c>
      <c r="G13" s="5" t="s">
        <v>2</v>
      </c>
      <c r="H13" s="20" t="s">
        <v>83</v>
      </c>
      <c r="I13" s="13" t="s">
        <v>16</v>
      </c>
      <c r="L13" s="14"/>
      <c r="M13"/>
      <c r="N13"/>
    </row>
    <row r="14" spans="1:14" ht="9" customHeight="1" x14ac:dyDescent="0.3">
      <c r="A14" s="22" t="s">
        <v>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23"/>
      <c r="M14"/>
      <c r="N14"/>
    </row>
    <row r="15" spans="1:14" ht="12" customHeight="1" x14ac:dyDescent="0.3">
      <c r="A15" s="8" t="s">
        <v>59</v>
      </c>
      <c r="B15" s="24"/>
      <c r="C15" s="24"/>
      <c r="D15" s="24"/>
      <c r="E15" s="44"/>
      <c r="F15" s="25"/>
      <c r="G15" s="8" t="s">
        <v>62</v>
      </c>
      <c r="H15" s="24"/>
      <c r="I15" s="24"/>
      <c r="J15" s="24"/>
      <c r="K15" s="24"/>
      <c r="L15" s="25"/>
      <c r="M15"/>
      <c r="N15"/>
    </row>
    <row r="16" spans="1:14" ht="12" customHeight="1" x14ac:dyDescent="0.3">
      <c r="A16" s="21"/>
      <c r="B16" s="11">
        <v>801</v>
      </c>
      <c r="C16" s="57">
        <v>0</v>
      </c>
      <c r="D16" s="13" t="s">
        <v>57</v>
      </c>
      <c r="E16" s="45">
        <f>(H8+H9)*C16/100</f>
        <v>0</v>
      </c>
      <c r="F16" s="26"/>
      <c r="G16" s="27">
        <v>4</v>
      </c>
      <c r="H16" s="13" t="s">
        <v>17</v>
      </c>
      <c r="J16" s="28">
        <f>$H$8*$D$10/365</f>
        <v>27.36986301369863</v>
      </c>
      <c r="K16" s="13" t="s">
        <v>18</v>
      </c>
      <c r="L16" s="29">
        <f>J16*G16</f>
        <v>109.47945205479452</v>
      </c>
      <c r="M16"/>
      <c r="N16"/>
    </row>
    <row r="17" spans="1:14" ht="12" customHeight="1" x14ac:dyDescent="0.3">
      <c r="A17" s="21"/>
      <c r="B17" s="11">
        <v>802</v>
      </c>
      <c r="C17" s="65">
        <v>0</v>
      </c>
      <c r="D17" s="13" t="s">
        <v>60</v>
      </c>
      <c r="E17" s="45">
        <v>0</v>
      </c>
      <c r="F17" s="26"/>
      <c r="G17" s="27">
        <v>10</v>
      </c>
      <c r="H17" s="16" t="s">
        <v>19</v>
      </c>
      <c r="J17" s="28">
        <f>D13/12</f>
        <v>211.5</v>
      </c>
      <c r="K17" s="13" t="s">
        <v>20</v>
      </c>
      <c r="L17" s="29">
        <f>G17*J17</f>
        <v>2115</v>
      </c>
      <c r="M17"/>
      <c r="N17" t="s">
        <v>2</v>
      </c>
    </row>
    <row r="18" spans="1:14" ht="12" customHeight="1" x14ac:dyDescent="0.3">
      <c r="A18" s="21"/>
      <c r="B18" s="11">
        <v>803</v>
      </c>
      <c r="C18" s="11"/>
      <c r="D18" s="13" t="s">
        <v>21</v>
      </c>
      <c r="E18" s="12">
        <v>325</v>
      </c>
      <c r="F18" s="26" t="s">
        <v>93</v>
      </c>
      <c r="G18" s="27">
        <v>3</v>
      </c>
      <c r="H18" s="13" t="s">
        <v>80</v>
      </c>
      <c r="J18" s="28">
        <f>D12/12</f>
        <v>52.833333333333336</v>
      </c>
      <c r="K18" s="13" t="s">
        <v>20</v>
      </c>
      <c r="L18" s="30">
        <f>G18*J18</f>
        <v>158.5</v>
      </c>
      <c r="M18" t="s">
        <v>2</v>
      </c>
      <c r="N18"/>
    </row>
    <row r="19" spans="1:14" ht="12" customHeight="1" x14ac:dyDescent="0.3">
      <c r="A19" s="21"/>
      <c r="B19" s="11">
        <v>804</v>
      </c>
      <c r="C19" s="11"/>
      <c r="D19" s="13" t="s">
        <v>22</v>
      </c>
      <c r="E19" s="12">
        <v>50</v>
      </c>
      <c r="F19" s="26" t="s">
        <v>93</v>
      </c>
      <c r="G19" s="27">
        <v>0</v>
      </c>
      <c r="H19" s="13" t="s">
        <v>23</v>
      </c>
      <c r="J19" s="28">
        <f>$H$8*$H$12/12</f>
        <v>0</v>
      </c>
      <c r="K19" s="13" t="s">
        <v>20</v>
      </c>
      <c r="L19" s="30">
        <f>G19*J19</f>
        <v>0</v>
      </c>
    </row>
    <row r="20" spans="1:14" ht="12" customHeight="1" x14ac:dyDescent="0.3">
      <c r="A20" s="21"/>
      <c r="B20" s="11">
        <v>805</v>
      </c>
      <c r="C20" s="11"/>
      <c r="D20" s="13" t="s">
        <v>78</v>
      </c>
      <c r="E20" s="15">
        <v>0</v>
      </c>
      <c r="F20" s="26"/>
      <c r="G20" s="27">
        <v>0</v>
      </c>
      <c r="H20" s="13" t="s">
        <v>89</v>
      </c>
      <c r="J20" s="28">
        <v>0</v>
      </c>
      <c r="K20" s="13" t="s">
        <v>20</v>
      </c>
      <c r="L20" s="30">
        <v>0</v>
      </c>
    </row>
    <row r="21" spans="1:14" ht="12" customHeight="1" thickBot="1" x14ac:dyDescent="0.35">
      <c r="A21" s="21"/>
      <c r="B21" s="11">
        <v>828</v>
      </c>
      <c r="C21" s="11"/>
      <c r="D21" s="13" t="s">
        <v>58</v>
      </c>
      <c r="E21" s="12">
        <v>250</v>
      </c>
      <c r="F21" s="26"/>
      <c r="G21" s="21"/>
      <c r="H21" s="4" t="s">
        <v>24</v>
      </c>
      <c r="L21" s="53">
        <f>SUM(L16:L20)</f>
        <v>2382.9794520547944</v>
      </c>
    </row>
    <row r="22" spans="1:14" ht="12" customHeight="1" thickTop="1" x14ac:dyDescent="0.3">
      <c r="A22" s="21"/>
      <c r="B22" s="11">
        <v>809</v>
      </c>
      <c r="C22" s="11"/>
      <c r="D22" s="13" t="s">
        <v>25</v>
      </c>
      <c r="E22" s="12">
        <v>0</v>
      </c>
      <c r="F22" s="26"/>
      <c r="G22" s="60" t="s">
        <v>79</v>
      </c>
      <c r="H22" s="5"/>
      <c r="I22" s="5"/>
      <c r="J22" s="5"/>
      <c r="K22" s="5"/>
      <c r="L22" s="32"/>
    </row>
    <row r="23" spans="1:14" ht="12" customHeight="1" x14ac:dyDescent="0.3">
      <c r="A23" s="21"/>
      <c r="B23" s="11">
        <v>810</v>
      </c>
      <c r="C23" s="11"/>
      <c r="D23" s="13" t="s">
        <v>26</v>
      </c>
      <c r="E23" s="12">
        <v>110</v>
      </c>
      <c r="F23" s="26"/>
      <c r="G23" s="8" t="s">
        <v>27</v>
      </c>
      <c r="H23" s="9"/>
      <c r="I23" s="9"/>
      <c r="J23" s="9"/>
      <c r="K23" s="9"/>
      <c r="L23" s="33"/>
    </row>
    <row r="24" spans="1:14" ht="12" customHeight="1" x14ac:dyDescent="0.3">
      <c r="A24" s="21"/>
      <c r="B24" s="11">
        <v>823</v>
      </c>
      <c r="C24" s="11"/>
      <c r="D24" s="13" t="s">
        <v>41</v>
      </c>
      <c r="E24" s="12">
        <v>35</v>
      </c>
      <c r="F24" s="26"/>
      <c r="G24" s="21"/>
      <c r="L24" s="34"/>
    </row>
    <row r="25" spans="1:14" ht="12" customHeight="1" x14ac:dyDescent="0.3">
      <c r="A25" s="21"/>
      <c r="B25" s="11">
        <v>827</v>
      </c>
      <c r="C25" s="11"/>
      <c r="D25" s="13" t="s">
        <v>61</v>
      </c>
      <c r="E25" s="12">
        <v>0</v>
      </c>
      <c r="F25" s="26"/>
      <c r="G25" s="21"/>
      <c r="H25" s="13" t="s">
        <v>28</v>
      </c>
      <c r="J25" s="35">
        <f>D10</f>
        <v>6.7500000000000004E-2</v>
      </c>
      <c r="L25" s="29">
        <f>PMT(D10/12,D8,-H8)</f>
        <v>959.92518292095656</v>
      </c>
    </row>
    <row r="26" spans="1:14" ht="12" customHeight="1" x14ac:dyDescent="0.3">
      <c r="A26" s="21"/>
      <c r="B26" s="11">
        <v>1113</v>
      </c>
      <c r="C26" s="11"/>
      <c r="D26" s="13" t="s">
        <v>34</v>
      </c>
      <c r="E26" s="12">
        <v>50</v>
      </c>
      <c r="F26" s="26"/>
      <c r="G26" s="21"/>
      <c r="H26" s="13" t="s">
        <v>30</v>
      </c>
      <c r="I26" s="3" t="s">
        <v>2</v>
      </c>
      <c r="J26" s="71"/>
      <c r="L26" s="29">
        <f>J17</f>
        <v>211.5</v>
      </c>
    </row>
    <row r="27" spans="1:14" ht="12" customHeight="1" x14ac:dyDescent="0.3">
      <c r="A27" s="21"/>
      <c r="B27" s="11">
        <v>816</v>
      </c>
      <c r="C27" s="11" t="s">
        <v>2</v>
      </c>
      <c r="D27" s="13" t="s">
        <v>32</v>
      </c>
      <c r="E27" s="15">
        <v>175</v>
      </c>
      <c r="F27" s="26"/>
      <c r="G27" s="21"/>
      <c r="H27" s="13" t="s">
        <v>70</v>
      </c>
      <c r="L27" s="29">
        <f>J18</f>
        <v>52.833333333333336</v>
      </c>
    </row>
    <row r="28" spans="1:14" ht="12" customHeight="1" x14ac:dyDescent="0.3">
      <c r="A28" s="21"/>
      <c r="B28" s="11"/>
      <c r="C28" s="11" t="s">
        <v>65</v>
      </c>
      <c r="D28" s="13"/>
      <c r="E28" s="69">
        <f>SUM(E16:E27)</f>
        <v>995</v>
      </c>
      <c r="F28" s="26"/>
      <c r="G28" s="21"/>
      <c r="H28" s="13" t="s">
        <v>75</v>
      </c>
      <c r="L28" s="29">
        <f>PMT(D11/12,180,-H9)</f>
        <v>140.81775678335961</v>
      </c>
    </row>
    <row r="29" spans="1:14" ht="12" customHeight="1" x14ac:dyDescent="0.3">
      <c r="A29" s="68" t="s">
        <v>63</v>
      </c>
      <c r="B29" s="11"/>
      <c r="C29" s="11"/>
      <c r="D29" s="13"/>
      <c r="E29" s="70"/>
      <c r="F29" s="26"/>
      <c r="G29" s="21"/>
      <c r="H29" s="13" t="s">
        <v>33</v>
      </c>
      <c r="L29" s="29">
        <f>J19</f>
        <v>0</v>
      </c>
    </row>
    <row r="30" spans="1:14" ht="12" customHeight="1" x14ac:dyDescent="0.3">
      <c r="A30" s="21"/>
      <c r="B30" s="11">
        <v>1109</v>
      </c>
      <c r="C30" s="11"/>
      <c r="D30" s="13" t="s">
        <v>29</v>
      </c>
      <c r="E30" s="45">
        <v>743</v>
      </c>
      <c r="F30" s="26" t="s">
        <v>86</v>
      </c>
      <c r="G30" s="21"/>
      <c r="H30" s="13" t="s">
        <v>71</v>
      </c>
      <c r="L30" s="29">
        <f>J20</f>
        <v>0</v>
      </c>
    </row>
    <row r="31" spans="1:14" ht="12" customHeight="1" x14ac:dyDescent="0.3">
      <c r="A31" s="21"/>
      <c r="B31" s="11">
        <v>1110</v>
      </c>
      <c r="C31" s="11" t="s">
        <v>2</v>
      </c>
      <c r="D31" s="13" t="s">
        <v>31</v>
      </c>
      <c r="E31" s="75">
        <v>0</v>
      </c>
      <c r="F31" s="26"/>
      <c r="G31" s="21"/>
      <c r="H31" s="13" t="s">
        <v>2</v>
      </c>
      <c r="L31" s="73"/>
    </row>
    <row r="32" spans="1:14" ht="12" customHeight="1" x14ac:dyDescent="0.3">
      <c r="A32" s="21"/>
      <c r="B32" s="11">
        <v>1112</v>
      </c>
      <c r="C32" s="11"/>
      <c r="D32" s="13" t="s">
        <v>77</v>
      </c>
      <c r="E32" s="12">
        <v>175</v>
      </c>
      <c r="F32" s="26"/>
      <c r="G32" s="21"/>
      <c r="H32" s="11" t="s">
        <v>2</v>
      </c>
      <c r="L32" s="36"/>
    </row>
    <row r="33" spans="1:12" ht="12" customHeight="1" thickBot="1" x14ac:dyDescent="0.35">
      <c r="A33" s="21"/>
      <c r="B33" s="11">
        <v>1113</v>
      </c>
      <c r="C33" s="11"/>
      <c r="D33" s="13" t="s">
        <v>34</v>
      </c>
      <c r="E33" s="12">
        <v>45</v>
      </c>
      <c r="F33" s="37"/>
      <c r="G33" s="21"/>
      <c r="H33" s="4" t="s">
        <v>35</v>
      </c>
      <c r="L33" s="47">
        <f>SUM(L25:L31)</f>
        <v>1365.0762730376493</v>
      </c>
    </row>
    <row r="34" spans="1:12" ht="12" customHeight="1" thickTop="1" x14ac:dyDescent="0.3">
      <c r="A34" s="21"/>
      <c r="B34" s="11">
        <v>1201</v>
      </c>
      <c r="C34" s="11"/>
      <c r="D34" s="13" t="s">
        <v>36</v>
      </c>
      <c r="E34" s="12">
        <v>42</v>
      </c>
      <c r="F34" s="26"/>
      <c r="G34" s="38"/>
      <c r="H34" s="5"/>
      <c r="I34" s="5"/>
      <c r="J34" s="5"/>
      <c r="K34" s="5"/>
      <c r="L34" s="32"/>
    </row>
    <row r="35" spans="1:12" ht="12" customHeight="1" x14ac:dyDescent="0.3">
      <c r="A35" s="21"/>
      <c r="B35" s="11">
        <v>1204</v>
      </c>
      <c r="C35" s="11"/>
      <c r="D35" s="13" t="s">
        <v>37</v>
      </c>
      <c r="E35" s="12">
        <v>29</v>
      </c>
      <c r="F35" s="26"/>
      <c r="G35" s="8" t="s">
        <v>38</v>
      </c>
      <c r="H35" s="9"/>
      <c r="I35" s="9"/>
      <c r="J35" s="9"/>
      <c r="K35" s="9"/>
      <c r="L35" s="33"/>
    </row>
    <row r="36" spans="1:12" ht="12" customHeight="1" x14ac:dyDescent="0.3">
      <c r="A36" s="21"/>
      <c r="B36" s="11">
        <v>1301</v>
      </c>
      <c r="C36" s="11"/>
      <c r="D36" s="13" t="s">
        <v>39</v>
      </c>
      <c r="E36" s="12" t="s">
        <v>87</v>
      </c>
      <c r="F36" s="26"/>
      <c r="G36" s="21"/>
      <c r="H36" s="13" t="s">
        <v>81</v>
      </c>
      <c r="L36" s="48">
        <v>160000</v>
      </c>
    </row>
    <row r="37" spans="1:12" ht="12" customHeight="1" x14ac:dyDescent="0.3">
      <c r="A37" s="21"/>
      <c r="B37" s="11" t="s">
        <v>2</v>
      </c>
      <c r="C37" s="11"/>
      <c r="D37" s="13" t="s">
        <v>40</v>
      </c>
      <c r="E37" s="15">
        <v>0</v>
      </c>
      <c r="F37" s="26"/>
      <c r="G37" s="21"/>
      <c r="H37" s="13" t="s">
        <v>68</v>
      </c>
      <c r="L37" s="48">
        <f>E28</f>
        <v>995</v>
      </c>
    </row>
    <row r="38" spans="1:12" ht="12" customHeight="1" x14ac:dyDescent="0.3">
      <c r="A38" s="21"/>
      <c r="B38" s="11"/>
      <c r="C38" s="11"/>
      <c r="D38" s="13" t="s">
        <v>67</v>
      </c>
      <c r="E38" s="12">
        <v>0</v>
      </c>
      <c r="F38" s="39"/>
      <c r="G38" s="21"/>
      <c r="H38" s="13" t="s">
        <v>69</v>
      </c>
      <c r="L38" s="48">
        <f>E43</f>
        <v>1234</v>
      </c>
    </row>
    <row r="39" spans="1:12" ht="12" customHeight="1" x14ac:dyDescent="0.3">
      <c r="A39" s="21"/>
      <c r="B39" s="11">
        <v>1302</v>
      </c>
      <c r="C39" s="11"/>
      <c r="D39" s="67" t="s">
        <v>64</v>
      </c>
      <c r="E39" s="12">
        <v>0</v>
      </c>
      <c r="F39" s="14"/>
      <c r="G39" s="21"/>
      <c r="H39" s="13" t="s">
        <v>42</v>
      </c>
      <c r="L39" s="55">
        <f>L21</f>
        <v>2382.9794520547944</v>
      </c>
    </row>
    <row r="40" spans="1:12" ht="12" customHeight="1" thickBot="1" x14ac:dyDescent="0.35">
      <c r="A40" s="21"/>
      <c r="B40" s="11"/>
      <c r="C40" s="11"/>
      <c r="D40" s="67" t="s">
        <v>66</v>
      </c>
      <c r="E40" s="12">
        <v>0</v>
      </c>
      <c r="F40" s="14"/>
      <c r="G40" s="21"/>
      <c r="H40" s="13" t="s">
        <v>43</v>
      </c>
      <c r="L40" s="47">
        <f>SUM(L36:L39)</f>
        <v>164611.9794520548</v>
      </c>
    </row>
    <row r="41" spans="1:12" ht="12" customHeight="1" thickTop="1" x14ac:dyDescent="0.3">
      <c r="A41" s="21"/>
      <c r="B41" s="11"/>
      <c r="C41" s="11"/>
      <c r="D41" s="67" t="s">
        <v>85</v>
      </c>
      <c r="E41" s="12">
        <v>200</v>
      </c>
      <c r="F41" s="14"/>
      <c r="G41" s="21"/>
      <c r="H41" s="13"/>
      <c r="L41" s="72" t="s">
        <v>2</v>
      </c>
    </row>
    <row r="42" spans="1:12" ht="12" customHeight="1" x14ac:dyDescent="0.3">
      <c r="A42" s="21"/>
      <c r="E42" s="11"/>
      <c r="F42" s="14"/>
      <c r="G42" s="21"/>
      <c r="H42" s="13" t="s">
        <v>76</v>
      </c>
      <c r="L42" s="51" t="s">
        <v>44</v>
      </c>
    </row>
    <row r="43" spans="1:12" ht="12" customHeight="1" thickBot="1" x14ac:dyDescent="0.35">
      <c r="A43" s="21"/>
      <c r="B43" s="13" t="s">
        <v>45</v>
      </c>
      <c r="C43" s="11"/>
      <c r="D43" s="11"/>
      <c r="E43" s="50">
        <f>SUM(E30:E41)</f>
        <v>1234</v>
      </c>
      <c r="F43" s="14"/>
      <c r="G43" s="21"/>
      <c r="H43" s="13" t="s">
        <v>82</v>
      </c>
      <c r="L43" s="51">
        <f>-SUM(H8+H9)</f>
        <v>-162300</v>
      </c>
    </row>
    <row r="44" spans="1:12" ht="12" customHeight="1" thickTop="1" x14ac:dyDescent="0.3">
      <c r="A44" s="21"/>
      <c r="F44" s="14"/>
      <c r="G44" s="21"/>
      <c r="H44" s="13" t="s">
        <v>94</v>
      </c>
      <c r="L44" s="51" t="s">
        <v>44</v>
      </c>
    </row>
    <row r="45" spans="1:12" ht="12" customHeight="1" thickBot="1" x14ac:dyDescent="0.35">
      <c r="A45" s="21"/>
      <c r="D45" s="3" t="s">
        <v>2</v>
      </c>
      <c r="E45" s="66" t="s">
        <v>2</v>
      </c>
      <c r="F45" s="14"/>
      <c r="G45" s="21"/>
      <c r="H45" s="4" t="s">
        <v>46</v>
      </c>
      <c r="L45" s="63">
        <f>SUM(L40:L44)</f>
        <v>2311.9794520548021</v>
      </c>
    </row>
    <row r="46" spans="1:12" ht="12" customHeight="1" thickTop="1" x14ac:dyDescent="0.3">
      <c r="A46" s="31"/>
      <c r="B46" s="5"/>
      <c r="C46" s="5"/>
      <c r="D46" s="5" t="s">
        <v>2</v>
      </c>
      <c r="E46" s="5"/>
      <c r="F46" s="5"/>
      <c r="G46" s="31"/>
      <c r="H46" s="40" t="s">
        <v>2</v>
      </c>
      <c r="I46" s="5"/>
      <c r="J46" s="5"/>
      <c r="K46" s="5"/>
      <c r="L46" s="48" t="s">
        <v>2</v>
      </c>
    </row>
    <row r="47" spans="1:12" ht="9" customHeight="1" x14ac:dyDescent="0.3"/>
    <row r="48" spans="1:12" s="4" customFormat="1" ht="9" customHeight="1" x14ac:dyDescent="0.3">
      <c r="A48" s="4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s="4" customFormat="1" ht="9" customHeight="1" x14ac:dyDescent="0.3">
      <c r="A49" s="4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s="4" customFormat="1" ht="9" customHeight="1" x14ac:dyDescent="0.3">
      <c r="A50" s="4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s="4" customFormat="1" ht="9" customHeight="1" x14ac:dyDescent="0.3">
      <c r="A51" s="4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s="4" customFormat="1" ht="9" customHeight="1" x14ac:dyDescent="0.3">
      <c r="A52" s="4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s="4" customFormat="1" ht="9" customHeight="1" x14ac:dyDescent="0.3">
      <c r="A53" s="42" t="s">
        <v>52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1:12" s="4" customFormat="1" ht="9" customHeight="1" x14ac:dyDescent="0.3">
      <c r="A54" s="42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4" t="s">
        <v>54</v>
      </c>
      <c r="D55" s="5"/>
      <c r="E55" s="5"/>
      <c r="F55" s="5"/>
      <c r="G55" s="5"/>
      <c r="H55" s="5"/>
      <c r="I55" s="5"/>
      <c r="J55" s="6" t="s">
        <v>55</v>
      </c>
      <c r="K55" s="5"/>
      <c r="L55" s="5"/>
    </row>
    <row r="56" spans="1:12" ht="7.5" customHeight="1" x14ac:dyDescent="0.3"/>
    <row r="57" spans="1:12" x14ac:dyDescent="0.3">
      <c r="A57" s="4" t="s">
        <v>56</v>
      </c>
      <c r="D57" s="5"/>
      <c r="E57" s="5"/>
      <c r="F57" s="5"/>
      <c r="G57" s="5"/>
      <c r="H57" s="5"/>
      <c r="I57" s="5"/>
      <c r="J57" s="6" t="s">
        <v>55</v>
      </c>
      <c r="K57" s="5"/>
      <c r="L57" s="5"/>
    </row>
    <row r="58" spans="1:12" ht="4.5" customHeight="1" x14ac:dyDescent="0.3"/>
    <row r="59" spans="1:12" ht="6" customHeight="1" x14ac:dyDescent="0.3"/>
    <row r="60" spans="1:12" x14ac:dyDescent="0.3">
      <c r="A60" s="2" t="s">
        <v>91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 t="s">
        <v>92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</sheetData>
  <phoneticPr fontId="0" type="noConversion"/>
  <printOptions gridLinesSet="0"/>
  <pageMargins left="0.31" right="0.2" top="0.5" bottom="0.55000000000000004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Option 1</vt:lpstr>
      <vt:lpstr>Option 2</vt:lpstr>
      <vt:lpstr>'Option 1'!Print_Area</vt:lpstr>
      <vt:lpstr>'Option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gferun</dc:title>
  <dc:creator>Owen Raun</dc:creator>
  <cp:lastModifiedBy>Havlíček Jan</cp:lastModifiedBy>
  <cp:lastPrinted>2000-05-11T14:02:28Z</cp:lastPrinted>
  <dcterms:created xsi:type="dcterms:W3CDTF">1998-02-23T21:25:03Z</dcterms:created>
  <dcterms:modified xsi:type="dcterms:W3CDTF">2023-09-10T15:35:09Z</dcterms:modified>
</cp:coreProperties>
</file>