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32" windowWidth="14220" windowHeight="8076" activeTab="1"/>
  </bookViews>
  <sheets>
    <sheet name="Demand Calculations" sheetId="1" r:id="rId1"/>
    <sheet name="Entitlements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G4" i="1" l="1"/>
  <c r="G5" i="1"/>
  <c r="G6" i="1"/>
  <c r="G7" i="1"/>
  <c r="B8" i="1"/>
  <c r="G8" i="1"/>
  <c r="E9" i="1"/>
  <c r="G9" i="1"/>
  <c r="G12" i="1"/>
  <c r="I12" i="1"/>
  <c r="J12" i="1"/>
  <c r="K12" i="1"/>
  <c r="L12" i="1"/>
  <c r="M12" i="1"/>
  <c r="N12" i="1"/>
  <c r="O12" i="1"/>
  <c r="P12" i="1"/>
  <c r="Q12" i="1"/>
  <c r="R12" i="1"/>
  <c r="S12" i="1"/>
  <c r="T12" i="1"/>
  <c r="I16" i="1"/>
  <c r="J16" i="1"/>
  <c r="K16" i="1"/>
  <c r="S16" i="1"/>
  <c r="T16" i="1"/>
  <c r="I17" i="1"/>
  <c r="J17" i="1"/>
  <c r="T17" i="1"/>
  <c r="K18" i="1"/>
  <c r="S18" i="1"/>
  <c r="I19" i="1"/>
  <c r="J19" i="1"/>
  <c r="K19" i="1"/>
  <c r="S19" i="1"/>
  <c r="T19" i="1"/>
  <c r="G25" i="1"/>
  <c r="B26" i="1"/>
  <c r="G26" i="1"/>
  <c r="B27" i="1"/>
  <c r="G27" i="1"/>
  <c r="B28" i="1"/>
  <c r="G28" i="1"/>
  <c r="B29" i="1"/>
  <c r="G29" i="1"/>
  <c r="E31" i="1"/>
  <c r="G31" i="1"/>
  <c r="G33" i="1"/>
  <c r="I33" i="1"/>
  <c r="J33" i="1"/>
  <c r="K33" i="1"/>
  <c r="L33" i="1"/>
  <c r="M33" i="1"/>
  <c r="N33" i="1"/>
  <c r="O33" i="1"/>
  <c r="P33" i="1"/>
  <c r="Q33" i="1"/>
  <c r="R33" i="1"/>
  <c r="S33" i="1"/>
  <c r="T33" i="1"/>
  <c r="I35" i="1"/>
  <c r="J35" i="1"/>
  <c r="K35" i="1"/>
  <c r="S35" i="1"/>
  <c r="T35" i="1"/>
  <c r="K37" i="1"/>
  <c r="S37" i="1"/>
  <c r="I38" i="1"/>
  <c r="J38" i="1"/>
  <c r="K38" i="1"/>
  <c r="S38" i="1"/>
  <c r="T38" i="1"/>
  <c r="I43" i="1"/>
  <c r="J43" i="1"/>
  <c r="T43" i="1"/>
  <c r="D14" i="2"/>
  <c r="J14" i="2"/>
  <c r="P14" i="2"/>
  <c r="V14" i="2"/>
  <c r="D25" i="2"/>
  <c r="J25" i="2"/>
  <c r="P25" i="2"/>
  <c r="D39" i="2"/>
  <c r="E39" i="2"/>
</calcChain>
</file>

<file path=xl/sharedStrings.xml><?xml version="1.0" encoding="utf-8"?>
<sst xmlns="http://schemas.openxmlformats.org/spreadsheetml/2006/main" count="199" uniqueCount="65">
  <si>
    <t>STX</t>
  </si>
  <si>
    <t>ETX</t>
  </si>
  <si>
    <t>WLA</t>
  </si>
  <si>
    <t>ELA</t>
  </si>
  <si>
    <t>M1-M3</t>
  </si>
  <si>
    <t>Volumes</t>
  </si>
  <si>
    <t>Rates</t>
  </si>
  <si>
    <t>STX-AAB</t>
  </si>
  <si>
    <t>ETX-AAB</t>
  </si>
  <si>
    <t>WLA-AAB</t>
  </si>
  <si>
    <t>ELA-AAB</t>
  </si>
  <si>
    <t>($/MM-Month)</t>
  </si>
  <si>
    <t>$/MMBtu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</si>
  <si>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</si>
  <si>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</si>
  <si>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</si>
  <si>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</si>
  <si>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</si>
  <si>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</si>
  <si>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</si>
  <si>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</si>
  <si>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</si>
  <si>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</si>
  <si>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</si>
  <si>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</si>
  <si>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M1-M2</t>
  </si>
  <si>
    <r>
      <t xml:space="preserve">Texas Eastern Transmission Capacity Release to </t>
    </r>
    <r>
      <rPr>
        <b/>
        <i/>
        <sz val="10"/>
        <rFont val="Arial"/>
        <family val="2"/>
      </rPr>
      <t>Lambertville</t>
    </r>
  </si>
  <si>
    <r>
      <t xml:space="preserve">Texas Eastern Transmission Capacity Release to </t>
    </r>
    <r>
      <rPr>
        <b/>
        <i/>
        <sz val="10"/>
        <rFont val="Arial"/>
        <family val="2"/>
      </rPr>
      <t>Oakford</t>
    </r>
  </si>
  <si>
    <t>Total</t>
  </si>
  <si>
    <t>$/Month</t>
  </si>
  <si>
    <t>$/MM-Month</t>
  </si>
  <si>
    <t>Total Demand Fees Incurred - Lambertvile</t>
  </si>
  <si>
    <t>ENA Credits to Yankee for Tport Assignments</t>
  </si>
  <si>
    <t>Yankee's balance due ENA</t>
  </si>
  <si>
    <t>% of Max Demand to be Paid to Yankee</t>
  </si>
  <si>
    <t xml:space="preserve"> </t>
  </si>
  <si>
    <t>Yankee's balance due to Pipeline</t>
  </si>
  <si>
    <t>ENA Demand Payment to Yankee ($.01/MMBtu)</t>
  </si>
  <si>
    <t>Total Demand Fees Invoiced to Yankee by Pipeline - Lambertvile</t>
  </si>
  <si>
    <t>Total Demand Fees Invoiced to Yankee by Pipeline - Oakford</t>
  </si>
  <si>
    <t>Summary</t>
  </si>
  <si>
    <t>ENA Demand Payment to Yankee  ($.01/MMBtu)</t>
  </si>
  <si>
    <t>ETX to M1</t>
  </si>
  <si>
    <t>ETX to Loggy  Bayou</t>
  </si>
  <si>
    <t>ELA to M1</t>
  </si>
  <si>
    <t>Contracted</t>
  </si>
  <si>
    <t>STX - WLA</t>
  </si>
  <si>
    <t>STX-ETX</t>
  </si>
  <si>
    <t>WLA-ELA</t>
  </si>
  <si>
    <t>WLA- ELA</t>
  </si>
  <si>
    <t>Current</t>
  </si>
  <si>
    <t>Offer #19998</t>
  </si>
  <si>
    <t>(MM/Day)</t>
  </si>
  <si>
    <t>Required</t>
  </si>
  <si>
    <t>WLA - ELA</t>
  </si>
  <si>
    <t>ELA - M1</t>
  </si>
  <si>
    <t xml:space="preserve">         Modifications Required </t>
  </si>
  <si>
    <t xml:space="preserve">              Total</t>
  </si>
  <si>
    <t xml:space="preserve">   Offer #19998</t>
  </si>
  <si>
    <t xml:space="preserve">   Offer #19997</t>
  </si>
  <si>
    <t xml:space="preserve">   Offer #19996</t>
  </si>
  <si>
    <t xml:space="preserve">      Offer #19998</t>
  </si>
  <si>
    <r>
      <t xml:space="preserve">Current </t>
    </r>
    <r>
      <rPr>
        <b/>
        <i/>
        <sz val="10"/>
        <rFont val="Arial"/>
        <family val="2"/>
      </rPr>
      <t>Exit</t>
    </r>
    <r>
      <rPr>
        <sz val="10"/>
        <rFont val="Arial"/>
      </rPr>
      <t xml:space="preserve"> Entitlements Granted by Zones</t>
    </r>
  </si>
  <si>
    <r>
      <t xml:space="preserve">Access Area </t>
    </r>
    <r>
      <rPr>
        <b/>
        <i/>
        <sz val="10"/>
        <rFont val="Arial"/>
        <family val="2"/>
      </rPr>
      <t>Operational</t>
    </r>
    <r>
      <rPr>
        <sz val="10"/>
        <rFont val="Arial"/>
      </rPr>
      <t xml:space="preserve"> EntitlementsGranted</t>
    </r>
  </si>
  <si>
    <r>
      <t xml:space="preserve"> Access Area </t>
    </r>
    <r>
      <rPr>
        <b/>
        <i/>
        <sz val="10"/>
        <rFont val="Arial"/>
        <family val="2"/>
      </rPr>
      <t>Exit</t>
    </r>
    <r>
      <rPr>
        <sz val="10"/>
        <rFont val="Arial"/>
      </rPr>
      <t xml:space="preserve"> Entitlements to M1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</si>
</sst>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8" formatCode="0.0000%"/>
  </numFmts>
  <fonts count="7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  <xf numFmtId="0" fontId="0" fillId="0" borderId="0" xfId="0" applyAlignment="1"/>
    <xf numFmtId="44" fontId="0" fillId="0" borderId="0" xfId="0" applyNumberFormat="1"/>
    <xf numFmtId="0" fontId="2" fillId="0" borderId="0" xfId="0" applyFont="1"/>
    <xf numFmtId="44" fontId="3" fillId="0" borderId="0" xfId="1" applyFont="1"/>
    <xf numFmtId="44" fontId="3" fillId="0" borderId="0" xfId="0" applyNumberFormat="1" applyFont="1"/>
    <xf numFmtId="0" fontId="3" fillId="0" borderId="0" xfId="0" applyFont="1"/>
    <xf numFmtId="0" fontId="4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44" fontId="0" fillId="0" borderId="6" xfId="0" applyNumberFormat="1" applyBorder="1"/>
    <xf numFmtId="44" fontId="0" fillId="0" borderId="7" xfId="0" applyNumberFormat="1" applyBorder="1"/>
    <xf numFmtId="44" fontId="0" fillId="0" borderId="8" xfId="0" applyNumberFormat="1" applyBorder="1"/>
    <xf numFmtId="44" fontId="0" fillId="0" borderId="9" xfId="0" applyNumberFormat="1" applyBorder="1"/>
    <xf numFmtId="44" fontId="0" fillId="0" borderId="10" xfId="1" applyFont="1" applyBorder="1"/>
    <xf numFmtId="44" fontId="5" fillId="0" borderId="0" xfId="0" applyNumberFormat="1" applyFont="1"/>
    <xf numFmtId="0" fontId="0" fillId="0" borderId="0" xfId="0" applyBorder="1"/>
    <xf numFmtId="0" fontId="2" fillId="0" borderId="0" xfId="0" applyFont="1" applyBorder="1"/>
    <xf numFmtId="0" fontId="0" fillId="0" borderId="1" xfId="0" applyBorder="1"/>
    <xf numFmtId="0" fontId="0" fillId="0" borderId="2" xfId="0" applyBorder="1"/>
    <xf numFmtId="44" fontId="0" fillId="0" borderId="2" xfId="0" applyNumberFormat="1" applyBorder="1"/>
    <xf numFmtId="44" fontId="0" fillId="0" borderId="3" xfId="0" applyNumberFormat="1" applyBorder="1"/>
    <xf numFmtId="9" fontId="0" fillId="0" borderId="4" xfId="2" applyFont="1" applyBorder="1" applyAlignment="1">
      <alignment horizontal="center"/>
    </xf>
    <xf numFmtId="44" fontId="0" fillId="0" borderId="0" xfId="0" applyNumberFormat="1" applyBorder="1"/>
    <xf numFmtId="44" fontId="0" fillId="0" borderId="5" xfId="0" applyNumberFormat="1" applyBorder="1"/>
    <xf numFmtId="0" fontId="0" fillId="0" borderId="4" xfId="0" applyBorder="1"/>
    <xf numFmtId="9" fontId="0" fillId="0" borderId="5" xfId="2" applyFont="1" applyBorder="1" applyAlignment="1">
      <alignment horizontal="center"/>
    </xf>
    <xf numFmtId="0" fontId="3" fillId="0" borderId="4" xfId="0" applyFont="1" applyBorder="1"/>
    <xf numFmtId="0" fontId="4" fillId="0" borderId="4" xfId="0" applyFont="1" applyBorder="1"/>
    <xf numFmtId="0" fontId="2" fillId="0" borderId="5" xfId="0" applyFont="1" applyBorder="1"/>
    <xf numFmtId="0" fontId="3" fillId="0" borderId="6" xfId="0" applyFont="1" applyBorder="1"/>
    <xf numFmtId="0" fontId="0" fillId="0" borderId="7" xfId="0" applyBorder="1"/>
    <xf numFmtId="0" fontId="0" fillId="0" borderId="8" xfId="0" applyBorder="1"/>
    <xf numFmtId="168" fontId="0" fillId="0" borderId="0" xfId="2" applyNumberFormat="1" applyFont="1" applyBorder="1" applyAlignment="1">
      <alignment horizontal="center"/>
    </xf>
    <xf numFmtId="0" fontId="6" fillId="0" borderId="0" xfId="0" applyFont="1"/>
    <xf numFmtId="0" fontId="0" fillId="0" borderId="11" xfId="0" applyBorder="1" applyAlignment="1">
      <alignment horizontal="centerContinuous" vertical="center"/>
    </xf>
    <xf numFmtId="0" fontId="6" fillId="0" borderId="12" xfId="0" applyFont="1" applyBorder="1"/>
    <xf numFmtId="0" fontId="0" fillId="0" borderId="13" xfId="0" applyBorder="1" applyAlignment="1">
      <alignment horizontal="centerContinuous" vertic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2" xfId="0" applyBorder="1" applyAlignment="1">
      <alignment horizontal="centerContinuous" vertical="center"/>
    </xf>
    <xf numFmtId="0" fontId="6" fillId="0" borderId="12" xfId="0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6"/>
  <sheetViews>
    <sheetView workbookViewId="0">
      <selection activeCell="I48" sqref="I48"/>
    </sheetView>
  </sheetViews>
  <sheetFormatPr defaultRowHeight="13.2" x14ac:dyDescent="0.25"/>
  <cols>
    <col min="3" max="3" width="5.5546875" customWidth="1"/>
    <col min="6" max="6" width="6.109375" customWidth="1"/>
    <col min="7" max="7" width="13.44140625" customWidth="1"/>
    <col min="8" max="8" width="3.109375" customWidth="1"/>
    <col min="9" max="9" width="16" customWidth="1"/>
    <col min="10" max="10" width="14" bestFit="1" customWidth="1"/>
    <col min="11" max="11" width="12.33203125" bestFit="1" customWidth="1"/>
    <col min="17" max="17" width="11" customWidth="1"/>
    <col min="19" max="19" width="12.33203125" bestFit="1" customWidth="1"/>
    <col min="20" max="20" width="15.6640625" customWidth="1"/>
  </cols>
  <sheetData>
    <row r="1" spans="1:20" x14ac:dyDescent="0.25">
      <c r="A1" t="s">
        <v>26</v>
      </c>
    </row>
    <row r="2" spans="1:20" x14ac:dyDescent="0.25">
      <c r="I2" s="2" t="s">
        <v>13</v>
      </c>
      <c r="J2" s="2" t="s">
        <v>14</v>
      </c>
      <c r="K2" s="2" t="s">
        <v>15</v>
      </c>
      <c r="L2" s="2" t="s">
        <v>16</v>
      </c>
      <c r="M2" s="2" t="s">
        <v>17</v>
      </c>
      <c r="N2" s="2" t="s">
        <v>18</v>
      </c>
      <c r="O2" s="2" t="s">
        <v>19</v>
      </c>
      <c r="P2" s="2" t="s">
        <v>20</v>
      </c>
      <c r="Q2" s="2" t="s">
        <v>21</v>
      </c>
      <c r="R2" s="2" t="s">
        <v>22</v>
      </c>
      <c r="S2" s="2" t="s">
        <v>23</v>
      </c>
      <c r="T2" s="2" t="s">
        <v>24</v>
      </c>
    </row>
    <row r="3" spans="1:20" x14ac:dyDescent="0.25">
      <c r="B3" s="2" t="s">
        <v>5</v>
      </c>
      <c r="D3" s="2" t="s">
        <v>6</v>
      </c>
      <c r="E3" s="2" t="s">
        <v>29</v>
      </c>
      <c r="G3" t="s">
        <v>11</v>
      </c>
      <c r="I3">
        <v>31</v>
      </c>
      <c r="J3">
        <v>28</v>
      </c>
      <c r="K3">
        <v>31</v>
      </c>
      <c r="L3">
        <v>30</v>
      </c>
      <c r="M3">
        <v>31</v>
      </c>
      <c r="N3">
        <v>30</v>
      </c>
      <c r="O3">
        <v>31</v>
      </c>
      <c r="P3">
        <v>31</v>
      </c>
      <c r="Q3">
        <v>30</v>
      </c>
      <c r="R3">
        <v>31</v>
      </c>
      <c r="S3">
        <v>30</v>
      </c>
      <c r="T3">
        <v>31</v>
      </c>
    </row>
    <row r="4" spans="1:20" x14ac:dyDescent="0.25">
      <c r="A4" t="s">
        <v>0</v>
      </c>
      <c r="B4" s="2">
        <v>402</v>
      </c>
      <c r="D4" s="3" t="s">
        <v>7</v>
      </c>
      <c r="E4" s="1">
        <v>6.5810000000000004</v>
      </c>
      <c r="G4" s="1">
        <f>B4*E4</f>
        <v>2645.5620000000004</v>
      </c>
    </row>
    <row r="5" spans="1:20" x14ac:dyDescent="0.25">
      <c r="A5" t="s">
        <v>1</v>
      </c>
      <c r="B5" s="2">
        <v>6578</v>
      </c>
      <c r="D5" s="3" t="s">
        <v>8</v>
      </c>
      <c r="E5" s="1">
        <v>1.966</v>
      </c>
      <c r="G5" s="1">
        <f>B5*E5</f>
        <v>12932.348</v>
      </c>
    </row>
    <row r="6" spans="1:20" x14ac:dyDescent="0.25">
      <c r="A6" t="s">
        <v>2</v>
      </c>
      <c r="B6" s="2">
        <v>12557</v>
      </c>
      <c r="D6" s="3" t="s">
        <v>9</v>
      </c>
      <c r="E6" s="1">
        <v>2.6019999999999999</v>
      </c>
      <c r="G6" s="1">
        <f>B6*E6</f>
        <v>32673.313999999998</v>
      </c>
    </row>
    <row r="7" spans="1:20" x14ac:dyDescent="0.25">
      <c r="A7" t="s">
        <v>3</v>
      </c>
      <c r="B7" s="2">
        <v>20749</v>
      </c>
      <c r="D7" s="3" t="s">
        <v>10</v>
      </c>
      <c r="E7" s="1">
        <v>2.1520000000000001</v>
      </c>
      <c r="G7" s="1">
        <f>B7*E7</f>
        <v>44651.848000000005</v>
      </c>
    </row>
    <row r="8" spans="1:20" x14ac:dyDescent="0.25">
      <c r="A8" t="s">
        <v>4</v>
      </c>
      <c r="B8" s="2">
        <f>SUM(B4:B7)</f>
        <v>40286</v>
      </c>
      <c r="D8" s="3" t="s">
        <v>4</v>
      </c>
      <c r="E8" s="1">
        <v>10.42</v>
      </c>
      <c r="G8" s="1">
        <f>B8*E8</f>
        <v>419780.12</v>
      </c>
    </row>
    <row r="9" spans="1:20" ht="13.8" thickBot="1" x14ac:dyDescent="0.3">
      <c r="A9" t="s">
        <v>28</v>
      </c>
      <c r="E9" s="1">
        <f>SUM(E4:E8)</f>
        <v>23.721000000000004</v>
      </c>
      <c r="G9" s="4">
        <f>SUM(G4:G8)</f>
        <v>512683.19200000004</v>
      </c>
    </row>
    <row r="10" spans="1:20" ht="13.8" thickBot="1" x14ac:dyDescent="0.3">
      <c r="I10" s="10" t="s">
        <v>12</v>
      </c>
      <c r="J10" s="11" t="s">
        <v>12</v>
      </c>
      <c r="K10" s="11" t="s">
        <v>12</v>
      </c>
      <c r="L10" s="11" t="s">
        <v>12</v>
      </c>
      <c r="M10" s="11" t="s">
        <v>12</v>
      </c>
      <c r="N10" s="11" t="s">
        <v>12</v>
      </c>
      <c r="O10" s="11" t="s">
        <v>12</v>
      </c>
      <c r="P10" s="11" t="s">
        <v>12</v>
      </c>
      <c r="Q10" s="11" t="s">
        <v>12</v>
      </c>
      <c r="R10" s="11" t="s">
        <v>12</v>
      </c>
      <c r="S10" s="11" t="s">
        <v>12</v>
      </c>
      <c r="T10" s="12" t="s">
        <v>12</v>
      </c>
    </row>
    <row r="11" spans="1:20" x14ac:dyDescent="0.25">
      <c r="E11" s="1"/>
      <c r="G11" s="19" t="s">
        <v>30</v>
      </c>
      <c r="I11" s="13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</row>
    <row r="12" spans="1:20" ht="13.8" thickBot="1" x14ac:dyDescent="0.3">
      <c r="G12" s="20">
        <f>(SUM(G4:G8)/B8)</f>
        <v>12.726088268877527</v>
      </c>
      <c r="I12" s="16">
        <f>G12/I3</f>
        <v>0.41051897641540408</v>
      </c>
      <c r="J12" s="17">
        <f>G12/J3</f>
        <v>0.45450315245991169</v>
      </c>
      <c r="K12" s="17">
        <f>G12/K3</f>
        <v>0.41051897641540408</v>
      </c>
      <c r="L12" s="17">
        <f>G12/L3</f>
        <v>0.4242029422959176</v>
      </c>
      <c r="M12" s="17">
        <f>G12/M3</f>
        <v>0.41051897641540408</v>
      </c>
      <c r="N12" s="17">
        <f>G12/N3</f>
        <v>0.4242029422959176</v>
      </c>
      <c r="O12" s="17">
        <f>G12/O3</f>
        <v>0.41051897641540408</v>
      </c>
      <c r="P12" s="17">
        <f>G12/P3</f>
        <v>0.41051897641540408</v>
      </c>
      <c r="Q12" s="17">
        <f>G12/Q3</f>
        <v>0.4242029422959176</v>
      </c>
      <c r="R12" s="17">
        <f>G12/R3</f>
        <v>0.41051897641540408</v>
      </c>
      <c r="S12" s="17">
        <f>G12/S3</f>
        <v>0.4242029422959176</v>
      </c>
      <c r="T12" s="18">
        <f>G12/T3</f>
        <v>0.41051897641540408</v>
      </c>
    </row>
    <row r="16" spans="1:20" x14ac:dyDescent="0.25">
      <c r="A16" s="8" t="s">
        <v>38</v>
      </c>
      <c r="I16" s="6">
        <f>I12*I3*B8</f>
        <v>512683.19200000004</v>
      </c>
      <c r="J16" s="6">
        <f>J12*J3*B8</f>
        <v>512683.19200000004</v>
      </c>
      <c r="K16" s="7">
        <f>K3*K12*B8</f>
        <v>512683.19200000004</v>
      </c>
      <c r="L16" s="8"/>
      <c r="M16" s="8"/>
      <c r="N16" s="8"/>
      <c r="O16" s="8"/>
      <c r="P16" s="8"/>
      <c r="Q16" s="8"/>
      <c r="R16" s="8"/>
      <c r="S16" s="7">
        <f>S3*S12*B8</f>
        <v>512683.19200000004</v>
      </c>
      <c r="T16" s="7">
        <f>T3*T12*B8</f>
        <v>512683.19200000004</v>
      </c>
    </row>
    <row r="17" spans="1:20" x14ac:dyDescent="0.25">
      <c r="A17" s="9" t="s">
        <v>32</v>
      </c>
      <c r="I17" s="1">
        <f>-1250000/3-((K18+S18+K37+S37)/3)</f>
        <v>-407730.98000000004</v>
      </c>
      <c r="J17" s="1">
        <f>I17</f>
        <v>-407730.98000000004</v>
      </c>
      <c r="K17">
        <v>0</v>
      </c>
      <c r="S17">
        <v>0</v>
      </c>
      <c r="T17" s="1">
        <f>J17</f>
        <v>-407730.98000000004</v>
      </c>
    </row>
    <row r="18" spans="1:20" x14ac:dyDescent="0.25">
      <c r="A18" s="9" t="s">
        <v>37</v>
      </c>
      <c r="I18" s="1"/>
      <c r="J18" s="1"/>
      <c r="K18" s="1">
        <f>-0.01*B8*K3</f>
        <v>-12488.66</v>
      </c>
      <c r="S18" s="21">
        <f>-0.01*S3*B8</f>
        <v>-12085.8</v>
      </c>
      <c r="T18" s="1"/>
    </row>
    <row r="19" spans="1:20" x14ac:dyDescent="0.25">
      <c r="A19" s="8" t="s">
        <v>36</v>
      </c>
      <c r="I19" s="6">
        <f>I16+I17</f>
        <v>104952.212</v>
      </c>
      <c r="J19" s="6">
        <f>J16+J17</f>
        <v>104952.212</v>
      </c>
      <c r="K19" s="6">
        <f>K16-K17+K18</f>
        <v>500194.53200000006</v>
      </c>
      <c r="S19" s="7">
        <f>S16-S17-S18</f>
        <v>524768.99200000009</v>
      </c>
      <c r="T19" s="7">
        <f>T16+T17</f>
        <v>104952.212</v>
      </c>
    </row>
    <row r="20" spans="1:20" x14ac:dyDescent="0.25">
      <c r="I20" s="1"/>
      <c r="J20" s="1"/>
      <c r="T20" s="1"/>
    </row>
    <row r="22" spans="1:20" x14ac:dyDescent="0.25">
      <c r="A22" t="s">
        <v>27</v>
      </c>
    </row>
    <row r="23" spans="1:20" x14ac:dyDescent="0.25">
      <c r="I23" s="2" t="s">
        <v>13</v>
      </c>
      <c r="J23" s="2" t="s">
        <v>14</v>
      </c>
      <c r="K23" s="2" t="s">
        <v>15</v>
      </c>
      <c r="L23" s="2" t="s">
        <v>16</v>
      </c>
      <c r="M23" s="2" t="s">
        <v>17</v>
      </c>
      <c r="N23" s="2" t="s">
        <v>18</v>
      </c>
      <c r="O23" s="2" t="s">
        <v>19</v>
      </c>
      <c r="P23" s="2" t="s">
        <v>20</v>
      </c>
      <c r="Q23" s="2" t="s">
        <v>21</v>
      </c>
      <c r="R23" s="2" t="s">
        <v>22</v>
      </c>
      <c r="S23" s="2" t="s">
        <v>23</v>
      </c>
      <c r="T23" s="2" t="s">
        <v>24</v>
      </c>
    </row>
    <row r="24" spans="1:20" x14ac:dyDescent="0.25">
      <c r="B24" s="2" t="s">
        <v>5</v>
      </c>
      <c r="D24" s="2" t="s">
        <v>6</v>
      </c>
      <c r="E24" t="s">
        <v>29</v>
      </c>
      <c r="G24" t="s">
        <v>11</v>
      </c>
      <c r="I24">
        <v>31</v>
      </c>
      <c r="J24">
        <v>28</v>
      </c>
      <c r="K24">
        <v>31</v>
      </c>
      <c r="L24">
        <v>30</v>
      </c>
      <c r="M24">
        <v>31</v>
      </c>
      <c r="N24">
        <v>30</v>
      </c>
      <c r="O24">
        <v>31</v>
      </c>
      <c r="P24">
        <v>31</v>
      </c>
      <c r="Q24">
        <v>30</v>
      </c>
      <c r="R24">
        <v>31</v>
      </c>
      <c r="S24">
        <v>30</v>
      </c>
      <c r="T24">
        <v>31</v>
      </c>
    </row>
    <row r="25" spans="1:20" x14ac:dyDescent="0.25">
      <c r="A25" t="s">
        <v>0</v>
      </c>
      <c r="B25" s="2">
        <v>0</v>
      </c>
      <c r="D25" s="3" t="s">
        <v>7</v>
      </c>
      <c r="E25">
        <v>6.5810000000000004</v>
      </c>
      <c r="G25" s="1">
        <f>B25*E25</f>
        <v>0</v>
      </c>
    </row>
    <row r="26" spans="1:20" x14ac:dyDescent="0.25">
      <c r="A26" t="s">
        <v>1</v>
      </c>
      <c r="B26" s="2">
        <f>7652-6578</f>
        <v>1074</v>
      </c>
      <c r="D26" s="3" t="s">
        <v>8</v>
      </c>
      <c r="E26">
        <v>1.966</v>
      </c>
      <c r="G26" s="1">
        <f>B26*E26</f>
        <v>2111.4839999999999</v>
      </c>
    </row>
    <row r="27" spans="1:20" x14ac:dyDescent="0.25">
      <c r="A27" t="s">
        <v>2</v>
      </c>
      <c r="B27" s="2">
        <f>13546-12557</f>
        <v>989</v>
      </c>
      <c r="D27" s="3" t="s">
        <v>9</v>
      </c>
      <c r="E27">
        <v>2.6019999999999999</v>
      </c>
      <c r="G27" s="1">
        <f>B27*E27</f>
        <v>2573.3779999999997</v>
      </c>
    </row>
    <row r="28" spans="1:20" x14ac:dyDescent="0.25">
      <c r="A28" t="s">
        <v>3</v>
      </c>
      <c r="B28" s="2">
        <f>22346-20749</f>
        <v>1597</v>
      </c>
      <c r="D28" s="3" t="s">
        <v>10</v>
      </c>
      <c r="E28">
        <v>2.1520000000000001</v>
      </c>
      <c r="G28" s="1">
        <f>B28*E28</f>
        <v>3436.7440000000001</v>
      </c>
    </row>
    <row r="29" spans="1:20" x14ac:dyDescent="0.25">
      <c r="A29" t="s">
        <v>25</v>
      </c>
      <c r="B29" s="2">
        <f>SUM(B25:B28)</f>
        <v>3660</v>
      </c>
      <c r="D29" s="3" t="s">
        <v>4</v>
      </c>
      <c r="E29">
        <v>7.9039999999999999</v>
      </c>
      <c r="G29" s="1">
        <f>B29*E29</f>
        <v>28928.639999999999</v>
      </c>
    </row>
    <row r="31" spans="1:20" x14ac:dyDescent="0.25">
      <c r="E31" s="1">
        <f>SUM(E25:E29)</f>
        <v>21.205000000000002</v>
      </c>
      <c r="G31" s="4">
        <f>SUM(G25:G29)</f>
        <v>37050.245999999999</v>
      </c>
      <c r="I31" s="2" t="s">
        <v>12</v>
      </c>
      <c r="J31" s="2" t="s">
        <v>12</v>
      </c>
      <c r="K31" s="2" t="s">
        <v>12</v>
      </c>
      <c r="L31" s="2" t="s">
        <v>12</v>
      </c>
      <c r="M31" s="2" t="s">
        <v>12</v>
      </c>
      <c r="N31" s="2" t="s">
        <v>12</v>
      </c>
      <c r="O31" s="2" t="s">
        <v>12</v>
      </c>
      <c r="P31" s="2" t="s">
        <v>12</v>
      </c>
      <c r="Q31" s="2" t="s">
        <v>12</v>
      </c>
      <c r="R31" s="2" t="s">
        <v>12</v>
      </c>
      <c r="S31" s="2" t="s">
        <v>12</v>
      </c>
      <c r="T31" s="2" t="s">
        <v>12</v>
      </c>
    </row>
    <row r="32" spans="1:20" x14ac:dyDescent="0.25">
      <c r="E32" s="1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 x14ac:dyDescent="0.25">
      <c r="G33" s="1">
        <f>(SUM(G25:G29)/B29)</f>
        <v>10.123018032786884</v>
      </c>
      <c r="I33" s="4">
        <f>G33/I24</f>
        <v>0.3265489687995769</v>
      </c>
      <c r="J33" s="4">
        <f>G33/J24</f>
        <v>0.36153635831381731</v>
      </c>
      <c r="K33" s="4">
        <f>G33/K24</f>
        <v>0.3265489687995769</v>
      </c>
      <c r="L33" s="4">
        <f>G33/L24</f>
        <v>0.33743393442622949</v>
      </c>
      <c r="M33" s="4">
        <f>G33/M24</f>
        <v>0.3265489687995769</v>
      </c>
      <c r="N33" s="4">
        <f>G33/N24</f>
        <v>0.33743393442622949</v>
      </c>
      <c r="O33" s="4">
        <f>G33/O24</f>
        <v>0.3265489687995769</v>
      </c>
      <c r="P33" s="4">
        <f>G33/P24</f>
        <v>0.3265489687995769</v>
      </c>
      <c r="Q33" s="4">
        <f>G33/Q24</f>
        <v>0.33743393442622949</v>
      </c>
      <c r="R33" s="4">
        <f>G33/R24</f>
        <v>0.3265489687995769</v>
      </c>
      <c r="S33" s="4">
        <f>G33/S24</f>
        <v>0.33743393442622949</v>
      </c>
      <c r="T33" s="4">
        <f>G33/T24</f>
        <v>0.3265489687995769</v>
      </c>
    </row>
    <row r="35" spans="1:20" s="8" customFormat="1" x14ac:dyDescent="0.25">
      <c r="A35" s="8" t="s">
        <v>39</v>
      </c>
      <c r="I35" s="7">
        <f>I33*I24*B29</f>
        <v>37050.245999999999</v>
      </c>
      <c r="J35" s="7">
        <f>J33*J24*B29</f>
        <v>37050.245999999999</v>
      </c>
      <c r="K35" s="7">
        <f>K33*K24*B29</f>
        <v>37050.245999999999</v>
      </c>
      <c r="S35" s="7">
        <f>S33*S24*B29</f>
        <v>37050.245999999999</v>
      </c>
      <c r="T35" s="7">
        <f>T33*T24*B29</f>
        <v>37050.245999999999</v>
      </c>
    </row>
    <row r="36" spans="1:20" x14ac:dyDescent="0.25">
      <c r="A36" s="9" t="s">
        <v>32</v>
      </c>
      <c r="I36" s="4">
        <v>0</v>
      </c>
      <c r="J36" s="4">
        <v>0</v>
      </c>
      <c r="K36" s="4">
        <v>0</v>
      </c>
      <c r="S36" s="4">
        <v>0</v>
      </c>
      <c r="T36" s="4">
        <v>0</v>
      </c>
    </row>
    <row r="37" spans="1:20" x14ac:dyDescent="0.25">
      <c r="A37" s="9" t="s">
        <v>41</v>
      </c>
      <c r="I37" s="4"/>
      <c r="J37" s="4">
        <v>0</v>
      </c>
      <c r="K37" s="4">
        <f>-0.01*K24*B29</f>
        <v>-1134.5999999999999</v>
      </c>
      <c r="S37" s="4">
        <f>-S24*0.01*B29</f>
        <v>-1098</v>
      </c>
      <c r="T37" s="4">
        <v>0</v>
      </c>
    </row>
    <row r="38" spans="1:20" s="8" customFormat="1" x14ac:dyDescent="0.25">
      <c r="A38" s="8" t="s">
        <v>36</v>
      </c>
      <c r="I38" s="7">
        <f>I35-I36</f>
        <v>37050.245999999999</v>
      </c>
      <c r="J38" s="7">
        <f>J35-J36</f>
        <v>37050.245999999999</v>
      </c>
      <c r="K38" s="7">
        <f>K35-K36+K37</f>
        <v>35915.646000000001</v>
      </c>
      <c r="S38" s="7">
        <f>S35-S36+S37</f>
        <v>35952.245999999999</v>
      </c>
      <c r="T38" s="7">
        <f>S35-S36</f>
        <v>37050.245999999999</v>
      </c>
    </row>
    <row r="39" spans="1:20" x14ac:dyDescent="0.25">
      <c r="I39" s="4"/>
      <c r="J39" s="4"/>
      <c r="K39" s="4"/>
      <c r="S39" s="4"/>
      <c r="T39" s="4"/>
    </row>
    <row r="40" spans="1:20" ht="13.8" thickBot="1" x14ac:dyDescent="0.3">
      <c r="I40" s="4"/>
      <c r="J40" s="4"/>
      <c r="K40" s="4"/>
      <c r="S40" s="4"/>
      <c r="T40" s="4"/>
    </row>
    <row r="41" spans="1:20" x14ac:dyDescent="0.25">
      <c r="A41" s="24" t="s">
        <v>40</v>
      </c>
      <c r="B41" s="25"/>
      <c r="C41" s="25"/>
      <c r="D41" s="25"/>
      <c r="E41" s="25"/>
      <c r="F41" s="25"/>
      <c r="G41" s="25"/>
      <c r="H41" s="25"/>
      <c r="I41" s="26"/>
      <c r="J41" s="26"/>
      <c r="K41" s="26"/>
      <c r="L41" s="25"/>
      <c r="M41" s="25"/>
      <c r="N41" s="25"/>
      <c r="O41" s="25"/>
      <c r="P41" s="25"/>
      <c r="Q41" s="25"/>
      <c r="R41" s="25"/>
      <c r="S41" s="26"/>
      <c r="T41" s="27"/>
    </row>
    <row r="42" spans="1:20" x14ac:dyDescent="0.25">
      <c r="A42" s="28" t="s">
        <v>35</v>
      </c>
      <c r="B42" s="22"/>
      <c r="C42" s="22"/>
      <c r="D42" s="22"/>
      <c r="E42" s="22"/>
      <c r="F42" s="22"/>
      <c r="G42" s="22"/>
      <c r="H42" s="22"/>
      <c r="I42" s="29"/>
      <c r="J42" s="29"/>
      <c r="K42" s="29"/>
      <c r="L42" s="22"/>
      <c r="M42" s="22"/>
      <c r="N42" s="22"/>
      <c r="O42" s="22"/>
      <c r="P42" s="22"/>
      <c r="Q42" s="22"/>
      <c r="R42" s="22"/>
      <c r="S42" s="29"/>
      <c r="T42" s="30"/>
    </row>
    <row r="43" spans="1:20" x14ac:dyDescent="0.25">
      <c r="A43" s="31" t="s">
        <v>34</v>
      </c>
      <c r="B43" s="22"/>
      <c r="C43" s="22"/>
      <c r="D43" s="22"/>
      <c r="E43" s="22"/>
      <c r="F43" s="22"/>
      <c r="G43" s="22"/>
      <c r="H43" s="22"/>
      <c r="I43" s="39">
        <f>-I17/(I16+I35)</f>
        <v>0.74168851995501128</v>
      </c>
      <c r="J43" s="39">
        <f>-J17/(J16+J35)</f>
        <v>0.74168851995501128</v>
      </c>
      <c r="K43" s="29" t="s">
        <v>35</v>
      </c>
      <c r="L43" s="22"/>
      <c r="M43" s="22"/>
      <c r="N43" s="22"/>
      <c r="O43" s="22"/>
      <c r="P43" s="22"/>
      <c r="Q43" s="22"/>
      <c r="R43" s="22"/>
      <c r="S43" s="29"/>
      <c r="T43" s="32">
        <f>-T17/(T16+T35)</f>
        <v>0.74168851995501128</v>
      </c>
    </row>
    <row r="44" spans="1:20" x14ac:dyDescent="0.25">
      <c r="A44" s="33" t="s">
        <v>31</v>
      </c>
      <c r="B44" s="22"/>
      <c r="C44" s="22"/>
      <c r="D44" s="22"/>
      <c r="E44" s="22"/>
      <c r="F44" s="22"/>
      <c r="G44" s="22"/>
      <c r="H44" s="22"/>
      <c r="I44" s="29"/>
      <c r="J44" s="29"/>
      <c r="K44" s="29"/>
      <c r="L44" s="22"/>
      <c r="M44" s="22"/>
      <c r="N44" s="22"/>
      <c r="O44" s="22"/>
      <c r="P44" s="22"/>
      <c r="Q44" s="22"/>
      <c r="R44" s="22"/>
      <c r="S44" s="29"/>
      <c r="T44" s="30"/>
    </row>
    <row r="45" spans="1:20" s="5" customFormat="1" x14ac:dyDescent="0.25">
      <c r="A45" s="34" t="s">
        <v>32</v>
      </c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35"/>
    </row>
    <row r="46" spans="1:20" ht="13.8" thickBot="1" x14ac:dyDescent="0.3">
      <c r="A46" s="36" t="s">
        <v>33</v>
      </c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8"/>
    </row>
  </sheetData>
  <phoneticPr fontId="0" type="noConversion"/>
  <pageMargins left="0.75" right="0.75" top="1" bottom="1" header="0.5" footer="0.5"/>
  <pageSetup scale="6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W56"/>
  <sheetViews>
    <sheetView tabSelected="1" topLeftCell="I1" workbookViewId="0">
      <selection activeCell="Q6" sqref="Q6"/>
    </sheetView>
  </sheetViews>
  <sheetFormatPr defaultRowHeight="13.2" x14ac:dyDescent="0.25"/>
  <cols>
    <col min="5" max="5" width="13" customWidth="1"/>
    <col min="6" max="6" width="10.88671875" customWidth="1"/>
    <col min="11" max="11" width="12" customWidth="1"/>
    <col min="12" max="12" width="9.6640625" customWidth="1"/>
    <col min="17" max="17" width="10.6640625" customWidth="1"/>
  </cols>
  <sheetData>
    <row r="3" spans="1:23" x14ac:dyDescent="0.25">
      <c r="A3" t="s">
        <v>35</v>
      </c>
      <c r="B3" s="41"/>
      <c r="C3" s="42" t="s">
        <v>60</v>
      </c>
      <c r="D3" s="52"/>
      <c r="E3" s="51"/>
      <c r="H3" s="41"/>
      <c r="I3" s="42" t="s">
        <v>59</v>
      </c>
      <c r="J3" s="52"/>
      <c r="K3" s="51"/>
      <c r="N3" s="41"/>
      <c r="O3" s="42" t="s">
        <v>61</v>
      </c>
      <c r="P3" s="50"/>
      <c r="Q3" s="51"/>
      <c r="T3" s="41"/>
      <c r="U3" s="42" t="s">
        <v>51</v>
      </c>
      <c r="V3" s="43"/>
      <c r="W3" s="22"/>
    </row>
    <row r="4" spans="1:23" x14ac:dyDescent="0.25">
      <c r="B4" s="44" t="s">
        <v>64</v>
      </c>
      <c r="C4" s="45"/>
      <c r="D4" s="45"/>
      <c r="E4" s="46"/>
      <c r="F4" t="s">
        <v>35</v>
      </c>
      <c r="H4" s="44" t="s">
        <v>64</v>
      </c>
      <c r="I4" s="45"/>
      <c r="J4" s="45"/>
      <c r="K4" s="46"/>
      <c r="N4" s="44" t="s">
        <v>64</v>
      </c>
      <c r="O4" s="45"/>
      <c r="P4" s="45"/>
      <c r="Q4" s="46"/>
      <c r="T4" s="44" t="s">
        <v>56</v>
      </c>
      <c r="U4" s="45"/>
      <c r="V4" s="46"/>
      <c r="W4" s="22"/>
    </row>
    <row r="5" spans="1:23" x14ac:dyDescent="0.25">
      <c r="B5" s="22"/>
      <c r="C5" s="22"/>
      <c r="D5" s="22"/>
    </row>
    <row r="6" spans="1:23" x14ac:dyDescent="0.25">
      <c r="B6" s="22"/>
      <c r="C6" s="22"/>
      <c r="D6" s="48" t="s">
        <v>50</v>
      </c>
      <c r="E6" s="47" t="s">
        <v>45</v>
      </c>
      <c r="J6" s="48" t="s">
        <v>50</v>
      </c>
      <c r="K6" s="47" t="s">
        <v>45</v>
      </c>
      <c r="P6" s="48" t="s">
        <v>50</v>
      </c>
      <c r="Q6" s="47" t="s">
        <v>45</v>
      </c>
      <c r="U6" s="40" t="s">
        <v>35</v>
      </c>
      <c r="V6" s="40" t="s">
        <v>53</v>
      </c>
    </row>
    <row r="8" spans="1:23" x14ac:dyDescent="0.25">
      <c r="D8" s="2" t="s">
        <v>52</v>
      </c>
      <c r="J8" s="2" t="s">
        <v>52</v>
      </c>
      <c r="P8" s="2" t="s">
        <v>52</v>
      </c>
      <c r="V8" s="2" t="s">
        <v>52</v>
      </c>
    </row>
    <row r="9" spans="1:23" x14ac:dyDescent="0.25">
      <c r="B9" t="s">
        <v>42</v>
      </c>
      <c r="D9" s="2">
        <v>452</v>
      </c>
      <c r="H9" t="s">
        <v>42</v>
      </c>
      <c r="J9" s="2">
        <v>670</v>
      </c>
      <c r="K9" s="2"/>
      <c r="N9" t="s">
        <v>42</v>
      </c>
      <c r="P9" s="2">
        <v>2884</v>
      </c>
      <c r="T9" t="s">
        <v>42</v>
      </c>
      <c r="V9" s="2">
        <v>1976</v>
      </c>
    </row>
    <row r="10" spans="1:23" x14ac:dyDescent="0.25">
      <c r="B10" t="s">
        <v>43</v>
      </c>
      <c r="D10" s="2">
        <v>189</v>
      </c>
      <c r="H10" t="s">
        <v>43</v>
      </c>
      <c r="J10" s="2">
        <v>279</v>
      </c>
      <c r="K10" s="2"/>
      <c r="N10" t="s">
        <v>43</v>
      </c>
      <c r="P10" s="2">
        <v>1202</v>
      </c>
      <c r="T10" t="s">
        <v>43</v>
      </c>
      <c r="V10" s="2">
        <v>0</v>
      </c>
    </row>
    <row r="11" spans="1:23" x14ac:dyDescent="0.25">
      <c r="B11" t="s">
        <v>44</v>
      </c>
      <c r="D11" s="2">
        <v>2456</v>
      </c>
      <c r="H11" t="s">
        <v>44</v>
      </c>
      <c r="J11" s="2">
        <v>3637</v>
      </c>
      <c r="K11" s="2"/>
      <c r="N11" t="s">
        <v>44</v>
      </c>
      <c r="P11" s="2">
        <v>15656</v>
      </c>
      <c r="T11" t="s">
        <v>54</v>
      </c>
      <c r="V11" s="2">
        <v>523</v>
      </c>
    </row>
    <row r="12" spans="1:23" x14ac:dyDescent="0.25">
      <c r="D12" s="2"/>
      <c r="J12" s="2"/>
      <c r="K12" s="2"/>
      <c r="T12" t="s">
        <v>55</v>
      </c>
      <c r="V12" s="2">
        <v>14545</v>
      </c>
    </row>
    <row r="13" spans="1:23" x14ac:dyDescent="0.25">
      <c r="D13" s="2"/>
      <c r="J13" s="2"/>
      <c r="K13" s="2"/>
      <c r="V13" s="2"/>
    </row>
    <row r="14" spans="1:23" x14ac:dyDescent="0.25">
      <c r="D14" s="47">
        <f>SUM(D9:D11)</f>
        <v>3097</v>
      </c>
      <c r="E14" s="47">
        <v>3660</v>
      </c>
      <c r="J14" s="47">
        <f>SUM(J9:J11)</f>
        <v>4586</v>
      </c>
      <c r="K14" s="47">
        <v>5078</v>
      </c>
      <c r="P14" s="47">
        <f>SUM(P9:P11)</f>
        <v>19742</v>
      </c>
      <c r="Q14" s="47">
        <v>35208</v>
      </c>
      <c r="V14" s="47">
        <f>SUM(V9:V12)</f>
        <v>17044</v>
      </c>
    </row>
    <row r="15" spans="1:23" x14ac:dyDescent="0.25">
      <c r="D15" s="47"/>
      <c r="F15" s="47"/>
      <c r="J15" s="47"/>
      <c r="L15" s="47"/>
      <c r="P15" s="2"/>
      <c r="R15" s="47"/>
    </row>
    <row r="16" spans="1:23" x14ac:dyDescent="0.25">
      <c r="D16" s="47"/>
      <c r="F16" s="47"/>
      <c r="J16" s="47"/>
      <c r="L16" s="47"/>
      <c r="P16" s="2"/>
      <c r="R16" s="47"/>
    </row>
    <row r="17" spans="2:18" x14ac:dyDescent="0.25">
      <c r="B17" s="49"/>
      <c r="C17" s="42" t="s">
        <v>60</v>
      </c>
      <c r="D17" s="53"/>
      <c r="E17" s="51"/>
      <c r="F17" s="47"/>
      <c r="H17" s="49"/>
      <c r="I17" s="42" t="s">
        <v>59</v>
      </c>
      <c r="J17" s="53"/>
      <c r="K17" s="51"/>
      <c r="L17" s="47"/>
      <c r="N17" s="49"/>
      <c r="O17" s="42" t="s">
        <v>58</v>
      </c>
      <c r="P17" s="53"/>
      <c r="Q17" s="51"/>
      <c r="R17" s="47"/>
    </row>
    <row r="18" spans="2:18" x14ac:dyDescent="0.25">
      <c r="B18" s="44" t="s">
        <v>62</v>
      </c>
      <c r="C18" s="45"/>
      <c r="D18" s="45"/>
      <c r="E18" s="46"/>
      <c r="F18" s="47"/>
      <c r="H18" s="44" t="s">
        <v>62</v>
      </c>
      <c r="I18" s="45"/>
      <c r="J18" s="45"/>
      <c r="K18" s="46"/>
      <c r="L18" s="47"/>
      <c r="N18" s="44" t="s">
        <v>62</v>
      </c>
      <c r="O18" s="45"/>
      <c r="P18" s="45"/>
      <c r="Q18" s="46"/>
      <c r="R18" s="47"/>
    </row>
    <row r="19" spans="2:18" x14ac:dyDescent="0.25">
      <c r="C19" t="s">
        <v>35</v>
      </c>
      <c r="F19" s="47"/>
      <c r="J19" s="47"/>
      <c r="L19" s="47"/>
      <c r="P19" s="2"/>
      <c r="R19" s="47"/>
    </row>
    <row r="20" spans="2:18" x14ac:dyDescent="0.25">
      <c r="F20" s="47"/>
      <c r="J20" s="47"/>
      <c r="L20" s="47"/>
      <c r="R20" s="47"/>
    </row>
    <row r="21" spans="2:18" x14ac:dyDescent="0.25">
      <c r="B21" t="s">
        <v>46</v>
      </c>
      <c r="D21" s="2">
        <v>0</v>
      </c>
      <c r="F21" s="47"/>
      <c r="H21" t="s">
        <v>46</v>
      </c>
      <c r="J21" s="2">
        <v>867</v>
      </c>
      <c r="K21" t="s">
        <v>35</v>
      </c>
      <c r="L21" s="47"/>
      <c r="N21" t="s">
        <v>47</v>
      </c>
      <c r="P21">
        <v>2360</v>
      </c>
      <c r="R21" s="47"/>
    </row>
    <row r="22" spans="2:18" x14ac:dyDescent="0.25">
      <c r="B22" t="s">
        <v>35</v>
      </c>
      <c r="D22" s="2" t="s">
        <v>35</v>
      </c>
      <c r="F22" s="47"/>
      <c r="H22" t="s">
        <v>47</v>
      </c>
      <c r="J22" s="2">
        <v>548</v>
      </c>
      <c r="L22" s="47"/>
      <c r="N22" t="s">
        <v>46</v>
      </c>
      <c r="P22">
        <v>3731</v>
      </c>
      <c r="R22" s="47"/>
    </row>
    <row r="23" spans="2:18" x14ac:dyDescent="0.25">
      <c r="B23" t="s">
        <v>48</v>
      </c>
      <c r="D23" s="2">
        <v>1470</v>
      </c>
      <c r="F23" s="47"/>
      <c r="H23" t="s">
        <v>48</v>
      </c>
      <c r="J23" s="2">
        <v>2178</v>
      </c>
      <c r="L23" s="47"/>
      <c r="N23" t="s">
        <v>49</v>
      </c>
      <c r="P23">
        <v>9375</v>
      </c>
      <c r="R23" s="47"/>
    </row>
    <row r="24" spans="2:18" x14ac:dyDescent="0.25">
      <c r="D24" s="2" t="s">
        <v>35</v>
      </c>
      <c r="F24" s="47"/>
      <c r="L24" s="47"/>
      <c r="R24" s="47"/>
    </row>
    <row r="25" spans="2:18" x14ac:dyDescent="0.25">
      <c r="D25" s="47">
        <f>SUM(D21:D23)</f>
        <v>1470</v>
      </c>
      <c r="F25" s="47"/>
      <c r="J25" s="47">
        <f>SUM(J21:J23)</f>
        <v>3593</v>
      </c>
      <c r="L25" s="47"/>
      <c r="P25" s="40">
        <f>SUM(P21:P23)</f>
        <v>15466</v>
      </c>
      <c r="R25" s="47"/>
    </row>
    <row r="26" spans="2:18" x14ac:dyDescent="0.25">
      <c r="D26" s="47"/>
      <c r="F26" s="47"/>
      <c r="L26" s="47"/>
      <c r="P26" s="2"/>
      <c r="R26" s="47"/>
    </row>
    <row r="27" spans="2:18" x14ac:dyDescent="0.25">
      <c r="D27" s="47"/>
      <c r="F27" s="47"/>
      <c r="L27" s="47"/>
      <c r="P27" s="2"/>
      <c r="R27" s="47"/>
    </row>
    <row r="28" spans="2:18" x14ac:dyDescent="0.25">
      <c r="D28" s="47"/>
      <c r="F28" s="47"/>
      <c r="L28" s="47"/>
      <c r="P28" s="2"/>
      <c r="R28" s="47"/>
    </row>
    <row r="29" spans="2:18" x14ac:dyDescent="0.25">
      <c r="D29" s="47"/>
      <c r="F29" s="47"/>
      <c r="L29" s="47"/>
      <c r="P29" s="2"/>
      <c r="R29" s="47"/>
    </row>
    <row r="30" spans="2:18" x14ac:dyDescent="0.25">
      <c r="B30" s="41"/>
      <c r="C30" s="42" t="s">
        <v>57</v>
      </c>
      <c r="D30" s="50"/>
      <c r="E30" s="51"/>
    </row>
    <row r="31" spans="2:18" x14ac:dyDescent="0.25">
      <c r="B31" s="44" t="s">
        <v>63</v>
      </c>
      <c r="C31" s="45"/>
      <c r="D31" s="45"/>
      <c r="E31" s="46"/>
    </row>
    <row r="32" spans="2:18" x14ac:dyDescent="0.25">
      <c r="D32" t="s">
        <v>35</v>
      </c>
      <c r="H32" t="s">
        <v>35</v>
      </c>
    </row>
    <row r="33" spans="2:13" x14ac:dyDescent="0.25">
      <c r="D33" s="47" t="s">
        <v>50</v>
      </c>
      <c r="E33" s="47" t="s">
        <v>45</v>
      </c>
      <c r="F33" s="40" t="s">
        <v>35</v>
      </c>
      <c r="M33" t="s">
        <v>35</v>
      </c>
    </row>
    <row r="34" spans="2:13" x14ac:dyDescent="0.25">
      <c r="B34" t="s">
        <v>0</v>
      </c>
      <c r="D34" s="2">
        <v>7506</v>
      </c>
      <c r="E34" s="2">
        <v>402</v>
      </c>
      <c r="F34" s="2" t="s">
        <v>35</v>
      </c>
    </row>
    <row r="35" spans="2:13" x14ac:dyDescent="0.25">
      <c r="B35" t="s">
        <v>1</v>
      </c>
      <c r="D35" s="2">
        <v>5676</v>
      </c>
      <c r="E35" s="2">
        <v>7652</v>
      </c>
      <c r="F35" s="2" t="s">
        <v>35</v>
      </c>
      <c r="J35" t="s">
        <v>35</v>
      </c>
      <c r="L35" t="s">
        <v>35</v>
      </c>
    </row>
    <row r="36" spans="2:13" x14ac:dyDescent="0.25">
      <c r="B36" t="s">
        <v>2</v>
      </c>
      <c r="D36" s="2">
        <v>13023</v>
      </c>
      <c r="E36" s="2">
        <v>13546</v>
      </c>
      <c r="F36" s="2" t="s">
        <v>35</v>
      </c>
      <c r="J36" t="s">
        <v>35</v>
      </c>
      <c r="L36" t="s">
        <v>35</v>
      </c>
    </row>
    <row r="37" spans="2:13" x14ac:dyDescent="0.25">
      <c r="B37" t="s">
        <v>3</v>
      </c>
      <c r="D37" s="2">
        <v>21749</v>
      </c>
      <c r="E37" s="2">
        <v>22346</v>
      </c>
      <c r="F37" s="2" t="s">
        <v>35</v>
      </c>
      <c r="J37" t="s">
        <v>35</v>
      </c>
      <c r="L37" t="s">
        <v>35</v>
      </c>
    </row>
    <row r="38" spans="2:13" x14ac:dyDescent="0.25">
      <c r="D38" s="2"/>
      <c r="E38" s="2"/>
      <c r="F38" s="2" t="s">
        <v>35</v>
      </c>
      <c r="L38" t="s">
        <v>35</v>
      </c>
    </row>
    <row r="39" spans="2:13" x14ac:dyDescent="0.25">
      <c r="D39" s="47">
        <f>SUM(D34:D37)</f>
        <v>47954</v>
      </c>
      <c r="E39" s="47">
        <f>SUM(E34:E37)</f>
        <v>43946</v>
      </c>
      <c r="F39" s="47" t="s">
        <v>35</v>
      </c>
      <c r="L39" t="s">
        <v>35</v>
      </c>
    </row>
    <row r="40" spans="2:13" x14ac:dyDescent="0.25">
      <c r="K40" t="s">
        <v>35</v>
      </c>
    </row>
    <row r="43" spans="2:13" x14ac:dyDescent="0.25">
      <c r="C43" t="s">
        <v>35</v>
      </c>
      <c r="D43" t="s">
        <v>35</v>
      </c>
    </row>
    <row r="44" spans="2:13" x14ac:dyDescent="0.25">
      <c r="D44" t="s">
        <v>35</v>
      </c>
      <c r="M44" t="s">
        <v>35</v>
      </c>
    </row>
    <row r="45" spans="2:13" x14ac:dyDescent="0.25">
      <c r="C45" t="s">
        <v>35</v>
      </c>
    </row>
    <row r="46" spans="2:13" x14ac:dyDescent="0.25">
      <c r="C46" t="s">
        <v>35</v>
      </c>
      <c r="E46" t="s">
        <v>35</v>
      </c>
      <c r="J46" t="s">
        <v>35</v>
      </c>
      <c r="L46" t="s">
        <v>35</v>
      </c>
    </row>
    <row r="47" spans="2:13" x14ac:dyDescent="0.25">
      <c r="C47" t="s">
        <v>35</v>
      </c>
      <c r="E47" t="s">
        <v>35</v>
      </c>
      <c r="J47" t="s">
        <v>35</v>
      </c>
      <c r="L47" t="s">
        <v>35</v>
      </c>
    </row>
    <row r="48" spans="2:13" x14ac:dyDescent="0.25">
      <c r="C48" t="s">
        <v>35</v>
      </c>
      <c r="E48" t="s">
        <v>35</v>
      </c>
      <c r="J48" t="s">
        <v>35</v>
      </c>
      <c r="L48" t="s">
        <v>35</v>
      </c>
    </row>
    <row r="49" spans="5:12" x14ac:dyDescent="0.25">
      <c r="E49" t="s">
        <v>35</v>
      </c>
    </row>
    <row r="50" spans="5:12" x14ac:dyDescent="0.25">
      <c r="E50" t="s">
        <v>35</v>
      </c>
      <c r="L50" t="s">
        <v>35</v>
      </c>
    </row>
    <row r="54" spans="5:12" x14ac:dyDescent="0.25">
      <c r="L54" t="s">
        <v>35</v>
      </c>
    </row>
    <row r="55" spans="5:12" x14ac:dyDescent="0.25">
      <c r="L55" t="s">
        <v>35</v>
      </c>
    </row>
    <row r="56" spans="5:12" x14ac:dyDescent="0.25">
      <c r="L56" t="s">
        <v>35</v>
      </c>
    </row>
  </sheetData>
  <phoneticPr fontId="0" type="noConversion"/>
  <pageMargins left="0.75" right="0.75" top="1" bottom="1" header="0.5" footer="0.5"/>
  <pageSetup scale="5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Demand Calculations</vt:lpstr>
      <vt:lpstr>Entitlements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djones8</dc:creator>
  <cp:lastModifiedBy>Havlíček Jan</cp:lastModifiedBy>
  <cp:lastPrinted>2001-10-27T17:44:33Z</cp:lastPrinted>
  <dcterms:created xsi:type="dcterms:W3CDTF">2001-10-18T14:59:47Z</dcterms:created>
  <dcterms:modified xsi:type="dcterms:W3CDTF">2023-09-10T15:35:43Z</dcterms:modified>
</cp:coreProperties>
</file>