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4892" windowHeight="8340"/>
  </bookViews>
  <sheets>
    <sheet name="4-3-0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M14" i="1"/>
  <c r="N14" i="1"/>
  <c r="P14" i="1"/>
  <c r="Q14" i="1"/>
  <c r="R14" i="1"/>
  <c r="E15" i="1"/>
  <c r="F15" i="1"/>
  <c r="G15" i="1"/>
  <c r="H15" i="1"/>
  <c r="I15" i="1"/>
  <c r="J15" i="1"/>
  <c r="M15" i="1"/>
  <c r="N15" i="1"/>
  <c r="P15" i="1"/>
  <c r="Q15" i="1"/>
  <c r="R15" i="1"/>
  <c r="E16" i="1"/>
  <c r="F16" i="1"/>
  <c r="G16" i="1"/>
  <c r="H16" i="1"/>
  <c r="I16" i="1"/>
  <c r="J16" i="1"/>
  <c r="M16" i="1"/>
  <c r="N16" i="1"/>
  <c r="P16" i="1"/>
  <c r="Q16" i="1"/>
  <c r="R16" i="1"/>
  <c r="E17" i="1"/>
  <c r="F17" i="1"/>
  <c r="G17" i="1"/>
  <c r="H17" i="1"/>
  <c r="I17" i="1"/>
  <c r="J17" i="1"/>
  <c r="M17" i="1"/>
  <c r="N17" i="1"/>
  <c r="P17" i="1"/>
  <c r="Q17" i="1"/>
  <c r="R17" i="1"/>
  <c r="E18" i="1"/>
  <c r="F18" i="1"/>
  <c r="G18" i="1"/>
  <c r="H18" i="1"/>
  <c r="I18" i="1"/>
  <c r="J18" i="1"/>
  <c r="M18" i="1"/>
  <c r="N18" i="1"/>
  <c r="P18" i="1"/>
  <c r="Q18" i="1"/>
  <c r="R18" i="1"/>
  <c r="E19" i="1"/>
  <c r="F19" i="1"/>
  <c r="G19" i="1"/>
  <c r="H19" i="1"/>
  <c r="I19" i="1"/>
  <c r="J19" i="1"/>
  <c r="M19" i="1"/>
  <c r="N19" i="1"/>
  <c r="P19" i="1"/>
  <c r="Q19" i="1"/>
  <c r="R19" i="1"/>
  <c r="E20" i="1"/>
  <c r="F20" i="1"/>
  <c r="G20" i="1"/>
  <c r="H20" i="1"/>
  <c r="I20" i="1"/>
  <c r="J20" i="1"/>
  <c r="M20" i="1"/>
  <c r="N20" i="1"/>
  <c r="P20" i="1"/>
  <c r="Q20" i="1"/>
  <c r="R20" i="1"/>
  <c r="E21" i="1"/>
  <c r="F21" i="1"/>
  <c r="G21" i="1"/>
  <c r="H21" i="1"/>
  <c r="I21" i="1"/>
  <c r="J21" i="1"/>
  <c r="M21" i="1"/>
  <c r="N21" i="1"/>
  <c r="P21" i="1"/>
  <c r="Q21" i="1"/>
  <c r="R21" i="1"/>
  <c r="E22" i="1"/>
  <c r="F22" i="1"/>
  <c r="G22" i="1"/>
  <c r="H22" i="1"/>
  <c r="I22" i="1"/>
  <c r="J22" i="1"/>
  <c r="M22" i="1"/>
  <c r="N22" i="1"/>
  <c r="P22" i="1"/>
  <c r="Q22" i="1"/>
  <c r="R22" i="1"/>
  <c r="E23" i="1"/>
  <c r="F23" i="1"/>
  <c r="G23" i="1"/>
  <c r="H23" i="1"/>
  <c r="I23" i="1"/>
  <c r="J23" i="1"/>
  <c r="M23" i="1"/>
  <c r="N23" i="1"/>
  <c r="P23" i="1"/>
  <c r="Q23" i="1"/>
  <c r="R23" i="1"/>
  <c r="E24" i="1"/>
  <c r="F24" i="1"/>
  <c r="G24" i="1"/>
  <c r="H24" i="1"/>
  <c r="I24" i="1"/>
  <c r="J24" i="1"/>
  <c r="M24" i="1"/>
  <c r="N24" i="1"/>
  <c r="P24" i="1"/>
  <c r="Q24" i="1"/>
  <c r="R24" i="1"/>
  <c r="E25" i="1"/>
  <c r="F25" i="1"/>
  <c r="G25" i="1"/>
  <c r="H25" i="1"/>
  <c r="I25" i="1"/>
  <c r="J25" i="1"/>
  <c r="M25" i="1"/>
  <c r="N25" i="1"/>
  <c r="P25" i="1"/>
  <c r="Q25" i="1"/>
  <c r="R25" i="1"/>
  <c r="E26" i="1"/>
  <c r="F26" i="1"/>
  <c r="G26" i="1"/>
  <c r="H26" i="1"/>
  <c r="I26" i="1"/>
  <c r="J26" i="1"/>
  <c r="M26" i="1"/>
  <c r="N26" i="1"/>
  <c r="P26" i="1"/>
  <c r="Q26" i="1"/>
  <c r="R26" i="1"/>
  <c r="E27" i="1"/>
  <c r="F27" i="1"/>
  <c r="G27" i="1"/>
  <c r="H27" i="1"/>
  <c r="I27" i="1"/>
  <c r="J27" i="1"/>
  <c r="M27" i="1"/>
  <c r="N27" i="1"/>
  <c r="P27" i="1"/>
  <c r="Q27" i="1"/>
  <c r="R27" i="1"/>
  <c r="E28" i="1"/>
  <c r="F28" i="1"/>
  <c r="G28" i="1"/>
  <c r="H28" i="1"/>
  <c r="I28" i="1"/>
  <c r="J28" i="1"/>
  <c r="M28" i="1"/>
  <c r="N28" i="1"/>
  <c r="P28" i="1"/>
  <c r="Q28" i="1"/>
  <c r="R28" i="1"/>
  <c r="E29" i="1"/>
  <c r="F29" i="1"/>
  <c r="G29" i="1"/>
  <c r="H29" i="1"/>
  <c r="I29" i="1"/>
  <c r="J29" i="1"/>
  <c r="M29" i="1"/>
  <c r="N29" i="1"/>
  <c r="P29" i="1"/>
  <c r="Q29" i="1"/>
  <c r="R29" i="1"/>
  <c r="E30" i="1"/>
  <c r="F30" i="1"/>
  <c r="G30" i="1"/>
  <c r="H30" i="1"/>
  <c r="I30" i="1"/>
  <c r="J30" i="1"/>
  <c r="M30" i="1"/>
  <c r="N30" i="1"/>
  <c r="P30" i="1"/>
  <c r="Q30" i="1"/>
  <c r="R30" i="1"/>
  <c r="E31" i="1"/>
  <c r="F31" i="1"/>
  <c r="G31" i="1"/>
  <c r="H31" i="1"/>
  <c r="I31" i="1"/>
  <c r="J31" i="1"/>
  <c r="M31" i="1"/>
  <c r="N31" i="1"/>
  <c r="P31" i="1"/>
  <c r="Q31" i="1"/>
  <c r="R31" i="1"/>
  <c r="E32" i="1"/>
  <c r="F32" i="1"/>
  <c r="G32" i="1"/>
  <c r="H32" i="1"/>
  <c r="I32" i="1"/>
  <c r="J32" i="1"/>
  <c r="M32" i="1"/>
  <c r="N32" i="1"/>
  <c r="P32" i="1"/>
  <c r="Q32" i="1"/>
  <c r="R32" i="1"/>
  <c r="E33" i="1"/>
  <c r="F33" i="1"/>
  <c r="G33" i="1"/>
  <c r="H33" i="1"/>
  <c r="I33" i="1"/>
  <c r="J33" i="1"/>
  <c r="M33" i="1"/>
  <c r="N33" i="1"/>
  <c r="P33" i="1"/>
  <c r="Q33" i="1"/>
  <c r="R33" i="1"/>
  <c r="E34" i="1"/>
  <c r="F34" i="1"/>
  <c r="G34" i="1"/>
  <c r="H34" i="1"/>
  <c r="I34" i="1"/>
  <c r="J34" i="1"/>
  <c r="M34" i="1"/>
  <c r="N34" i="1"/>
  <c r="P34" i="1"/>
  <c r="Q34" i="1"/>
  <c r="R34" i="1"/>
  <c r="E35" i="1"/>
  <c r="F35" i="1"/>
  <c r="G35" i="1"/>
  <c r="H35" i="1"/>
  <c r="I35" i="1"/>
  <c r="J35" i="1"/>
  <c r="M35" i="1"/>
  <c r="N35" i="1"/>
  <c r="P35" i="1"/>
  <c r="Q35" i="1"/>
  <c r="R35" i="1"/>
  <c r="E36" i="1"/>
  <c r="F36" i="1"/>
  <c r="G36" i="1"/>
  <c r="H36" i="1"/>
  <c r="I36" i="1"/>
  <c r="J36" i="1"/>
  <c r="M36" i="1"/>
  <c r="N36" i="1"/>
  <c r="P36" i="1"/>
  <c r="Q36" i="1"/>
  <c r="R36" i="1"/>
  <c r="E37" i="1"/>
  <c r="F37" i="1"/>
  <c r="G37" i="1"/>
  <c r="H37" i="1"/>
  <c r="I37" i="1"/>
  <c r="J37" i="1"/>
  <c r="M37" i="1"/>
  <c r="N37" i="1"/>
  <c r="P37" i="1"/>
  <c r="Q37" i="1"/>
  <c r="R37" i="1"/>
  <c r="H39" i="1"/>
  <c r="I39" i="1"/>
  <c r="Q39" i="1"/>
  <c r="R39" i="1"/>
  <c r="Q41" i="1"/>
  <c r="R42" i="1"/>
</calcChain>
</file>

<file path=xl/sharedStrings.xml><?xml version="1.0" encoding="utf-8"?>
<sst xmlns="http://schemas.openxmlformats.org/spreadsheetml/2006/main" count="59" uniqueCount="39">
  <si>
    <t>TABLE 1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</si>
  <si>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</si>
  <si>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</si>
  <si>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</si>
  <si>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</si>
  <si>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</si>
  <si>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</si>
  <si>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</si>
  <si>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</si>
  <si>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</si>
  <si>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>Final Price</t>
  </si>
  <si>
    <t>City Gate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</si>
  <si>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</si>
  <si>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</si>
  <si>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</si>
  <si>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</si>
  <si>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</si>
  <si>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</si>
  <si>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</si>
  <si>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</si>
  <si>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Month</t>
  </si>
  <si>
    <t>MMBtu/Mo</t>
  </si>
  <si>
    <t>MMBtu/d</t>
  </si>
  <si>
    <t>$/MMBtu</t>
  </si>
  <si>
    <t>to Gate</t>
  </si>
  <si>
    <t>City of Kingman</t>
  </si>
  <si>
    <t>This quote is illustrative.  Actual pricing may differ due to market changes</t>
  </si>
  <si>
    <t>*</t>
  </si>
  <si>
    <t>* If pipeline tariff for fuel changes during term,</t>
  </si>
  <si>
    <t>this value will also change.</t>
  </si>
  <si>
    <t>MMBtu/day</t>
  </si>
  <si>
    <t>payments</t>
  </si>
  <si>
    <t>Average San Juan Price</t>
  </si>
  <si>
    <t>Average City gate Price</t>
  </si>
  <si>
    <t>Approved:</t>
  </si>
  <si>
    <t>Buyer:</t>
  </si>
  <si>
    <t>Seller:</t>
  </si>
  <si>
    <t>Quote for</t>
  </si>
  <si>
    <t>4/3/01  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</si>
</sst>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&quot;$&quot;#,##0.00"/>
    <numFmt numFmtId="166" formatCode="&quot;$&quot;#,##0"/>
    <numFmt numFmtId="167" formatCode="&quot;$&quot;#,##0.0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8" xfId="0" applyNumberFormat="1" applyBorder="1"/>
    <xf numFmtId="0" fontId="0" fillId="0" borderId="8" xfId="0" applyBorder="1"/>
    <xf numFmtId="167" fontId="2" fillId="0" borderId="0" xfId="1" applyNumberFormat="1" applyFont="1" applyBorder="1" applyAlignment="1"/>
    <xf numFmtId="167" fontId="0" fillId="0" borderId="0" xfId="0" applyNumberFormat="1"/>
    <xf numFmtId="0" fontId="0" fillId="0" borderId="9" xfId="0" applyBorder="1"/>
    <xf numFmtId="1" fontId="2" fillId="0" borderId="9" xfId="0" applyNumberFormat="1" applyFont="1" applyBorder="1"/>
    <xf numFmtId="1" fontId="2" fillId="0" borderId="9" xfId="1" applyNumberFormat="1" applyFont="1" applyBorder="1" applyAlignment="1"/>
    <xf numFmtId="167" fontId="0" fillId="0" borderId="9" xfId="0" applyNumberFormat="1" applyBorder="1"/>
    <xf numFmtId="164" fontId="6" fillId="0" borderId="9" xfId="0" applyNumberFormat="1" applyFont="1" applyBorder="1" applyProtection="1"/>
    <xf numFmtId="2" fontId="6" fillId="0" borderId="0" xfId="0" applyNumberFormat="1" applyFont="1" applyBorder="1" applyProtection="1"/>
    <xf numFmtId="1" fontId="0" fillId="0" borderId="0" xfId="0" applyNumberForma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3" fontId="0" fillId="0" borderId="0" xfId="0" applyNumberFormat="1" applyBorder="1"/>
    <xf numFmtId="3" fontId="0" fillId="0" borderId="9" xfId="0" applyNumberFormat="1" applyBorder="1"/>
    <xf numFmtId="166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165" fontId="4" fillId="0" borderId="0" xfId="0" applyNumberFormat="1" applyFont="1" applyBorder="1"/>
    <xf numFmtId="14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topLeftCell="A12" workbookViewId="0">
      <selection activeCell="L38" sqref="L38"/>
    </sheetView>
  </sheetViews>
  <sheetFormatPr defaultRowHeight="13.2" x14ac:dyDescent="0.25"/>
  <cols>
    <col min="3" max="3" width="10.6640625" hidden="1" customWidth="1"/>
    <col min="4" max="4" width="10.88671875" hidden="1" customWidth="1"/>
    <col min="5" max="5" width="10.33203125" hidden="1" customWidth="1"/>
    <col min="6" max="6" width="9.109375" hidden="1" customWidth="1"/>
    <col min="7" max="7" width="10.44140625" customWidth="1"/>
    <col min="8" max="8" width="10.88671875" customWidth="1"/>
    <col min="9" max="9" width="10" customWidth="1"/>
    <col min="10" max="10" width="10.109375" customWidth="1"/>
    <col min="16" max="16" width="10.5546875" customWidth="1"/>
    <col min="17" max="17" width="10.6640625" customWidth="1"/>
    <col min="18" max="18" width="10.109375" bestFit="1" customWidth="1"/>
  </cols>
  <sheetData>
    <row r="1" spans="1:20" ht="15" customHeight="1" x14ac:dyDescent="0.25"/>
    <row r="2" spans="1:20" ht="15" customHeight="1" x14ac:dyDescent="0.3">
      <c r="G2" s="1"/>
      <c r="H2" s="1"/>
      <c r="I2" s="1"/>
      <c r="J2" s="1"/>
      <c r="K2" s="2" t="s">
        <v>0</v>
      </c>
    </row>
    <row r="3" spans="1:20" ht="15" customHeight="1" x14ac:dyDescent="0.25"/>
    <row r="4" spans="1:20" ht="15" customHeight="1" x14ac:dyDescent="0.25"/>
    <row r="5" spans="1:20" ht="15" customHeight="1" x14ac:dyDescent="0.25"/>
    <row r="6" spans="1:20" ht="15" customHeight="1" x14ac:dyDescent="0.25">
      <c r="A6" s="3" t="s">
        <v>37</v>
      </c>
      <c r="B6" t="s">
        <v>25</v>
      </c>
    </row>
    <row r="7" spans="1:20" ht="15" customHeight="1" x14ac:dyDescent="0.25">
      <c r="A7" s="52" t="s">
        <v>38</v>
      </c>
      <c r="B7" s="4"/>
      <c r="K7" t="s">
        <v>26</v>
      </c>
    </row>
    <row r="8" spans="1:20" ht="15" customHeight="1" thickBot="1" x14ac:dyDescent="0.3">
      <c r="A8" s="3" t="s">
        <v>1</v>
      </c>
      <c r="B8" s="3" t="s">
        <v>2</v>
      </c>
      <c r="C8" s="5"/>
      <c r="D8" s="6"/>
      <c r="E8" s="6"/>
      <c r="F8" s="6"/>
      <c r="G8" s="6"/>
      <c r="H8" s="6"/>
      <c r="I8" s="6"/>
      <c r="J8" s="6"/>
      <c r="K8" s="6"/>
      <c r="L8" s="6"/>
    </row>
    <row r="9" spans="1:20" ht="15" customHeight="1" x14ac:dyDescent="0.25">
      <c r="A9" s="7"/>
      <c r="B9" s="8"/>
      <c r="C9" s="9" t="s">
        <v>3</v>
      </c>
      <c r="D9" s="9" t="s">
        <v>4</v>
      </c>
      <c r="E9" s="9" t="s">
        <v>5</v>
      </c>
      <c r="F9" s="9" t="s">
        <v>5</v>
      </c>
      <c r="G9" s="9" t="s">
        <v>6</v>
      </c>
      <c r="H9" s="9" t="s">
        <v>5</v>
      </c>
      <c r="I9" s="9" t="s">
        <v>4</v>
      </c>
      <c r="J9" s="9" t="s">
        <v>3</v>
      </c>
      <c r="K9" s="9" t="s">
        <v>7</v>
      </c>
      <c r="L9" s="10"/>
      <c r="M9" s="11" t="s">
        <v>8</v>
      </c>
      <c r="N9" s="11" t="s">
        <v>9</v>
      </c>
      <c r="O9" s="11" t="s">
        <v>19</v>
      </c>
      <c r="P9" s="11" t="s">
        <v>10</v>
      </c>
      <c r="Q9" s="9" t="s">
        <v>5</v>
      </c>
      <c r="R9" s="42" t="s">
        <v>11</v>
      </c>
      <c r="T9" s="5"/>
    </row>
    <row r="10" spans="1:20" ht="15" customHeight="1" x14ac:dyDescent="0.25">
      <c r="A10" s="12"/>
      <c r="B10" s="13" t="s">
        <v>12</v>
      </c>
      <c r="C10" s="13" t="s">
        <v>13</v>
      </c>
      <c r="D10" s="13" t="s">
        <v>13</v>
      </c>
      <c r="E10" s="13" t="s">
        <v>14</v>
      </c>
      <c r="F10" s="13" t="s">
        <v>15</v>
      </c>
      <c r="G10" s="13" t="s">
        <v>15</v>
      </c>
      <c r="H10" s="13" t="s">
        <v>14</v>
      </c>
      <c r="I10" s="13" t="s">
        <v>13</v>
      </c>
      <c r="J10" s="13" t="s">
        <v>13</v>
      </c>
      <c r="K10" s="13"/>
      <c r="L10" s="13" t="s">
        <v>16</v>
      </c>
      <c r="M10" s="13" t="s">
        <v>17</v>
      </c>
      <c r="N10" s="13" t="s">
        <v>18</v>
      </c>
      <c r="O10" s="13" t="s">
        <v>24</v>
      </c>
      <c r="P10" s="13" t="s">
        <v>11</v>
      </c>
      <c r="Q10" s="3" t="s">
        <v>31</v>
      </c>
      <c r="R10" s="43" t="s">
        <v>31</v>
      </c>
      <c r="S10" s="3"/>
      <c r="T10" s="3"/>
    </row>
    <row r="11" spans="1:20" ht="15" customHeight="1" thickBot="1" x14ac:dyDescent="0.3">
      <c r="A11" s="14" t="s">
        <v>20</v>
      </c>
      <c r="B11" s="15" t="s">
        <v>20</v>
      </c>
      <c r="C11" s="16" t="s">
        <v>21</v>
      </c>
      <c r="D11" s="16" t="s">
        <v>21</v>
      </c>
      <c r="E11" s="16" t="s">
        <v>21</v>
      </c>
      <c r="F11" s="15" t="s">
        <v>22</v>
      </c>
      <c r="G11" s="15" t="s">
        <v>30</v>
      </c>
      <c r="H11" s="16" t="s">
        <v>21</v>
      </c>
      <c r="I11" s="16" t="s">
        <v>21</v>
      </c>
      <c r="J11" s="16" t="s">
        <v>21</v>
      </c>
      <c r="K11" s="15" t="s">
        <v>23</v>
      </c>
      <c r="L11" s="15" t="s">
        <v>23</v>
      </c>
      <c r="M11" s="15" t="s">
        <v>23</v>
      </c>
      <c r="N11" s="15" t="s">
        <v>27</v>
      </c>
      <c r="O11" s="15"/>
      <c r="P11" s="15"/>
      <c r="Q11" s="17"/>
      <c r="R11" s="44"/>
      <c r="S11" s="3"/>
      <c r="T11" s="6"/>
    </row>
    <row r="12" spans="1:20" ht="15" customHeight="1" x14ac:dyDescent="0.25">
      <c r="A12" s="18"/>
      <c r="B12" s="19"/>
      <c r="C12" s="20"/>
      <c r="D12" s="21"/>
      <c r="E12" s="21"/>
      <c r="F12" s="1"/>
      <c r="G12" s="1"/>
      <c r="H12" s="1"/>
      <c r="I12" s="1"/>
      <c r="J12" s="1"/>
      <c r="K12" s="22"/>
      <c r="L12" s="23"/>
      <c r="M12" s="23"/>
      <c r="N12" s="23"/>
      <c r="O12" s="24"/>
      <c r="P12" s="23"/>
      <c r="Q12" s="25"/>
      <c r="R12" s="25"/>
      <c r="S12" s="32"/>
      <c r="T12" s="6"/>
    </row>
    <row r="13" spans="1:20" ht="15" customHeight="1" x14ac:dyDescent="0.25">
      <c r="A13" s="18"/>
      <c r="B13" s="26"/>
      <c r="C13" s="20"/>
      <c r="D13" s="21"/>
      <c r="E13" s="21"/>
      <c r="F13" s="1"/>
      <c r="G13" s="1"/>
      <c r="H13" s="1"/>
      <c r="I13" s="1"/>
      <c r="J13" s="1"/>
      <c r="K13" s="22"/>
      <c r="L13" s="27"/>
      <c r="M13" s="28"/>
      <c r="N13" s="23"/>
      <c r="O13" s="24"/>
      <c r="P13" s="23"/>
      <c r="Q13" s="29"/>
      <c r="R13" s="30"/>
      <c r="S13" s="31"/>
      <c r="T13" s="50"/>
    </row>
    <row r="14" spans="1:20" ht="15" customHeight="1" x14ac:dyDescent="0.25">
      <c r="A14" s="18">
        <v>37012</v>
      </c>
      <c r="B14" s="19">
        <v>31</v>
      </c>
      <c r="C14" s="20">
        <v>12000</v>
      </c>
      <c r="D14" s="21">
        <v>2244</v>
      </c>
      <c r="E14" s="36">
        <f t="shared" ref="E14:E37" si="0">D14/(1-0.0388)</f>
        <v>2334.5817727840199</v>
      </c>
      <c r="F14" s="1">
        <f>E14/B14</f>
        <v>75.309089444645807</v>
      </c>
      <c r="G14" s="37">
        <f>ROUND(F14,-1)</f>
        <v>80</v>
      </c>
      <c r="H14" s="37">
        <f>G14*B14</f>
        <v>2480</v>
      </c>
      <c r="I14" s="1">
        <f>H14*(1-0.0347)</f>
        <v>2393.944</v>
      </c>
      <c r="J14" s="37">
        <f>I14*(1-0.024)</f>
        <v>2336.4893440000001</v>
      </c>
      <c r="K14" s="33">
        <v>5.1349999999999998</v>
      </c>
      <c r="L14" s="38">
        <v>-0.51</v>
      </c>
      <c r="M14" s="28">
        <f t="shared" ref="M14:M19" si="1">K14+L14</f>
        <v>4.625</v>
      </c>
      <c r="N14" s="39">
        <f>M14/(1-0.0347)</f>
        <v>4.7912566041645084</v>
      </c>
      <c r="O14" s="40">
        <v>0.35</v>
      </c>
      <c r="P14" s="39">
        <f t="shared" ref="P14:P25" si="2">N14+O14</f>
        <v>5.141256604164508</v>
      </c>
      <c r="Q14" s="45">
        <f>H14*M14</f>
        <v>11470</v>
      </c>
      <c r="R14" s="46">
        <f>I14*P14</f>
        <v>12307.880399999998</v>
      </c>
      <c r="S14" s="41"/>
      <c r="T14" s="50"/>
    </row>
    <row r="15" spans="1:20" ht="15" customHeight="1" x14ac:dyDescent="0.25">
      <c r="A15" s="18">
        <v>37043</v>
      </c>
      <c r="B15" s="19">
        <v>30</v>
      </c>
      <c r="C15" s="20"/>
      <c r="D15" s="21">
        <v>2768</v>
      </c>
      <c r="E15" s="36">
        <f t="shared" si="0"/>
        <v>2879.7336662505199</v>
      </c>
      <c r="F15" s="1">
        <f>E15/B15</f>
        <v>95.99112220835066</v>
      </c>
      <c r="G15" s="37">
        <f t="shared" ref="G15:G37" si="3">ROUND(F15,-1)</f>
        <v>100</v>
      </c>
      <c r="H15" s="37">
        <f>G15*B15</f>
        <v>3000</v>
      </c>
      <c r="I15" s="1">
        <f t="shared" ref="I15:I37" si="4">H15*(1-0.0347)</f>
        <v>2895.9</v>
      </c>
      <c r="J15" s="37">
        <f t="shared" ref="J15:J37" si="5">I15*(1-0.024)</f>
        <v>2826.3984</v>
      </c>
      <c r="K15" s="33">
        <v>5.16</v>
      </c>
      <c r="L15" s="38">
        <v>-0.47</v>
      </c>
      <c r="M15" s="28">
        <f t="shared" si="1"/>
        <v>4.6900000000000004</v>
      </c>
      <c r="N15" s="39">
        <f t="shared" ref="N15:N37" si="6">M15/(1-0.0347)</f>
        <v>4.8585931834662803</v>
      </c>
      <c r="O15" s="40">
        <v>0.35</v>
      </c>
      <c r="P15" s="39">
        <f t="shared" si="2"/>
        <v>5.20859318346628</v>
      </c>
      <c r="Q15" s="45">
        <f t="shared" ref="Q15:Q25" si="7">H15*M15</f>
        <v>14070.000000000002</v>
      </c>
      <c r="R15" s="46">
        <f t="shared" ref="R15:R25" si="8">I15*P15</f>
        <v>15083.565000000001</v>
      </c>
      <c r="S15" s="41"/>
      <c r="T15" s="50"/>
    </row>
    <row r="16" spans="1:20" ht="15" customHeight="1" x14ac:dyDescent="0.25">
      <c r="A16" s="18">
        <v>37073</v>
      </c>
      <c r="B16" s="19">
        <v>31</v>
      </c>
      <c r="C16" s="20"/>
      <c r="D16" s="21">
        <v>3103</v>
      </c>
      <c r="E16" s="36">
        <f t="shared" si="0"/>
        <v>3228.256346233874</v>
      </c>
      <c r="F16" s="1">
        <f>E16/B16</f>
        <v>104.13730149141529</v>
      </c>
      <c r="G16" s="37">
        <f t="shared" si="3"/>
        <v>100</v>
      </c>
      <c r="H16" s="37">
        <f t="shared" ref="H16:H37" si="9">G16*B16</f>
        <v>3100</v>
      </c>
      <c r="I16" s="1">
        <f t="shared" si="4"/>
        <v>2992.4300000000003</v>
      </c>
      <c r="J16" s="37">
        <f t="shared" si="5"/>
        <v>2920.6116800000004</v>
      </c>
      <c r="K16" s="33">
        <v>5.21</v>
      </c>
      <c r="L16" s="38">
        <v>-0.43</v>
      </c>
      <c r="M16" s="28">
        <f t="shared" si="1"/>
        <v>4.78</v>
      </c>
      <c r="N16" s="39">
        <f t="shared" si="6"/>
        <v>4.9518284471148863</v>
      </c>
      <c r="O16" s="40">
        <v>0.35</v>
      </c>
      <c r="P16" s="39">
        <f t="shared" si="2"/>
        <v>5.301828447114886</v>
      </c>
      <c r="Q16" s="45">
        <f t="shared" si="7"/>
        <v>14818</v>
      </c>
      <c r="R16" s="46">
        <f t="shared" si="8"/>
        <v>15865.3505</v>
      </c>
      <c r="S16" s="41"/>
      <c r="T16" s="50"/>
    </row>
    <row r="17" spans="1:20" ht="15" customHeight="1" x14ac:dyDescent="0.25">
      <c r="A17" s="18">
        <v>37104</v>
      </c>
      <c r="B17" s="19">
        <v>31</v>
      </c>
      <c r="C17" s="20"/>
      <c r="D17" s="21">
        <v>3274</v>
      </c>
      <c r="E17" s="36">
        <f t="shared" si="0"/>
        <v>3406.1589679567205</v>
      </c>
      <c r="F17" s="1">
        <f>E17/B17</f>
        <v>109.87609574053937</v>
      </c>
      <c r="G17" s="37">
        <f t="shared" si="3"/>
        <v>110</v>
      </c>
      <c r="H17" s="37">
        <f t="shared" si="9"/>
        <v>3410</v>
      </c>
      <c r="I17" s="1">
        <f t="shared" si="4"/>
        <v>3291.6730000000002</v>
      </c>
      <c r="J17" s="37">
        <f t="shared" si="5"/>
        <v>3212.6728480000002</v>
      </c>
      <c r="K17" s="33">
        <v>5.26</v>
      </c>
      <c r="L17" s="38">
        <v>-0.42</v>
      </c>
      <c r="M17" s="28">
        <f t="shared" si="1"/>
        <v>4.84</v>
      </c>
      <c r="N17" s="39">
        <f t="shared" si="6"/>
        <v>5.0139852895472909</v>
      </c>
      <c r="O17" s="40">
        <v>0.35</v>
      </c>
      <c r="P17" s="39">
        <f t="shared" si="2"/>
        <v>5.3639852895472906</v>
      </c>
      <c r="Q17" s="45">
        <f t="shared" si="7"/>
        <v>16504.399999999998</v>
      </c>
      <c r="R17" s="46">
        <f t="shared" si="8"/>
        <v>17656.485550000001</v>
      </c>
      <c r="S17" s="41"/>
      <c r="T17" s="50"/>
    </row>
    <row r="18" spans="1:20" ht="15" customHeight="1" x14ac:dyDescent="0.25">
      <c r="A18" s="18">
        <v>37135</v>
      </c>
      <c r="B18" s="19">
        <v>30</v>
      </c>
      <c r="C18" s="20"/>
      <c r="D18" s="21">
        <v>2710</v>
      </c>
      <c r="E18" s="36">
        <f t="shared" si="0"/>
        <v>2819.3924261339989</v>
      </c>
      <c r="F18" s="1">
        <f>E18/B18</f>
        <v>93.979747537799966</v>
      </c>
      <c r="G18" s="37">
        <f t="shared" si="3"/>
        <v>90</v>
      </c>
      <c r="H18" s="37">
        <f t="shared" si="9"/>
        <v>2700</v>
      </c>
      <c r="I18" s="1">
        <f t="shared" si="4"/>
        <v>2606.31</v>
      </c>
      <c r="J18" s="37">
        <f t="shared" si="5"/>
        <v>2543.7585599999998</v>
      </c>
      <c r="K18" s="33">
        <v>5.25</v>
      </c>
      <c r="L18" s="38">
        <v>-0.40500000000000003</v>
      </c>
      <c r="M18" s="28">
        <f t="shared" si="1"/>
        <v>4.8449999999999998</v>
      </c>
      <c r="N18" s="39">
        <f t="shared" si="6"/>
        <v>5.0191650264166574</v>
      </c>
      <c r="O18" s="40">
        <v>0.35</v>
      </c>
      <c r="P18" s="39">
        <f t="shared" si="2"/>
        <v>5.369165026416657</v>
      </c>
      <c r="Q18" s="45">
        <f t="shared" si="7"/>
        <v>13081.5</v>
      </c>
      <c r="R18" s="46">
        <f t="shared" si="8"/>
        <v>13993.708499999997</v>
      </c>
      <c r="S18" s="41"/>
      <c r="T18" s="50"/>
    </row>
    <row r="19" spans="1:20" ht="15" customHeight="1" x14ac:dyDescent="0.25">
      <c r="A19" s="18">
        <v>37165</v>
      </c>
      <c r="B19" s="19">
        <v>31</v>
      </c>
      <c r="C19" s="20"/>
      <c r="D19" s="21">
        <v>2498</v>
      </c>
      <c r="E19" s="36">
        <f t="shared" si="0"/>
        <v>2598.8347898460256</v>
      </c>
      <c r="F19" s="1">
        <f t="shared" ref="F19:F24" si="10">E19/B19</f>
        <v>83.833380317613731</v>
      </c>
      <c r="G19" s="37">
        <f t="shared" si="3"/>
        <v>80</v>
      </c>
      <c r="H19" s="37">
        <f t="shared" si="9"/>
        <v>2480</v>
      </c>
      <c r="I19" s="1">
        <f t="shared" si="4"/>
        <v>2393.944</v>
      </c>
      <c r="J19" s="37">
        <f t="shared" si="5"/>
        <v>2336.4893440000001</v>
      </c>
      <c r="K19" s="33">
        <v>5.2549999999999999</v>
      </c>
      <c r="L19" s="38">
        <v>-0.375</v>
      </c>
      <c r="M19" s="28">
        <f t="shared" si="1"/>
        <v>4.88</v>
      </c>
      <c r="N19" s="39">
        <f t="shared" si="6"/>
        <v>5.0554231845022271</v>
      </c>
      <c r="O19" s="40">
        <v>0.35</v>
      </c>
      <c r="P19" s="39">
        <f t="shared" si="2"/>
        <v>5.4054231845022267</v>
      </c>
      <c r="Q19" s="45">
        <f t="shared" si="7"/>
        <v>12102.4</v>
      </c>
      <c r="R19" s="46">
        <f t="shared" si="8"/>
        <v>12940.280399999998</v>
      </c>
      <c r="S19" s="41"/>
      <c r="T19" s="50"/>
    </row>
    <row r="20" spans="1:20" ht="15" customHeight="1" x14ac:dyDescent="0.25">
      <c r="A20" s="18">
        <v>37196</v>
      </c>
      <c r="B20" s="19">
        <v>30</v>
      </c>
      <c r="C20" s="20"/>
      <c r="D20" s="21">
        <v>2176</v>
      </c>
      <c r="E20" s="36">
        <f t="shared" si="0"/>
        <v>2263.8368705784433</v>
      </c>
      <c r="F20" s="1">
        <f t="shared" si="10"/>
        <v>75.461229019281447</v>
      </c>
      <c r="G20" s="37">
        <f t="shared" si="3"/>
        <v>80</v>
      </c>
      <c r="H20" s="37">
        <f t="shared" si="9"/>
        <v>2400</v>
      </c>
      <c r="I20" s="1">
        <f t="shared" si="4"/>
        <v>2316.7200000000003</v>
      </c>
      <c r="J20" s="37">
        <f t="shared" si="5"/>
        <v>2261.1187200000004</v>
      </c>
      <c r="K20" s="33">
        <v>5.2</v>
      </c>
      <c r="L20" s="38">
        <v>-0.16</v>
      </c>
      <c r="M20" s="28">
        <f t="shared" ref="M20:M25" si="11">K20+L20</f>
        <v>5.04</v>
      </c>
      <c r="N20" s="39">
        <f t="shared" si="6"/>
        <v>5.2211747643219724</v>
      </c>
      <c r="O20" s="40">
        <v>0.35</v>
      </c>
      <c r="P20" s="39">
        <f t="shared" si="2"/>
        <v>5.571174764321972</v>
      </c>
      <c r="Q20" s="45">
        <f t="shared" si="7"/>
        <v>12096</v>
      </c>
      <c r="R20" s="46">
        <f t="shared" si="8"/>
        <v>12906.852000000001</v>
      </c>
      <c r="T20" s="6"/>
    </row>
    <row r="21" spans="1:20" ht="15" customHeight="1" x14ac:dyDescent="0.25">
      <c r="A21" s="18">
        <v>37226</v>
      </c>
      <c r="B21" s="19">
        <v>31</v>
      </c>
      <c r="C21" s="20"/>
      <c r="D21" s="21">
        <v>1000</v>
      </c>
      <c r="E21" s="36">
        <f t="shared" si="0"/>
        <v>1040.3662089055347</v>
      </c>
      <c r="F21" s="1">
        <f t="shared" si="10"/>
        <v>33.560200287275315</v>
      </c>
      <c r="G21" s="37">
        <f t="shared" si="3"/>
        <v>30</v>
      </c>
      <c r="H21" s="37">
        <f t="shared" si="9"/>
        <v>930</v>
      </c>
      <c r="I21" s="1">
        <f t="shared" si="4"/>
        <v>897.72900000000004</v>
      </c>
      <c r="J21" s="37">
        <f t="shared" si="5"/>
        <v>876.18350399999997</v>
      </c>
      <c r="K21" s="33">
        <v>5.3</v>
      </c>
      <c r="L21" s="38">
        <v>-0.16</v>
      </c>
      <c r="M21" s="28">
        <f t="shared" si="11"/>
        <v>5.14</v>
      </c>
      <c r="N21" s="39">
        <f t="shared" si="6"/>
        <v>5.3247695017093122</v>
      </c>
      <c r="O21" s="40">
        <v>0.35</v>
      </c>
      <c r="P21" s="39">
        <f t="shared" si="2"/>
        <v>5.6747695017093118</v>
      </c>
      <c r="Q21" s="45">
        <f t="shared" si="7"/>
        <v>4780.2</v>
      </c>
      <c r="R21" s="46">
        <f t="shared" si="8"/>
        <v>5094.4051499999987</v>
      </c>
      <c r="S21" s="41"/>
      <c r="T21" s="51"/>
    </row>
    <row r="22" spans="1:20" ht="15" customHeight="1" x14ac:dyDescent="0.25">
      <c r="A22" s="18">
        <v>37257</v>
      </c>
      <c r="B22">
        <v>31</v>
      </c>
      <c r="C22" s="20"/>
      <c r="D22" s="21">
        <v>1000</v>
      </c>
      <c r="E22" s="36">
        <f t="shared" si="0"/>
        <v>1040.3662089055347</v>
      </c>
      <c r="F22" s="1">
        <f t="shared" si="10"/>
        <v>33.560200287275315</v>
      </c>
      <c r="G22" s="37">
        <f t="shared" si="3"/>
        <v>30</v>
      </c>
      <c r="H22" s="37">
        <f t="shared" si="9"/>
        <v>930</v>
      </c>
      <c r="I22" s="1">
        <f t="shared" si="4"/>
        <v>897.72900000000004</v>
      </c>
      <c r="J22" s="37">
        <f t="shared" si="5"/>
        <v>876.18350399999997</v>
      </c>
      <c r="K22" s="33">
        <v>5.3</v>
      </c>
      <c r="L22" s="38">
        <v>-0.16</v>
      </c>
      <c r="M22" s="28">
        <f t="shared" si="11"/>
        <v>5.14</v>
      </c>
      <c r="N22" s="39">
        <f t="shared" si="6"/>
        <v>5.3247695017093122</v>
      </c>
      <c r="O22" s="40">
        <v>0.35</v>
      </c>
      <c r="P22" s="39">
        <f t="shared" si="2"/>
        <v>5.6747695017093118</v>
      </c>
      <c r="Q22" s="45">
        <f t="shared" si="7"/>
        <v>4780.2</v>
      </c>
      <c r="R22" s="46">
        <f t="shared" si="8"/>
        <v>5094.4051499999987</v>
      </c>
      <c r="S22" s="6"/>
      <c r="T22" s="6"/>
    </row>
    <row r="23" spans="1:20" ht="15" customHeight="1" x14ac:dyDescent="0.25">
      <c r="A23" s="18">
        <v>37288</v>
      </c>
      <c r="B23">
        <v>28</v>
      </c>
      <c r="C23" s="35"/>
      <c r="D23" s="21">
        <v>1000</v>
      </c>
      <c r="E23" s="36">
        <f t="shared" si="0"/>
        <v>1040.3662089055347</v>
      </c>
      <c r="F23" s="1">
        <f t="shared" si="10"/>
        <v>37.155936032340527</v>
      </c>
      <c r="G23" s="37">
        <f t="shared" si="3"/>
        <v>40</v>
      </c>
      <c r="H23" s="37">
        <f t="shared" si="9"/>
        <v>1120</v>
      </c>
      <c r="I23" s="1">
        <f t="shared" si="4"/>
        <v>1081.136</v>
      </c>
      <c r="J23" s="37">
        <f t="shared" si="5"/>
        <v>1055.1887359999998</v>
      </c>
      <c r="K23" s="34">
        <v>5.3</v>
      </c>
      <c r="L23" s="38">
        <v>-0.16</v>
      </c>
      <c r="M23" s="28">
        <f t="shared" si="11"/>
        <v>5.14</v>
      </c>
      <c r="N23" s="39">
        <f t="shared" si="6"/>
        <v>5.3247695017093122</v>
      </c>
      <c r="O23" s="40">
        <v>0.35</v>
      </c>
      <c r="P23" s="39">
        <f t="shared" si="2"/>
        <v>5.6747695017093118</v>
      </c>
      <c r="Q23" s="45">
        <f t="shared" si="7"/>
        <v>5756.7999999999993</v>
      </c>
      <c r="R23" s="46">
        <f t="shared" si="8"/>
        <v>6135.1975999999986</v>
      </c>
      <c r="T23" s="6"/>
    </row>
    <row r="24" spans="1:20" ht="15" customHeight="1" x14ac:dyDescent="0.25">
      <c r="A24" s="18">
        <v>37316</v>
      </c>
      <c r="B24">
        <v>31</v>
      </c>
      <c r="C24" s="35"/>
      <c r="D24" s="21">
        <v>1018</v>
      </c>
      <c r="E24" s="36">
        <f t="shared" si="0"/>
        <v>1059.0928006658344</v>
      </c>
      <c r="F24" s="1">
        <f t="shared" si="10"/>
        <v>34.164283892446271</v>
      </c>
      <c r="G24" s="37">
        <f t="shared" si="3"/>
        <v>30</v>
      </c>
      <c r="H24" s="37">
        <f t="shared" si="9"/>
        <v>930</v>
      </c>
      <c r="I24" s="1">
        <f t="shared" si="4"/>
        <v>897.72900000000004</v>
      </c>
      <c r="J24" s="37">
        <f t="shared" si="5"/>
        <v>876.18350399999997</v>
      </c>
      <c r="K24" s="34">
        <v>5.3</v>
      </c>
      <c r="L24" s="38">
        <v>-0.16</v>
      </c>
      <c r="M24" s="28">
        <f t="shared" si="11"/>
        <v>5.14</v>
      </c>
      <c r="N24" s="39">
        <f t="shared" si="6"/>
        <v>5.3247695017093122</v>
      </c>
      <c r="O24" s="40">
        <v>0.35</v>
      </c>
      <c r="P24" s="39">
        <f t="shared" si="2"/>
        <v>5.6747695017093118</v>
      </c>
      <c r="Q24" s="45">
        <f t="shared" si="7"/>
        <v>4780.2</v>
      </c>
      <c r="R24" s="46">
        <f t="shared" si="8"/>
        <v>5094.4051499999987</v>
      </c>
      <c r="T24" s="6"/>
    </row>
    <row r="25" spans="1:20" ht="15" customHeight="1" x14ac:dyDescent="0.25">
      <c r="A25" s="18">
        <v>37347</v>
      </c>
      <c r="B25">
        <v>30</v>
      </c>
      <c r="C25" s="35"/>
      <c r="D25">
        <v>1466</v>
      </c>
      <c r="E25" s="36">
        <f t="shared" si="0"/>
        <v>1525.1768622555139</v>
      </c>
      <c r="F25" s="1">
        <f t="shared" ref="F25:F37" si="12">E25/B25</f>
        <v>50.839228741850462</v>
      </c>
      <c r="G25" s="37">
        <f t="shared" si="3"/>
        <v>50</v>
      </c>
      <c r="H25" s="37">
        <f t="shared" si="9"/>
        <v>1500</v>
      </c>
      <c r="I25" s="1">
        <f t="shared" si="4"/>
        <v>1447.95</v>
      </c>
      <c r="J25" s="37">
        <f t="shared" si="5"/>
        <v>1413.1992</v>
      </c>
      <c r="K25" s="34">
        <v>4.57</v>
      </c>
      <c r="L25" s="38">
        <v>-0.14000000000000001</v>
      </c>
      <c r="M25" s="28">
        <f t="shared" si="11"/>
        <v>4.4300000000000006</v>
      </c>
      <c r="N25" s="39">
        <f t="shared" si="6"/>
        <v>4.5892468662591943</v>
      </c>
      <c r="O25" s="40">
        <v>0.35</v>
      </c>
      <c r="P25" s="39">
        <f t="shared" si="2"/>
        <v>4.939246866259194</v>
      </c>
      <c r="Q25" s="45">
        <f t="shared" si="7"/>
        <v>6645.0000000000009</v>
      </c>
      <c r="R25" s="46">
        <f t="shared" si="8"/>
        <v>7151.7825000000003</v>
      </c>
      <c r="T25" s="6"/>
    </row>
    <row r="26" spans="1:20" ht="15" customHeight="1" x14ac:dyDescent="0.25">
      <c r="A26" s="18">
        <v>37377</v>
      </c>
      <c r="B26" s="19">
        <v>31</v>
      </c>
      <c r="C26" s="35"/>
      <c r="D26" s="21">
        <v>2244</v>
      </c>
      <c r="E26" s="36">
        <f t="shared" si="0"/>
        <v>2334.5817727840199</v>
      </c>
      <c r="F26" s="1">
        <f t="shared" si="12"/>
        <v>75.309089444645807</v>
      </c>
      <c r="G26" s="37">
        <f t="shared" si="3"/>
        <v>80</v>
      </c>
      <c r="H26" s="37">
        <f t="shared" si="9"/>
        <v>2480</v>
      </c>
      <c r="I26" s="1">
        <f t="shared" si="4"/>
        <v>2393.944</v>
      </c>
      <c r="J26" s="37">
        <f t="shared" si="5"/>
        <v>2336.4893440000001</v>
      </c>
      <c r="K26" s="33">
        <v>4.4249999999999998</v>
      </c>
      <c r="L26" s="38">
        <v>-0.14000000000000001</v>
      </c>
      <c r="M26" s="28">
        <f t="shared" ref="M26:M37" si="13">K26+L26</f>
        <v>4.2850000000000001</v>
      </c>
      <c r="N26" s="39">
        <f t="shared" si="6"/>
        <v>4.4390344970475502</v>
      </c>
      <c r="O26" s="40">
        <v>0.35</v>
      </c>
      <c r="P26" s="39">
        <f t="shared" ref="P26:P37" si="14">N26+O26</f>
        <v>4.7890344970475498</v>
      </c>
      <c r="Q26" s="45">
        <f t="shared" ref="Q26:Q37" si="15">H26*M26</f>
        <v>10626.800000000001</v>
      </c>
      <c r="R26" s="46">
        <f t="shared" ref="R26:R37" si="16">I26*P26</f>
        <v>11464.680399999999</v>
      </c>
      <c r="T26" s="6"/>
    </row>
    <row r="27" spans="1:20" ht="15" customHeight="1" x14ac:dyDescent="0.25">
      <c r="A27" s="18">
        <v>37408</v>
      </c>
      <c r="B27" s="19">
        <v>30</v>
      </c>
      <c r="C27" s="35"/>
      <c r="D27" s="21">
        <v>2768</v>
      </c>
      <c r="E27" s="36">
        <f t="shared" si="0"/>
        <v>2879.7336662505199</v>
      </c>
      <c r="F27" s="1">
        <f t="shared" si="12"/>
        <v>95.99112220835066</v>
      </c>
      <c r="G27" s="37">
        <f t="shared" si="3"/>
        <v>100</v>
      </c>
      <c r="H27" s="37">
        <f t="shared" si="9"/>
        <v>3000</v>
      </c>
      <c r="I27" s="1">
        <f t="shared" si="4"/>
        <v>2895.9</v>
      </c>
      <c r="J27" s="37">
        <f t="shared" si="5"/>
        <v>2826.3984</v>
      </c>
      <c r="K27" s="33">
        <v>4.41</v>
      </c>
      <c r="L27" s="38">
        <v>-0.14000000000000001</v>
      </c>
      <c r="M27" s="28">
        <f t="shared" si="13"/>
        <v>4.2700000000000005</v>
      </c>
      <c r="N27" s="39">
        <f t="shared" si="6"/>
        <v>4.423495286439449</v>
      </c>
      <c r="O27" s="40">
        <v>0.35</v>
      </c>
      <c r="P27" s="39">
        <f t="shared" si="14"/>
        <v>4.7734952864394486</v>
      </c>
      <c r="Q27" s="45">
        <f t="shared" si="15"/>
        <v>12810.000000000002</v>
      </c>
      <c r="R27" s="46">
        <f t="shared" si="16"/>
        <v>13823.565000000001</v>
      </c>
      <c r="T27" s="6"/>
    </row>
    <row r="28" spans="1:20" ht="15" customHeight="1" x14ac:dyDescent="0.25">
      <c r="A28" s="18">
        <v>37438</v>
      </c>
      <c r="B28" s="19">
        <v>31</v>
      </c>
      <c r="C28" s="35"/>
      <c r="D28" s="21">
        <v>3103</v>
      </c>
      <c r="E28" s="36">
        <f t="shared" si="0"/>
        <v>3228.256346233874</v>
      </c>
      <c r="F28" s="1">
        <f t="shared" si="12"/>
        <v>104.13730149141529</v>
      </c>
      <c r="G28" s="37">
        <f t="shared" si="3"/>
        <v>100</v>
      </c>
      <c r="H28" s="37">
        <f t="shared" si="9"/>
        <v>3100</v>
      </c>
      <c r="I28" s="1">
        <f t="shared" si="4"/>
        <v>2992.4300000000003</v>
      </c>
      <c r="J28" s="37">
        <f t="shared" si="5"/>
        <v>2920.6116800000004</v>
      </c>
      <c r="K28" s="33">
        <v>4.4400000000000004</v>
      </c>
      <c r="L28" s="38">
        <v>-0.14000000000000001</v>
      </c>
      <c r="M28" s="28">
        <f t="shared" si="13"/>
        <v>4.3000000000000007</v>
      </c>
      <c r="N28" s="39">
        <f t="shared" si="6"/>
        <v>4.4545737076556513</v>
      </c>
      <c r="O28" s="40">
        <v>0.35</v>
      </c>
      <c r="P28" s="39">
        <f t="shared" si="14"/>
        <v>4.8045737076556509</v>
      </c>
      <c r="Q28" s="45">
        <f t="shared" si="15"/>
        <v>13330.000000000002</v>
      </c>
      <c r="R28" s="46">
        <f t="shared" si="16"/>
        <v>14377.3505</v>
      </c>
      <c r="T28" s="6"/>
    </row>
    <row r="29" spans="1:20" ht="15" customHeight="1" x14ac:dyDescent="0.25">
      <c r="A29" s="18">
        <v>37469</v>
      </c>
      <c r="B29" s="19">
        <v>31</v>
      </c>
      <c r="C29" s="35"/>
      <c r="D29" s="21">
        <v>3274</v>
      </c>
      <c r="E29" s="36">
        <f t="shared" si="0"/>
        <v>3406.1589679567205</v>
      </c>
      <c r="F29" s="1">
        <f t="shared" si="12"/>
        <v>109.87609574053937</v>
      </c>
      <c r="G29" s="37">
        <f t="shared" si="3"/>
        <v>110</v>
      </c>
      <c r="H29" s="37">
        <f t="shared" si="9"/>
        <v>3410</v>
      </c>
      <c r="I29" s="1">
        <f t="shared" si="4"/>
        <v>3291.6730000000002</v>
      </c>
      <c r="J29" s="37">
        <f t="shared" si="5"/>
        <v>3212.6728480000002</v>
      </c>
      <c r="K29" s="33">
        <v>4.45</v>
      </c>
      <c r="L29" s="38">
        <v>-0.14000000000000001</v>
      </c>
      <c r="M29" s="28">
        <f t="shared" si="13"/>
        <v>4.3100000000000005</v>
      </c>
      <c r="N29" s="39">
        <f t="shared" si="6"/>
        <v>4.4649331813943851</v>
      </c>
      <c r="O29" s="40">
        <v>0.35</v>
      </c>
      <c r="P29" s="39">
        <f t="shared" si="14"/>
        <v>4.8149331813943848</v>
      </c>
      <c r="Q29" s="45">
        <f t="shared" si="15"/>
        <v>14697.100000000002</v>
      </c>
      <c r="R29" s="46">
        <f t="shared" si="16"/>
        <v>15849.18555</v>
      </c>
      <c r="T29" s="6"/>
    </row>
    <row r="30" spans="1:20" ht="15" customHeight="1" x14ac:dyDescent="0.25">
      <c r="A30" s="18">
        <v>37500</v>
      </c>
      <c r="B30" s="19">
        <v>30</v>
      </c>
      <c r="C30" s="35"/>
      <c r="D30" s="21">
        <v>2710</v>
      </c>
      <c r="E30" s="36">
        <f t="shared" si="0"/>
        <v>2819.3924261339989</v>
      </c>
      <c r="F30" s="1">
        <f t="shared" si="12"/>
        <v>93.979747537799966</v>
      </c>
      <c r="G30" s="37">
        <f t="shared" si="3"/>
        <v>90</v>
      </c>
      <c r="H30" s="37">
        <f t="shared" si="9"/>
        <v>2700</v>
      </c>
      <c r="I30" s="1">
        <f t="shared" si="4"/>
        <v>2606.31</v>
      </c>
      <c r="J30" s="37">
        <f t="shared" si="5"/>
        <v>2543.7585599999998</v>
      </c>
      <c r="K30" s="33">
        <v>4.43</v>
      </c>
      <c r="L30" s="38">
        <v>-0.14000000000000001</v>
      </c>
      <c r="M30" s="28">
        <f t="shared" si="13"/>
        <v>4.29</v>
      </c>
      <c r="N30" s="39">
        <f t="shared" si="6"/>
        <v>4.4442142339169166</v>
      </c>
      <c r="O30" s="40">
        <v>0.35</v>
      </c>
      <c r="P30" s="39">
        <f t="shared" si="14"/>
        <v>4.7942142339169163</v>
      </c>
      <c r="Q30" s="45">
        <f t="shared" si="15"/>
        <v>11583</v>
      </c>
      <c r="R30" s="46">
        <f t="shared" si="16"/>
        <v>12495.208499999997</v>
      </c>
      <c r="T30" s="6"/>
    </row>
    <row r="31" spans="1:20" ht="15" customHeight="1" x14ac:dyDescent="0.25">
      <c r="A31" s="18">
        <v>37530</v>
      </c>
      <c r="B31" s="19">
        <v>31</v>
      </c>
      <c r="C31" s="35"/>
      <c r="D31" s="21">
        <v>2498</v>
      </c>
      <c r="E31" s="36">
        <f t="shared" si="0"/>
        <v>2598.8347898460256</v>
      </c>
      <c r="F31" s="1">
        <f t="shared" si="12"/>
        <v>83.833380317613731</v>
      </c>
      <c r="G31" s="37">
        <f t="shared" si="3"/>
        <v>80</v>
      </c>
      <c r="H31" s="37">
        <f t="shared" si="9"/>
        <v>2480</v>
      </c>
      <c r="I31" s="1">
        <f t="shared" si="4"/>
        <v>2393.944</v>
      </c>
      <c r="J31" s="37">
        <f t="shared" si="5"/>
        <v>2336.4893440000001</v>
      </c>
      <c r="K31" s="33">
        <v>4.43</v>
      </c>
      <c r="L31" s="38">
        <v>-0.14000000000000001</v>
      </c>
      <c r="M31" s="28">
        <f t="shared" si="13"/>
        <v>4.29</v>
      </c>
      <c r="N31" s="39">
        <f t="shared" si="6"/>
        <v>4.4442142339169166</v>
      </c>
      <c r="O31" s="40">
        <v>0.35</v>
      </c>
      <c r="P31" s="39">
        <f t="shared" si="14"/>
        <v>4.7942142339169163</v>
      </c>
      <c r="Q31" s="45">
        <f t="shared" si="15"/>
        <v>10639.2</v>
      </c>
      <c r="R31" s="46">
        <f t="shared" si="16"/>
        <v>11477.080399999997</v>
      </c>
      <c r="T31" s="6"/>
    </row>
    <row r="32" spans="1:20" ht="15" customHeight="1" x14ac:dyDescent="0.25">
      <c r="A32" s="18">
        <v>37561</v>
      </c>
      <c r="B32" s="19">
        <v>30</v>
      </c>
      <c r="C32" s="35"/>
      <c r="D32" s="21">
        <v>2176</v>
      </c>
      <c r="E32" s="36">
        <f t="shared" si="0"/>
        <v>2263.8368705784433</v>
      </c>
      <c r="F32" s="1">
        <f t="shared" si="12"/>
        <v>75.461229019281447</v>
      </c>
      <c r="G32" s="37">
        <f t="shared" si="3"/>
        <v>80</v>
      </c>
      <c r="H32" s="37">
        <f t="shared" si="9"/>
        <v>2400</v>
      </c>
      <c r="I32" s="1">
        <f t="shared" si="4"/>
        <v>2316.7200000000003</v>
      </c>
      <c r="J32" s="37">
        <f t="shared" si="5"/>
        <v>2261.1187200000004</v>
      </c>
      <c r="K32" s="33">
        <v>4.45</v>
      </c>
      <c r="L32" s="38">
        <v>-0.14000000000000001</v>
      </c>
      <c r="M32" s="28">
        <f t="shared" si="13"/>
        <v>4.3100000000000005</v>
      </c>
      <c r="N32" s="39">
        <f t="shared" si="6"/>
        <v>4.4649331813943851</v>
      </c>
      <c r="O32" s="40">
        <v>0.35</v>
      </c>
      <c r="P32" s="39">
        <f t="shared" si="14"/>
        <v>4.8149331813943848</v>
      </c>
      <c r="Q32" s="45">
        <f t="shared" si="15"/>
        <v>10344.000000000002</v>
      </c>
      <c r="R32" s="46">
        <f t="shared" si="16"/>
        <v>11154.852000000001</v>
      </c>
      <c r="T32" s="6"/>
    </row>
    <row r="33" spans="1:20" ht="15" customHeight="1" x14ac:dyDescent="0.25">
      <c r="A33" s="18">
        <v>37591</v>
      </c>
      <c r="B33" s="19">
        <v>31</v>
      </c>
      <c r="C33" s="35"/>
      <c r="D33" s="21">
        <v>1000</v>
      </c>
      <c r="E33" s="36">
        <f t="shared" si="0"/>
        <v>1040.3662089055347</v>
      </c>
      <c r="F33" s="1">
        <f t="shared" si="12"/>
        <v>33.560200287275315</v>
      </c>
      <c r="G33" s="37">
        <f t="shared" si="3"/>
        <v>30</v>
      </c>
      <c r="H33" s="37">
        <f t="shared" si="9"/>
        <v>930</v>
      </c>
      <c r="I33" s="1">
        <f t="shared" si="4"/>
        <v>897.72900000000004</v>
      </c>
      <c r="J33" s="37">
        <f t="shared" si="5"/>
        <v>876.18350399999997</v>
      </c>
      <c r="K33" s="33">
        <v>4.45</v>
      </c>
      <c r="L33" s="38">
        <v>-0.14000000000000001</v>
      </c>
      <c r="M33" s="28">
        <f t="shared" si="13"/>
        <v>4.3100000000000005</v>
      </c>
      <c r="N33" s="39">
        <f t="shared" si="6"/>
        <v>4.4649331813943851</v>
      </c>
      <c r="O33" s="40">
        <v>0.35</v>
      </c>
      <c r="P33" s="39">
        <f t="shared" si="14"/>
        <v>4.8149331813943848</v>
      </c>
      <c r="Q33" s="45">
        <f t="shared" si="15"/>
        <v>4008.3000000000006</v>
      </c>
      <c r="R33" s="46">
        <f t="shared" si="16"/>
        <v>4322.50515</v>
      </c>
      <c r="T33" s="6"/>
    </row>
    <row r="34" spans="1:20" ht="15" customHeight="1" x14ac:dyDescent="0.25">
      <c r="A34" s="18">
        <v>37622</v>
      </c>
      <c r="B34">
        <v>31</v>
      </c>
      <c r="C34" s="35"/>
      <c r="D34" s="21">
        <v>1000</v>
      </c>
      <c r="E34" s="36">
        <f t="shared" si="0"/>
        <v>1040.3662089055347</v>
      </c>
      <c r="F34" s="1">
        <f t="shared" si="12"/>
        <v>33.560200287275315</v>
      </c>
      <c r="G34" s="37">
        <f t="shared" si="3"/>
        <v>30</v>
      </c>
      <c r="H34" s="37">
        <f t="shared" si="9"/>
        <v>930</v>
      </c>
      <c r="I34" s="1">
        <f t="shared" si="4"/>
        <v>897.72900000000004</v>
      </c>
      <c r="J34" s="37">
        <f t="shared" si="5"/>
        <v>876.18350399999997</v>
      </c>
      <c r="K34" s="33">
        <v>4.7</v>
      </c>
      <c r="L34" s="38">
        <v>-0.12</v>
      </c>
      <c r="M34" s="28">
        <f t="shared" si="13"/>
        <v>4.58</v>
      </c>
      <c r="N34" s="39">
        <f t="shared" si="6"/>
        <v>4.7446389723402049</v>
      </c>
      <c r="O34" s="40">
        <v>0.35</v>
      </c>
      <c r="P34" s="39">
        <f t="shared" si="14"/>
        <v>5.0946389723402046</v>
      </c>
      <c r="Q34" s="45">
        <f t="shared" si="15"/>
        <v>4259.3999999999996</v>
      </c>
      <c r="R34" s="46">
        <f t="shared" si="16"/>
        <v>4573.6051499999994</v>
      </c>
      <c r="T34" s="6"/>
    </row>
    <row r="35" spans="1:20" ht="15" customHeight="1" x14ac:dyDescent="0.25">
      <c r="A35" s="18">
        <v>37653</v>
      </c>
      <c r="B35">
        <v>28</v>
      </c>
      <c r="C35" s="35"/>
      <c r="D35" s="21">
        <v>1000</v>
      </c>
      <c r="E35" s="36">
        <f t="shared" si="0"/>
        <v>1040.3662089055347</v>
      </c>
      <c r="F35" s="1">
        <f t="shared" si="12"/>
        <v>37.155936032340527</v>
      </c>
      <c r="G35" s="37">
        <f t="shared" si="3"/>
        <v>40</v>
      </c>
      <c r="H35" s="37">
        <f t="shared" si="9"/>
        <v>1120</v>
      </c>
      <c r="I35" s="1">
        <f t="shared" si="4"/>
        <v>1081.136</v>
      </c>
      <c r="J35" s="37">
        <f t="shared" si="5"/>
        <v>1055.1887359999998</v>
      </c>
      <c r="K35" s="34">
        <v>4.53</v>
      </c>
      <c r="L35" s="38">
        <v>-0.12</v>
      </c>
      <c r="M35" s="28">
        <f t="shared" si="13"/>
        <v>4.41</v>
      </c>
      <c r="N35" s="39">
        <f t="shared" si="6"/>
        <v>4.5685279187817258</v>
      </c>
      <c r="O35" s="40">
        <v>0.35</v>
      </c>
      <c r="P35" s="39">
        <f t="shared" si="14"/>
        <v>4.9185279187817255</v>
      </c>
      <c r="Q35" s="45">
        <f t="shared" si="15"/>
        <v>4939.2</v>
      </c>
      <c r="R35" s="46">
        <f t="shared" si="16"/>
        <v>5317.5975999999991</v>
      </c>
      <c r="T35" s="6"/>
    </row>
    <row r="36" spans="1:20" ht="15" customHeight="1" x14ac:dyDescent="0.25">
      <c r="A36" s="18">
        <v>37681</v>
      </c>
      <c r="B36">
        <v>31</v>
      </c>
      <c r="C36" s="35"/>
      <c r="D36" s="21">
        <v>1018</v>
      </c>
      <c r="E36" s="36">
        <f t="shared" si="0"/>
        <v>1059.0928006658344</v>
      </c>
      <c r="F36" s="1">
        <f t="shared" si="12"/>
        <v>34.164283892446271</v>
      </c>
      <c r="G36" s="37">
        <f t="shared" si="3"/>
        <v>30</v>
      </c>
      <c r="H36" s="37">
        <f t="shared" si="9"/>
        <v>930</v>
      </c>
      <c r="I36" s="1">
        <f t="shared" si="4"/>
        <v>897.72900000000004</v>
      </c>
      <c r="J36" s="37">
        <f t="shared" si="5"/>
        <v>876.18350399999997</v>
      </c>
      <c r="K36" s="34">
        <v>4.2699999999999996</v>
      </c>
      <c r="L36" s="38">
        <v>-0.12</v>
      </c>
      <c r="M36" s="28">
        <f t="shared" si="13"/>
        <v>4.1499999999999995</v>
      </c>
      <c r="N36" s="39">
        <f t="shared" si="6"/>
        <v>4.2991816015746389</v>
      </c>
      <c r="O36" s="40">
        <v>0.35</v>
      </c>
      <c r="P36" s="39">
        <f t="shared" si="14"/>
        <v>4.6491816015746386</v>
      </c>
      <c r="Q36" s="45">
        <f t="shared" si="15"/>
        <v>3859.4999999999995</v>
      </c>
      <c r="R36" s="46">
        <f t="shared" si="16"/>
        <v>4173.7051499999989</v>
      </c>
      <c r="T36" s="6"/>
    </row>
    <row r="37" spans="1:20" ht="15" customHeight="1" x14ac:dyDescent="0.25">
      <c r="A37" s="18">
        <v>37712</v>
      </c>
      <c r="B37">
        <v>30</v>
      </c>
      <c r="C37" s="35"/>
      <c r="D37">
        <v>1466</v>
      </c>
      <c r="E37" s="36">
        <f t="shared" si="0"/>
        <v>1525.1768622555139</v>
      </c>
      <c r="F37" s="1">
        <f t="shared" si="12"/>
        <v>50.839228741850462</v>
      </c>
      <c r="G37" s="37">
        <f t="shared" si="3"/>
        <v>50</v>
      </c>
      <c r="H37" s="37">
        <f t="shared" si="9"/>
        <v>1500</v>
      </c>
      <c r="I37" s="1">
        <f t="shared" si="4"/>
        <v>1447.95</v>
      </c>
      <c r="J37" s="37">
        <f t="shared" si="5"/>
        <v>1413.1992</v>
      </c>
      <c r="K37" s="34">
        <v>4.05</v>
      </c>
      <c r="L37" s="38">
        <v>-0.12</v>
      </c>
      <c r="M37" s="28">
        <f t="shared" si="13"/>
        <v>3.9299999999999997</v>
      </c>
      <c r="N37" s="39">
        <f t="shared" si="6"/>
        <v>4.0712731793224899</v>
      </c>
      <c r="O37" s="40">
        <v>0.35</v>
      </c>
      <c r="P37" s="39">
        <f t="shared" si="14"/>
        <v>4.4212731793224895</v>
      </c>
      <c r="Q37" s="45">
        <f t="shared" si="15"/>
        <v>5895</v>
      </c>
      <c r="R37" s="46">
        <f t="shared" si="16"/>
        <v>6401.7824999999993</v>
      </c>
      <c r="T37" s="6"/>
    </row>
    <row r="38" spans="1:20" ht="15" customHeight="1" x14ac:dyDescent="0.25">
      <c r="T38" s="6"/>
    </row>
    <row r="39" spans="1:20" ht="15" customHeight="1" x14ac:dyDescent="0.25">
      <c r="H39" s="48">
        <f>SUM(H14:H38)</f>
        <v>49960</v>
      </c>
      <c r="I39" s="48">
        <f>SUM(I14:I38)</f>
        <v>48226.387999999999</v>
      </c>
      <c r="Q39" s="47">
        <f>SUM(Q14:Q38)</f>
        <v>227876.19999999998</v>
      </c>
      <c r="R39" s="47">
        <f>SUM(R14:R38)</f>
        <v>244755.43580000004</v>
      </c>
    </row>
    <row r="41" spans="1:20" x14ac:dyDescent="0.25">
      <c r="M41" t="s">
        <v>32</v>
      </c>
      <c r="Q41" s="49">
        <f>Q39/H39</f>
        <v>4.5611729383506798</v>
      </c>
      <c r="R41" s="49"/>
    </row>
    <row r="42" spans="1:20" x14ac:dyDescent="0.25">
      <c r="M42" t="s">
        <v>33</v>
      </c>
      <c r="R42" s="49">
        <f>R39/I39</f>
        <v>5.075135127266841</v>
      </c>
    </row>
    <row r="45" spans="1:20" x14ac:dyDescent="0.25">
      <c r="N45" t="s">
        <v>28</v>
      </c>
    </row>
    <row r="46" spans="1:20" x14ac:dyDescent="0.25">
      <c r="N46" t="s">
        <v>29</v>
      </c>
    </row>
    <row r="47" spans="1:20" x14ac:dyDescent="0.25">
      <c r="A47" t="s">
        <v>34</v>
      </c>
      <c r="B47" t="s">
        <v>35</v>
      </c>
    </row>
    <row r="49" spans="2:2" x14ac:dyDescent="0.25">
      <c r="B49" t="s">
        <v>36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4-3-01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Havlíček Jan</cp:lastModifiedBy>
  <cp:lastPrinted>2001-04-03T17:41:43Z</cp:lastPrinted>
  <dcterms:created xsi:type="dcterms:W3CDTF">2001-02-12T15:48:06Z</dcterms:created>
  <dcterms:modified xsi:type="dcterms:W3CDTF">2023-09-10T15:37:33Z</dcterms:modified>
</cp:coreProperties>
</file>