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3260" windowHeight="8328"/>
  </bookViews>
  <sheets>
    <sheet name="Sheet1" sheetId="4" r:id="rId1"/>
    <sheet name="Sheet2" sheetId="7" r:id="rId2"/>
    <sheet name="Sheet3" sheetId="8" r:id="rId3"/>
  </sheets>
  <calcPr calcId="92512"/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B39" i="4"/>
  <c r="C39" i="4"/>
  <c r="D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E46" i="4"/>
  <c r="G46" i="4"/>
  <c r="H46" i="4"/>
  <c r="I46" i="4"/>
  <c r="J46" i="4"/>
  <c r="K46" i="4"/>
  <c r="L46" i="4"/>
  <c r="M46" i="4"/>
  <c r="N46" i="4"/>
  <c r="O46" i="4"/>
  <c r="P46" i="4"/>
  <c r="S46" i="4"/>
  <c r="T46" i="4"/>
  <c r="U46" i="4"/>
  <c r="V46" i="4"/>
  <c r="W46" i="4"/>
  <c r="X46" i="4"/>
  <c r="Z46" i="4"/>
  <c r="AA46" i="4"/>
  <c r="AC46" i="4"/>
  <c r="B47" i="4"/>
  <c r="C47" i="4"/>
  <c r="D47" i="4"/>
  <c r="G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<sst xmlns="http://schemas.openxmlformats.org/spreadsheetml/2006/main" count="45" uniqueCount="42">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</sst>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166" fontId="0" fillId="0" borderId="10" xfId="2" applyNumberFormat="1" applyFont="1" applyBorder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7" fontId="0" fillId="0" borderId="10" xfId="2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9" fontId="4" fillId="0" borderId="21" xfId="1" applyNumberFormat="1" applyFont="1" applyBorder="1" applyAlignment="1"/>
    <xf numFmtId="169" fontId="4" fillId="0" borderId="21" xfId="1" applyNumberFormat="1" applyFont="1" applyBorder="1"/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71" fontId="4" fillId="0" borderId="21" xfId="1" applyNumberFormat="1" applyFont="1" applyBorder="1"/>
    <xf numFmtId="171" fontId="4" fillId="0" borderId="10" xfId="1" applyNumberFormat="1" applyFont="1" applyBorder="1"/>
    <xf numFmtId="171" fontId="4" fillId="0" borderId="10" xfId="1" applyNumberFormat="1" applyFont="1" applyFill="1" applyBorder="1"/>
    <xf numFmtId="171" fontId="4" fillId="0" borderId="22" xfId="1" applyNumberFormat="1" applyFont="1" applyBorder="1"/>
    <xf numFmtId="171" fontId="4" fillId="0" borderId="11" xfId="1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3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4" xfId="0" applyNumberFormat="1" applyBorder="1"/>
    <xf numFmtId="44" fontId="0" fillId="0" borderId="25" xfId="0" applyNumberFormat="1" applyBorder="1"/>
    <xf numFmtId="0" fontId="2" fillId="4" borderId="26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8" xfId="0" applyNumberFormat="1" applyBorder="1"/>
    <xf numFmtId="166" fontId="0" fillId="0" borderId="12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1" xfId="2" applyNumberFormat="1" applyFont="1" applyBorder="1"/>
    <xf numFmtId="166" fontId="0" fillId="0" borderId="22" xfId="2" applyNumberFormat="1" applyFont="1" applyBorder="1"/>
    <xf numFmtId="44" fontId="0" fillId="0" borderId="0" xfId="2" applyFont="1" applyBorder="1"/>
    <xf numFmtId="44" fontId="0" fillId="0" borderId="29" xfId="2" applyFont="1" applyBorder="1"/>
    <xf numFmtId="44" fontId="2" fillId="4" borderId="30" xfId="2" applyFont="1" applyFill="1" applyBorder="1" applyAlignment="1">
      <alignment horizontal="center" wrapText="1"/>
    </xf>
    <xf numFmtId="44" fontId="3" fillId="0" borderId="10" xfId="2" applyFont="1" applyBorder="1"/>
    <xf numFmtId="44" fontId="3" fillId="0" borderId="11" xfId="2" applyFont="1" applyBorder="1"/>
    <xf numFmtId="169" fontId="4" fillId="0" borderId="22" xfId="1" applyNumberFormat="1" applyFont="1" applyBorder="1"/>
    <xf numFmtId="171" fontId="4" fillId="0" borderId="0" xfId="1" applyNumberFormat="1" applyFont="1" applyFill="1"/>
    <xf numFmtId="171" fontId="4" fillId="0" borderId="31" xfId="1" applyNumberFormat="1" applyFont="1" applyFill="1" applyBorder="1"/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25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937260</xdr:colOff>
      <xdr:row>2</xdr:row>
      <xdr:rowOff>106680</xdr:rowOff>
    </xdr:from>
    <xdr:to>
      <xdr:col>4</xdr:col>
      <xdr:colOff>769620</xdr:colOff>
      <xdr:row>9</xdr:row>
      <xdr:rowOff>129540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4434840" y="449580"/>
          <a:ext cx="937260" cy="1196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3366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"/>
  <sheetViews>
    <sheetView showGridLines="0" tabSelected="1" zoomScale="75" workbookViewId="0">
      <pane xSplit="1" ySplit="15" topLeftCell="B27" activePane="bottomRight" state="frozen"/>
      <selection pane="topRight" activeCell="B1" sqref="B1"/>
      <selection pane="bottomLeft" activeCell="A16" sqref="A16"/>
      <selection pane="bottomRight" activeCell="L39" sqref="L39"/>
    </sheetView>
  </sheetViews>
  <sheetFormatPr defaultRowHeight="13.2" x14ac:dyDescent="0.25"/>
  <cols>
    <col min="2" max="2" width="28.44140625" customWidth="1"/>
    <col min="3" max="3" width="13.6640625" style="4" customWidth="1"/>
    <col min="4" max="4" width="16.109375" bestFit="1" customWidth="1"/>
    <col min="5" max="5" width="15.109375" style="3" bestFit="1" customWidth="1"/>
    <col min="6" max="6" width="16.33203125" customWidth="1"/>
    <col min="7" max="7" width="16.33203125" style="1" customWidth="1"/>
    <col min="8" max="8" width="9.109375" style="2" bestFit="1" customWidth="1"/>
    <col min="9" max="9" width="13" style="1" customWidth="1"/>
    <col min="10" max="10" width="10.33203125" bestFit="1" customWidth="1"/>
    <col min="11" max="11" width="10.33203125" customWidth="1"/>
    <col min="12" max="12" width="10.33203125" bestFit="1" customWidth="1"/>
    <col min="13" max="13" width="13" style="1" customWidth="1"/>
    <col min="14" max="14" width="9.33203125" bestFit="1" customWidth="1"/>
    <col min="15" max="15" width="9.33203125" customWidth="1"/>
    <col min="16" max="16" width="11.109375" customWidth="1"/>
    <col min="17" max="18" width="9.33203125" bestFit="1" customWidth="1"/>
    <col min="19" max="19" width="10.6640625" customWidth="1"/>
    <col min="20" max="20" width="11" bestFit="1" customWidth="1"/>
    <col min="21" max="23" width="11.109375" customWidth="1"/>
    <col min="24" max="24" width="15.109375" bestFit="1" customWidth="1"/>
    <col min="25" max="25" width="7.44140625" customWidth="1"/>
    <col min="26" max="26" width="11.88671875" bestFit="1" customWidth="1"/>
    <col min="27" max="27" width="10.44140625" bestFit="1" customWidth="1"/>
    <col min="28" max="28" width="6.6640625" customWidth="1"/>
    <col min="29" max="29" width="10.44140625" bestFit="1" customWidth="1"/>
  </cols>
  <sheetData>
    <row r="1" spans="1:29" x14ac:dyDescent="0.25">
      <c r="A1" s="5" t="s">
        <v>10</v>
      </c>
    </row>
    <row r="2" spans="1:29" ht="13.8" thickBot="1" x14ac:dyDescent="0.3"/>
    <row r="3" spans="1:29" x14ac:dyDescent="0.25">
      <c r="B3" s="8" t="s">
        <v>11</v>
      </c>
      <c r="C3" s="6"/>
    </row>
    <row r="4" spans="1:29" x14ac:dyDescent="0.25">
      <c r="B4" s="9" t="s">
        <v>12</v>
      </c>
      <c r="C4" s="66">
        <v>37104</v>
      </c>
    </row>
    <row r="5" spans="1:29" x14ac:dyDescent="0.25">
      <c r="B5" s="9" t="s">
        <v>13</v>
      </c>
      <c r="C5" s="62">
        <f>IF(C4&lt;37196,20000,15000)</f>
        <v>20000</v>
      </c>
    </row>
    <row r="6" spans="1:29" x14ac:dyDescent="0.25">
      <c r="B6" s="9" t="s">
        <v>14</v>
      </c>
      <c r="C6" s="7"/>
    </row>
    <row r="7" spans="1:29" x14ac:dyDescent="0.25">
      <c r="B7" s="9" t="s">
        <v>15</v>
      </c>
      <c r="C7" s="63">
        <v>0.1031</v>
      </c>
    </row>
    <row r="8" spans="1:29" x14ac:dyDescent="0.25">
      <c r="B8" s="9" t="s">
        <v>16</v>
      </c>
      <c r="C8" s="63">
        <v>1.1000000000000001E-3</v>
      </c>
    </row>
    <row r="9" spans="1:29" x14ac:dyDescent="0.25">
      <c r="B9" s="9" t="s">
        <v>17</v>
      </c>
      <c r="C9" s="64">
        <v>2.5000000000000001E-3</v>
      </c>
      <c r="P9">
        <v>4</v>
      </c>
      <c r="V9">
        <v>5</v>
      </c>
      <c r="W9">
        <v>5</v>
      </c>
    </row>
    <row r="10" spans="1:29" x14ac:dyDescent="0.25">
      <c r="B10" s="9" t="s">
        <v>18</v>
      </c>
      <c r="C10" s="7"/>
      <c r="I10" s="46"/>
      <c r="L10">
        <v>3</v>
      </c>
    </row>
    <row r="11" spans="1:29" x14ac:dyDescent="0.25">
      <c r="B11" s="9" t="s">
        <v>15</v>
      </c>
      <c r="C11" s="63">
        <v>0.2082</v>
      </c>
      <c r="I11" s="46"/>
    </row>
    <row r="12" spans="1:29" ht="13.8" thickBot="1" x14ac:dyDescent="0.3">
      <c r="B12" s="9" t="s">
        <v>16</v>
      </c>
      <c r="C12" s="63">
        <v>2.53E-2</v>
      </c>
      <c r="S12" t="s">
        <v>23</v>
      </c>
    </row>
    <row r="13" spans="1:29" ht="13.8" thickBot="1" x14ac:dyDescent="0.3">
      <c r="B13" s="10" t="s">
        <v>17</v>
      </c>
      <c r="C13" s="65">
        <v>4.4999999999999998E-2</v>
      </c>
      <c r="H13" s="95" t="s">
        <v>1</v>
      </c>
      <c r="I13" s="96"/>
      <c r="J13" s="96"/>
      <c r="K13" s="96"/>
      <c r="L13" s="96"/>
      <c r="M13" s="96"/>
      <c r="N13" s="96"/>
      <c r="O13" s="96"/>
      <c r="P13" s="97"/>
    </row>
    <row r="14" spans="1:29" ht="13.8" thickBot="1" x14ac:dyDescent="0.3">
      <c r="A14" s="11"/>
      <c r="B14" s="11"/>
      <c r="C14" s="13"/>
      <c r="D14" s="11"/>
      <c r="E14" s="44">
        <v>1</v>
      </c>
      <c r="F14" s="45">
        <v>2</v>
      </c>
      <c r="G14" s="81"/>
      <c r="H14" s="92" t="s">
        <v>2</v>
      </c>
      <c r="I14" s="93"/>
      <c r="J14" s="93"/>
      <c r="K14" s="93"/>
      <c r="L14" s="93"/>
      <c r="M14" s="93" t="s">
        <v>3</v>
      </c>
      <c r="N14" s="93"/>
      <c r="O14" s="93"/>
      <c r="P14" s="94"/>
      <c r="Q14" s="89" t="s">
        <v>4</v>
      </c>
      <c r="R14" s="90"/>
      <c r="S14" s="90"/>
      <c r="T14" s="90"/>
      <c r="U14" s="90"/>
      <c r="V14" s="90"/>
      <c r="W14" s="91"/>
      <c r="X14" s="11"/>
      <c r="Z14" s="17"/>
      <c r="AA14" s="18"/>
      <c r="AC14" s="69"/>
    </row>
    <row r="15" spans="1:29" ht="66.599999999999994" thickBot="1" x14ac:dyDescent="0.3">
      <c r="A15" s="14" t="s">
        <v>0</v>
      </c>
      <c r="B15" s="50" t="s">
        <v>19</v>
      </c>
      <c r="C15" s="15" t="s">
        <v>21</v>
      </c>
      <c r="D15" s="51" t="s">
        <v>35</v>
      </c>
      <c r="E15" s="55" t="s">
        <v>25</v>
      </c>
      <c r="F15" s="52" t="s">
        <v>7</v>
      </c>
      <c r="G15" s="83" t="s">
        <v>40</v>
      </c>
      <c r="H15" s="78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50" t="s">
        <v>5</v>
      </c>
      <c r="R15" s="51" t="s">
        <v>6</v>
      </c>
      <c r="S15" s="32" t="s">
        <v>41</v>
      </c>
      <c r="T15" s="15" t="s">
        <v>22</v>
      </c>
      <c r="U15" s="15" t="s">
        <v>32</v>
      </c>
      <c r="V15" s="38" t="s">
        <v>33</v>
      </c>
      <c r="W15" s="33" t="s">
        <v>34</v>
      </c>
      <c r="X15" s="43" t="s">
        <v>38</v>
      </c>
      <c r="Z15" s="74" t="s">
        <v>36</v>
      </c>
      <c r="AA15" s="73" t="s">
        <v>37</v>
      </c>
      <c r="AC15" s="70" t="s">
        <v>39</v>
      </c>
    </row>
    <row r="16" spans="1:29" x14ac:dyDescent="0.25">
      <c r="A16" s="40">
        <f>C4</f>
        <v>37104</v>
      </c>
      <c r="B16" s="54">
        <v>14085</v>
      </c>
      <c r="C16" s="28">
        <f>$B16/(1-$C$9)/(1-$C$13)</f>
        <v>14785.655237570365</v>
      </c>
      <c r="D16" s="54">
        <v>14085</v>
      </c>
      <c r="E16" s="19">
        <f>$C$5*0.09</f>
        <v>1800</v>
      </c>
      <c r="F16" s="87">
        <v>3.0150000000000001</v>
      </c>
      <c r="G16" s="84">
        <f>C16*F16</f>
        <v>44578.750541274654</v>
      </c>
      <c r="H16" s="79">
        <f>$C$7*$C$5</f>
        <v>2062</v>
      </c>
      <c r="I16" s="20">
        <f t="shared" ref="I16:I45" si="0">$C$8*D16</f>
        <v>15.493500000000001</v>
      </c>
      <c r="J16" s="20">
        <f>((F16/(1-$C$9)/(1-$C$13))-F16)*D16</f>
        <v>2112.4755412746485</v>
      </c>
      <c r="K16" s="48">
        <f>((F16/(1-$C$9)/(1-$C$13))-F16)</f>
        <v>0.14998051411250612</v>
      </c>
      <c r="L16" s="20">
        <f>SUM(H16:J16)</f>
        <v>4189.9690412746486</v>
      </c>
      <c r="M16" s="20">
        <f t="shared" ref="M16:M45" si="1">$C$12*D16</f>
        <v>356.35050000000001</v>
      </c>
      <c r="N16" s="20">
        <f>((F16/(1-$C$9))-F16)*$D16</f>
        <v>106.43176691729069</v>
      </c>
      <c r="O16" s="48">
        <f>((F16/(1-$C$9))-F16)</f>
        <v>7.5563909774434279E-3</v>
      </c>
      <c r="P16" s="34">
        <f>SUM(M16:N16)</f>
        <v>462.78226691729071</v>
      </c>
      <c r="Q16" s="57">
        <v>3.31</v>
      </c>
      <c r="R16" s="58">
        <v>3.0150000000000001</v>
      </c>
      <c r="S16" s="36">
        <f t="shared" ref="S16:S46" si="2">(L16+P16)</f>
        <v>4652.7513081919396</v>
      </c>
      <c r="T16" s="49">
        <f>IF((((Q16-0.1)-($C$7+$C$8+$C$11+$C$12+K16+O16)-R16)&lt;(-$C$8+-$C$12)),(-$C$8-$C$12),((Q16-0.1)-($C$7+$C$8+$C$11+$C$12+K16+O16)-R16))</f>
        <v>-2.64E-2</v>
      </c>
      <c r="U16" s="37">
        <f>B16*T16</f>
        <v>-371.84399999999999</v>
      </c>
      <c r="V16" s="39">
        <f>0.085*U16</f>
        <v>-31.606740000000002</v>
      </c>
      <c r="W16" s="56">
        <f>(($C$11-0.09)*$C$5)*0.085</f>
        <v>200.94000000000003</v>
      </c>
      <c r="X16" s="12">
        <f>E16+G16+S16+V16+W16</f>
        <v>51200.835109466592</v>
      </c>
      <c r="Z16" s="71">
        <f>(U16*0.075)+((($C$11-0.09)*$C$5)*0.075)</f>
        <v>149.4117</v>
      </c>
      <c r="AA16" s="34">
        <f t="shared" ref="AA16:AA46" si="3">(U16*0.01)+((($C$11-0.09)*$C$5)*0.01)</f>
        <v>19.921559999999999</v>
      </c>
      <c r="AC16" s="30">
        <f>$C$5*0.02</f>
        <v>400</v>
      </c>
    </row>
    <row r="17" spans="1:29" x14ac:dyDescent="0.25">
      <c r="A17" s="40">
        <f>A16+1</f>
        <v>37105</v>
      </c>
      <c r="B17" s="54">
        <v>13743</v>
      </c>
      <c r="C17" s="28">
        <f t="shared" ref="C17:C46" si="4">$B17/(1-$C$9)/(1-$C$13)</f>
        <v>14426.642522536707</v>
      </c>
      <c r="D17" s="54">
        <v>13743</v>
      </c>
      <c r="E17" s="19">
        <f t="shared" ref="E17:E46" si="5">$C$5*0.09</f>
        <v>1800</v>
      </c>
      <c r="F17" s="87">
        <v>2.915</v>
      </c>
      <c r="G17" s="84">
        <f t="shared" ref="G17:G46" si="6">C17*F17</f>
        <v>42053.6629531945</v>
      </c>
      <c r="H17" s="79">
        <f t="shared" ref="H17:H46" si="7">$C$7*$C$5</f>
        <v>2062</v>
      </c>
      <c r="I17" s="20">
        <f t="shared" si="0"/>
        <v>15.1173</v>
      </c>
      <c r="J17" s="20">
        <f t="shared" ref="J17:J46" si="8">((F17/(1-$C$9)/(1-$C$13))-F17)*D17</f>
        <v>1992.8179531945079</v>
      </c>
      <c r="K17" s="48">
        <f t="shared" ref="K17:K46" si="9">((F17/(1-$C$9)/(1-$C$13))-F17)</f>
        <v>0.14500603603248985</v>
      </c>
      <c r="L17" s="20">
        <f t="shared" ref="L17:L46" si="10">SUM(H17:J17)</f>
        <v>4069.9352531945078</v>
      </c>
      <c r="M17" s="20">
        <f t="shared" si="1"/>
        <v>347.6979</v>
      </c>
      <c r="N17" s="20">
        <f t="shared" ref="N17:N46" si="11">((F17/(1-$C$9))-F17)*$D17</f>
        <v>100.40312030075069</v>
      </c>
      <c r="O17" s="48">
        <f t="shared" ref="O17:O46" si="12">((F17/(1-$C$9))-F17)</f>
        <v>7.3057644110274822E-3</v>
      </c>
      <c r="P17" s="34">
        <f t="shared" ref="P17:P46" si="13">SUM(M17:N17)</f>
        <v>448.10102030075069</v>
      </c>
      <c r="Q17" s="57">
        <v>3.53</v>
      </c>
      <c r="R17" s="58">
        <v>2.915</v>
      </c>
      <c r="S17" s="36">
        <f t="shared" si="2"/>
        <v>4518.0362734952587</v>
      </c>
      <c r="T17" s="49">
        <f t="shared" ref="T17:T46" si="14">IF((((Q17-0.1)-($C$7+$C$8+$C$11+$C$12+K17+O17)-R17)&lt;(-$C$8+-$C$12)),(-$C$8-$C$12),((Q17-0.1)-($C$7+$C$8+$C$11+$C$12+K17+O17)-R17))</f>
        <v>2.498819955648246E-2</v>
      </c>
      <c r="U17" s="37">
        <f t="shared" ref="U17:U46" si="15">B17*T17</f>
        <v>343.41282650473846</v>
      </c>
      <c r="V17" s="39">
        <f t="shared" ref="V17:V46" si="16">0.085*U17</f>
        <v>29.19009025290277</v>
      </c>
      <c r="W17" s="56">
        <f t="shared" ref="W17:W46" si="17">(($C$11-0.09)*$C$5)*0.085</f>
        <v>200.94000000000003</v>
      </c>
      <c r="X17" s="12">
        <f t="shared" ref="X17:X46" si="18">E17+G17+S17+V17+W17</f>
        <v>48601.829316942662</v>
      </c>
      <c r="Z17" s="71">
        <f t="shared" ref="Z17:Z46" si="19">(U17*0.075)+((($C$11-0.09)*$C$5)*0.075)</f>
        <v>203.05596198785537</v>
      </c>
      <c r="AA17" s="34">
        <f t="shared" si="3"/>
        <v>27.074128265047385</v>
      </c>
      <c r="AC17" s="30">
        <f t="shared" ref="AC17:AC46" si="20">$C$5*0.02</f>
        <v>400</v>
      </c>
    </row>
    <row r="18" spans="1:29" x14ac:dyDescent="0.25">
      <c r="A18" s="40">
        <f t="shared" ref="A18:A46" si="21">A17+1</f>
        <v>37106</v>
      </c>
      <c r="B18" s="54">
        <v>20000</v>
      </c>
      <c r="C18" s="28">
        <f t="shared" si="4"/>
        <v>20994.895616003359</v>
      </c>
      <c r="D18" s="54">
        <v>20000</v>
      </c>
      <c r="E18" s="19">
        <f t="shared" si="5"/>
        <v>1800</v>
      </c>
      <c r="F18" s="87">
        <v>2.6349999999999998</v>
      </c>
      <c r="G18" s="84">
        <f t="shared" si="6"/>
        <v>55321.549948168846</v>
      </c>
      <c r="H18" s="79">
        <f t="shared" si="7"/>
        <v>2062</v>
      </c>
      <c r="I18" s="20">
        <f t="shared" si="0"/>
        <v>22</v>
      </c>
      <c r="J18" s="20">
        <f t="shared" si="8"/>
        <v>2621.5499481688466</v>
      </c>
      <c r="K18" s="48">
        <f t="shared" si="9"/>
        <v>0.13107749740844232</v>
      </c>
      <c r="L18" s="20">
        <f t="shared" si="10"/>
        <v>4705.5499481688466</v>
      </c>
      <c r="M18" s="20">
        <f t="shared" si="1"/>
        <v>506</v>
      </c>
      <c r="N18" s="20">
        <f t="shared" si="11"/>
        <v>132.08020050124782</v>
      </c>
      <c r="O18" s="48">
        <f t="shared" si="12"/>
        <v>6.6040100250623901E-3</v>
      </c>
      <c r="P18" s="34">
        <f t="shared" si="13"/>
        <v>638.08020050124787</v>
      </c>
      <c r="Q18" s="57">
        <v>3.605</v>
      </c>
      <c r="R18" s="58">
        <v>2.6349999999999998</v>
      </c>
      <c r="S18" s="36">
        <f t="shared" si="2"/>
        <v>5343.6301486700941</v>
      </c>
      <c r="T18" s="49">
        <f t="shared" si="14"/>
        <v>0.3946184925664955</v>
      </c>
      <c r="U18" s="37">
        <f t="shared" si="15"/>
        <v>7892.3698513299105</v>
      </c>
      <c r="V18" s="39">
        <f t="shared" si="16"/>
        <v>670.85143736304246</v>
      </c>
      <c r="W18" s="56">
        <f t="shared" si="17"/>
        <v>200.94000000000003</v>
      </c>
      <c r="X18" s="12">
        <f t="shared" si="18"/>
        <v>63336.971534201992</v>
      </c>
      <c r="Z18" s="71">
        <f t="shared" si="19"/>
        <v>769.22773884974322</v>
      </c>
      <c r="AA18" s="34">
        <f t="shared" si="3"/>
        <v>102.5636985132991</v>
      </c>
      <c r="AC18" s="30">
        <f t="shared" si="20"/>
        <v>400</v>
      </c>
    </row>
    <row r="19" spans="1:29" x14ac:dyDescent="0.25">
      <c r="A19" s="40">
        <f t="shared" si="21"/>
        <v>37107</v>
      </c>
      <c r="B19" s="54">
        <v>20000</v>
      </c>
      <c r="C19" s="28">
        <f t="shared" si="4"/>
        <v>20994.895616003359</v>
      </c>
      <c r="D19" s="54">
        <v>20000</v>
      </c>
      <c r="E19" s="19">
        <f t="shared" si="5"/>
        <v>1800</v>
      </c>
      <c r="F19" s="87">
        <v>2.4900000000000002</v>
      </c>
      <c r="G19" s="84">
        <f t="shared" si="6"/>
        <v>52277.290083848369</v>
      </c>
      <c r="H19" s="79">
        <f t="shared" si="7"/>
        <v>2062</v>
      </c>
      <c r="I19" s="20">
        <f t="shared" si="0"/>
        <v>22</v>
      </c>
      <c r="J19" s="20">
        <f t="shared" si="8"/>
        <v>2477.2900838483647</v>
      </c>
      <c r="K19" s="48">
        <f t="shared" si="9"/>
        <v>0.12386450419241823</v>
      </c>
      <c r="L19" s="20">
        <f t="shared" si="10"/>
        <v>4561.2900838483647</v>
      </c>
      <c r="M19" s="20">
        <f t="shared" si="1"/>
        <v>506</v>
      </c>
      <c r="N19" s="20">
        <f t="shared" si="11"/>
        <v>124.81203007518538</v>
      </c>
      <c r="O19" s="48">
        <f t="shared" si="12"/>
        <v>6.2406015037592688E-3</v>
      </c>
      <c r="P19" s="34">
        <f t="shared" si="13"/>
        <v>630.81203007518536</v>
      </c>
      <c r="Q19" s="57">
        <v>3.3050000000000002</v>
      </c>
      <c r="R19" s="58">
        <v>2.4900000000000002</v>
      </c>
      <c r="S19" s="36">
        <f t="shared" si="2"/>
        <v>5192.10211392355</v>
      </c>
      <c r="T19" s="49">
        <f t="shared" si="14"/>
        <v>0.24719489430382247</v>
      </c>
      <c r="U19" s="37">
        <f t="shared" si="15"/>
        <v>4943.8978860764491</v>
      </c>
      <c r="V19" s="39">
        <f t="shared" si="16"/>
        <v>420.23132031649823</v>
      </c>
      <c r="W19" s="56">
        <f t="shared" si="17"/>
        <v>200.94000000000003</v>
      </c>
      <c r="X19" s="12">
        <f t="shared" si="18"/>
        <v>59890.56351808842</v>
      </c>
      <c r="Z19" s="71">
        <f t="shared" si="19"/>
        <v>548.09234145573362</v>
      </c>
      <c r="AA19" s="34">
        <f t="shared" si="3"/>
        <v>73.078978860764494</v>
      </c>
      <c r="AC19" s="30">
        <f t="shared" si="20"/>
        <v>400</v>
      </c>
    </row>
    <row r="20" spans="1:29" x14ac:dyDescent="0.25">
      <c r="A20" s="40">
        <f t="shared" si="21"/>
        <v>37108</v>
      </c>
      <c r="B20" s="54">
        <v>20000</v>
      </c>
      <c r="C20" s="28">
        <f t="shared" si="4"/>
        <v>20994.895616003359</v>
      </c>
      <c r="D20" s="54">
        <v>20000</v>
      </c>
      <c r="E20" s="19">
        <f t="shared" si="5"/>
        <v>1800</v>
      </c>
      <c r="F20" s="87">
        <v>2.4900000000000002</v>
      </c>
      <c r="G20" s="84">
        <f t="shared" si="6"/>
        <v>52277.290083848369</v>
      </c>
      <c r="H20" s="79">
        <f t="shared" si="7"/>
        <v>2062</v>
      </c>
      <c r="I20" s="20">
        <f t="shared" si="0"/>
        <v>22</v>
      </c>
      <c r="J20" s="20">
        <f t="shared" si="8"/>
        <v>2477.2900838483647</v>
      </c>
      <c r="K20" s="48">
        <f t="shared" si="9"/>
        <v>0.12386450419241823</v>
      </c>
      <c r="L20" s="20">
        <f t="shared" si="10"/>
        <v>4561.2900838483647</v>
      </c>
      <c r="M20" s="20">
        <f t="shared" si="1"/>
        <v>506</v>
      </c>
      <c r="N20" s="20">
        <f t="shared" si="11"/>
        <v>124.81203007518538</v>
      </c>
      <c r="O20" s="48">
        <f t="shared" si="12"/>
        <v>6.2406015037592688E-3</v>
      </c>
      <c r="P20" s="34">
        <f t="shared" si="13"/>
        <v>630.81203007518536</v>
      </c>
      <c r="Q20" s="57">
        <v>3.3050000000000002</v>
      </c>
      <c r="R20" s="58">
        <v>2.4900000000000002</v>
      </c>
      <c r="S20" s="36">
        <f t="shared" si="2"/>
        <v>5192.10211392355</v>
      </c>
      <c r="T20" s="49">
        <f t="shared" si="14"/>
        <v>0.24719489430382247</v>
      </c>
      <c r="U20" s="37">
        <f t="shared" si="15"/>
        <v>4943.8978860764491</v>
      </c>
      <c r="V20" s="39">
        <f t="shared" si="16"/>
        <v>420.23132031649823</v>
      </c>
      <c r="W20" s="56">
        <f t="shared" si="17"/>
        <v>200.94000000000003</v>
      </c>
      <c r="X20" s="12">
        <f t="shared" si="18"/>
        <v>59890.56351808842</v>
      </c>
      <c r="Z20" s="71">
        <f t="shared" si="19"/>
        <v>548.09234145573362</v>
      </c>
      <c r="AA20" s="34">
        <f t="shared" si="3"/>
        <v>73.078978860764494</v>
      </c>
      <c r="AC20" s="30">
        <f t="shared" si="20"/>
        <v>400</v>
      </c>
    </row>
    <row r="21" spans="1:29" x14ac:dyDescent="0.25">
      <c r="A21" s="40">
        <f t="shared" si="21"/>
        <v>37109</v>
      </c>
      <c r="B21" s="54">
        <v>20000</v>
      </c>
      <c r="C21" s="28">
        <f t="shared" si="4"/>
        <v>20994.895616003359</v>
      </c>
      <c r="D21" s="54">
        <v>20000</v>
      </c>
      <c r="E21" s="19">
        <f t="shared" si="5"/>
        <v>1800</v>
      </c>
      <c r="F21" s="87">
        <v>2.4900000000000002</v>
      </c>
      <c r="G21" s="84">
        <f t="shared" si="6"/>
        <v>52277.290083848369</v>
      </c>
      <c r="H21" s="79">
        <f t="shared" si="7"/>
        <v>2062</v>
      </c>
      <c r="I21" s="20">
        <f t="shared" si="0"/>
        <v>22</v>
      </c>
      <c r="J21" s="20">
        <f t="shared" si="8"/>
        <v>2477.2900838483647</v>
      </c>
      <c r="K21" s="48">
        <f t="shared" si="9"/>
        <v>0.12386450419241823</v>
      </c>
      <c r="L21" s="20">
        <f t="shared" si="10"/>
        <v>4561.2900838483647</v>
      </c>
      <c r="M21" s="20">
        <f t="shared" si="1"/>
        <v>506</v>
      </c>
      <c r="N21" s="20">
        <f t="shared" si="11"/>
        <v>124.81203007518538</v>
      </c>
      <c r="O21" s="48">
        <f t="shared" si="12"/>
        <v>6.2406015037592688E-3</v>
      </c>
      <c r="P21" s="34">
        <f t="shared" si="13"/>
        <v>630.81203007518536</v>
      </c>
      <c r="Q21" s="57">
        <v>3.3050000000000002</v>
      </c>
      <c r="R21" s="58">
        <v>2.4900000000000002</v>
      </c>
      <c r="S21" s="36">
        <f t="shared" si="2"/>
        <v>5192.10211392355</v>
      </c>
      <c r="T21" s="49">
        <f t="shared" si="14"/>
        <v>0.24719489430382247</v>
      </c>
      <c r="U21" s="37">
        <f t="shared" si="15"/>
        <v>4943.8978860764491</v>
      </c>
      <c r="V21" s="39">
        <f t="shared" si="16"/>
        <v>420.23132031649823</v>
      </c>
      <c r="W21" s="56">
        <f t="shared" si="17"/>
        <v>200.94000000000003</v>
      </c>
      <c r="X21" s="12">
        <f t="shared" si="18"/>
        <v>59890.56351808842</v>
      </c>
      <c r="Z21" s="71">
        <f t="shared" si="19"/>
        <v>548.09234145573362</v>
      </c>
      <c r="AA21" s="34">
        <f t="shared" si="3"/>
        <v>73.078978860764494</v>
      </c>
      <c r="AC21" s="30">
        <f t="shared" si="20"/>
        <v>400</v>
      </c>
    </row>
    <row r="22" spans="1:29" x14ac:dyDescent="0.25">
      <c r="A22" s="40">
        <f t="shared" si="21"/>
        <v>37110</v>
      </c>
      <c r="B22" s="54">
        <v>20000</v>
      </c>
      <c r="C22" s="28">
        <f t="shared" si="4"/>
        <v>20994.895616003359</v>
      </c>
      <c r="D22" s="54">
        <v>20000</v>
      </c>
      <c r="E22" s="19">
        <f t="shared" si="5"/>
        <v>1800</v>
      </c>
      <c r="F22" s="87">
        <v>2.5499999999999998</v>
      </c>
      <c r="G22" s="84">
        <f t="shared" si="6"/>
        <v>53536.983820808564</v>
      </c>
      <c r="H22" s="79">
        <f t="shared" si="7"/>
        <v>2062</v>
      </c>
      <c r="I22" s="20">
        <f t="shared" si="0"/>
        <v>22</v>
      </c>
      <c r="J22" s="20">
        <f t="shared" si="8"/>
        <v>2536.9838208085671</v>
      </c>
      <c r="K22" s="48">
        <f t="shared" si="9"/>
        <v>0.12684919104042836</v>
      </c>
      <c r="L22" s="20">
        <f t="shared" si="10"/>
        <v>4620.9838208085675</v>
      </c>
      <c r="M22" s="20">
        <f t="shared" si="1"/>
        <v>506</v>
      </c>
      <c r="N22" s="20">
        <f t="shared" si="11"/>
        <v>127.81954887217672</v>
      </c>
      <c r="O22" s="48">
        <f t="shared" si="12"/>
        <v>6.3909774436088362E-3</v>
      </c>
      <c r="P22" s="34">
        <f t="shared" si="13"/>
        <v>633.81954887217671</v>
      </c>
      <c r="Q22" s="57">
        <v>3.38</v>
      </c>
      <c r="R22" s="58">
        <v>2.5499999999999998</v>
      </c>
      <c r="S22" s="36">
        <f t="shared" si="2"/>
        <v>5254.8033696807443</v>
      </c>
      <c r="T22" s="49">
        <f t="shared" si="14"/>
        <v>0.2590598315159629</v>
      </c>
      <c r="U22" s="37">
        <f t="shared" si="15"/>
        <v>5181.1966303192585</v>
      </c>
      <c r="V22" s="39">
        <f t="shared" si="16"/>
        <v>440.401713577137</v>
      </c>
      <c r="W22" s="56">
        <f t="shared" si="17"/>
        <v>200.94000000000003</v>
      </c>
      <c r="X22" s="12">
        <f t="shared" si="18"/>
        <v>61233.128904066449</v>
      </c>
      <c r="Z22" s="71">
        <f t="shared" si="19"/>
        <v>565.88974727394441</v>
      </c>
      <c r="AA22" s="34">
        <f t="shared" si="3"/>
        <v>75.451966303192592</v>
      </c>
      <c r="AC22" s="30">
        <f t="shared" si="20"/>
        <v>400</v>
      </c>
    </row>
    <row r="23" spans="1:29" x14ac:dyDescent="0.25">
      <c r="A23" s="40">
        <f t="shared" si="21"/>
        <v>37111</v>
      </c>
      <c r="B23" s="54">
        <v>20000</v>
      </c>
      <c r="C23" s="28">
        <f t="shared" si="4"/>
        <v>20994.895616003359</v>
      </c>
      <c r="D23" s="54">
        <v>20000</v>
      </c>
      <c r="E23" s="19">
        <f t="shared" si="5"/>
        <v>1800</v>
      </c>
      <c r="F23" s="87">
        <v>2.5950000000000002</v>
      </c>
      <c r="G23" s="84">
        <f t="shared" si="6"/>
        <v>54481.754123528721</v>
      </c>
      <c r="H23" s="79">
        <f t="shared" si="7"/>
        <v>2062</v>
      </c>
      <c r="I23" s="20">
        <f t="shared" si="0"/>
        <v>22</v>
      </c>
      <c r="J23" s="20">
        <f t="shared" si="8"/>
        <v>2581.7541235287144</v>
      </c>
      <c r="K23" s="48">
        <f t="shared" si="9"/>
        <v>0.12908770617643572</v>
      </c>
      <c r="L23" s="20">
        <f t="shared" si="10"/>
        <v>4665.7541235287144</v>
      </c>
      <c r="M23" s="20">
        <f t="shared" si="1"/>
        <v>506</v>
      </c>
      <c r="N23" s="20">
        <f t="shared" si="11"/>
        <v>130.07518796992025</v>
      </c>
      <c r="O23" s="48">
        <f t="shared" si="12"/>
        <v>6.5037593984960118E-3</v>
      </c>
      <c r="P23" s="34">
        <f t="shared" si="13"/>
        <v>636.07518796992031</v>
      </c>
      <c r="Q23" s="57">
        <v>3.4</v>
      </c>
      <c r="R23" s="58">
        <v>2.5950000000000002</v>
      </c>
      <c r="S23" s="36">
        <f t="shared" si="2"/>
        <v>5301.8293114986345</v>
      </c>
      <c r="T23" s="49">
        <f t="shared" si="14"/>
        <v>0.231708534425068</v>
      </c>
      <c r="U23" s="37">
        <f t="shared" si="15"/>
        <v>4634.17068850136</v>
      </c>
      <c r="V23" s="39">
        <f t="shared" si="16"/>
        <v>393.90450852261563</v>
      </c>
      <c r="W23" s="56">
        <f t="shared" si="17"/>
        <v>200.94000000000003</v>
      </c>
      <c r="X23" s="12">
        <f t="shared" si="18"/>
        <v>62178.427943549977</v>
      </c>
      <c r="Z23" s="71">
        <f t="shared" si="19"/>
        <v>524.86280163760193</v>
      </c>
      <c r="AA23" s="34">
        <f t="shared" si="3"/>
        <v>69.981706885013608</v>
      </c>
      <c r="AC23" s="30">
        <f t="shared" si="20"/>
        <v>400</v>
      </c>
    </row>
    <row r="24" spans="1:29" x14ac:dyDescent="0.25">
      <c r="A24" s="40">
        <f t="shared" si="21"/>
        <v>37112</v>
      </c>
      <c r="B24" s="54">
        <v>10000</v>
      </c>
      <c r="C24" s="28">
        <f t="shared" si="4"/>
        <v>10497.44780800168</v>
      </c>
      <c r="D24" s="54">
        <v>10000</v>
      </c>
      <c r="E24" s="19">
        <f t="shared" si="5"/>
        <v>1800</v>
      </c>
      <c r="F24" s="87">
        <v>2.625</v>
      </c>
      <c r="G24" s="84">
        <f t="shared" si="6"/>
        <v>27555.800496004409</v>
      </c>
      <c r="H24" s="79">
        <f t="shared" si="7"/>
        <v>2062</v>
      </c>
      <c r="I24" s="20">
        <f t="shared" si="0"/>
        <v>11</v>
      </c>
      <c r="J24" s="20">
        <f t="shared" si="8"/>
        <v>1305.8004960044079</v>
      </c>
      <c r="K24" s="48">
        <f t="shared" si="9"/>
        <v>0.13058004960044078</v>
      </c>
      <c r="L24" s="20">
        <f t="shared" si="10"/>
        <v>3378.8004960044082</v>
      </c>
      <c r="M24" s="20">
        <f t="shared" si="1"/>
        <v>253</v>
      </c>
      <c r="N24" s="20">
        <f t="shared" si="11"/>
        <v>65.789473684207962</v>
      </c>
      <c r="O24" s="48">
        <f t="shared" si="12"/>
        <v>6.5789473684207955E-3</v>
      </c>
      <c r="P24" s="34">
        <f t="shared" si="13"/>
        <v>318.78947368420796</v>
      </c>
      <c r="Q24" s="57">
        <v>3.2349999999999999</v>
      </c>
      <c r="R24" s="58">
        <v>2.625</v>
      </c>
      <c r="S24" s="36">
        <f t="shared" si="2"/>
        <v>3697.5899696886163</v>
      </c>
      <c r="T24" s="49">
        <f t="shared" si="14"/>
        <v>3.5141003031138318E-2</v>
      </c>
      <c r="U24" s="37">
        <f t="shared" si="15"/>
        <v>351.4100303113832</v>
      </c>
      <c r="V24" s="39">
        <f t="shared" si="16"/>
        <v>29.869852576467572</v>
      </c>
      <c r="W24" s="56">
        <f t="shared" si="17"/>
        <v>200.94000000000003</v>
      </c>
      <c r="X24" s="12">
        <f t="shared" si="18"/>
        <v>33284.200318269497</v>
      </c>
      <c r="Z24" s="71">
        <f t="shared" si="19"/>
        <v>203.65575227335373</v>
      </c>
      <c r="AA24" s="34">
        <f t="shared" si="3"/>
        <v>27.154100303113832</v>
      </c>
      <c r="AC24" s="30">
        <f t="shared" si="20"/>
        <v>400</v>
      </c>
    </row>
    <row r="25" spans="1:29" x14ac:dyDescent="0.25">
      <c r="A25" s="40">
        <f t="shared" si="21"/>
        <v>37113</v>
      </c>
      <c r="B25" s="54">
        <v>0</v>
      </c>
      <c r="C25" s="28">
        <f t="shared" si="4"/>
        <v>0</v>
      </c>
      <c r="D25" s="54">
        <v>0</v>
      </c>
      <c r="E25" s="19">
        <f t="shared" si="5"/>
        <v>1800</v>
      </c>
      <c r="F25" s="87">
        <v>2.61</v>
      </c>
      <c r="G25" s="84">
        <f t="shared" si="6"/>
        <v>0</v>
      </c>
      <c r="H25" s="79">
        <f t="shared" si="7"/>
        <v>2062</v>
      </c>
      <c r="I25" s="20">
        <f t="shared" si="0"/>
        <v>0</v>
      </c>
      <c r="J25" s="20">
        <f t="shared" si="8"/>
        <v>0</v>
      </c>
      <c r="K25" s="48">
        <f t="shared" si="9"/>
        <v>0.12983387788843803</v>
      </c>
      <c r="L25" s="20">
        <f t="shared" si="10"/>
        <v>2062</v>
      </c>
      <c r="M25" s="20">
        <f t="shared" si="1"/>
        <v>0</v>
      </c>
      <c r="N25" s="20">
        <f t="shared" si="11"/>
        <v>0</v>
      </c>
      <c r="O25" s="48">
        <f t="shared" si="12"/>
        <v>6.5413533834584037E-3</v>
      </c>
      <c r="P25" s="34">
        <f t="shared" si="13"/>
        <v>0</v>
      </c>
      <c r="Q25" s="57">
        <v>3.2</v>
      </c>
      <c r="R25" s="58">
        <v>2.61</v>
      </c>
      <c r="S25" s="36">
        <f t="shared" si="2"/>
        <v>2062</v>
      </c>
      <c r="T25" s="49">
        <f t="shared" si="14"/>
        <v>1.5924768728103889E-2</v>
      </c>
      <c r="U25" s="37">
        <f t="shared" si="15"/>
        <v>0</v>
      </c>
      <c r="V25" s="39">
        <f t="shared" si="16"/>
        <v>0</v>
      </c>
      <c r="W25" s="56">
        <f t="shared" si="17"/>
        <v>200.94000000000003</v>
      </c>
      <c r="X25" s="12">
        <f t="shared" si="18"/>
        <v>4062.94</v>
      </c>
      <c r="Z25" s="71">
        <f t="shared" si="19"/>
        <v>177.29999999999998</v>
      </c>
      <c r="AA25" s="34">
        <f t="shared" si="3"/>
        <v>23.64</v>
      </c>
      <c r="AC25" s="30">
        <f t="shared" si="20"/>
        <v>400</v>
      </c>
    </row>
    <row r="26" spans="1:29" x14ac:dyDescent="0.25">
      <c r="A26" s="40">
        <f t="shared" si="21"/>
        <v>37114</v>
      </c>
      <c r="B26" s="54">
        <v>18600</v>
      </c>
      <c r="C26" s="28">
        <f t="shared" si="4"/>
        <v>19525.252922883123</v>
      </c>
      <c r="D26" s="54">
        <v>18600</v>
      </c>
      <c r="E26" s="19">
        <f t="shared" si="5"/>
        <v>1800</v>
      </c>
      <c r="F26" s="87">
        <v>2.48</v>
      </c>
      <c r="G26" s="84">
        <f t="shared" si="6"/>
        <v>48422.627248750141</v>
      </c>
      <c r="H26" s="79">
        <f t="shared" si="7"/>
        <v>2062</v>
      </c>
      <c r="I26" s="20">
        <f t="shared" si="0"/>
        <v>20.46</v>
      </c>
      <c r="J26" s="20">
        <f t="shared" si="8"/>
        <v>2294.6272487501506</v>
      </c>
      <c r="K26" s="48">
        <f t="shared" si="9"/>
        <v>0.1233670563844167</v>
      </c>
      <c r="L26" s="20">
        <f t="shared" si="10"/>
        <v>4377.087248750151</v>
      </c>
      <c r="M26" s="20">
        <f t="shared" si="1"/>
        <v>470.58</v>
      </c>
      <c r="N26" s="20">
        <f t="shared" si="11"/>
        <v>115.60902255638874</v>
      </c>
      <c r="O26" s="48">
        <f t="shared" si="12"/>
        <v>6.2155388471176742E-3</v>
      </c>
      <c r="P26" s="34">
        <f t="shared" si="13"/>
        <v>586.18902255638875</v>
      </c>
      <c r="Q26" s="57">
        <v>2.96</v>
      </c>
      <c r="R26" s="58">
        <v>2.48</v>
      </c>
      <c r="S26" s="36">
        <f t="shared" si="2"/>
        <v>4963.2762713065395</v>
      </c>
      <c r="T26" s="49">
        <f t="shared" si="14"/>
        <v>-2.64E-2</v>
      </c>
      <c r="U26" s="37">
        <f t="shared" si="15"/>
        <v>-491.04</v>
      </c>
      <c r="V26" s="39">
        <f t="shared" si="16"/>
        <v>-41.738400000000006</v>
      </c>
      <c r="W26" s="56">
        <f t="shared" si="17"/>
        <v>200.94000000000003</v>
      </c>
      <c r="X26" s="12">
        <f t="shared" si="18"/>
        <v>55345.10512005668</v>
      </c>
      <c r="Z26" s="71">
        <f t="shared" si="19"/>
        <v>140.47199999999998</v>
      </c>
      <c r="AA26" s="34">
        <f t="shared" si="3"/>
        <v>18.729600000000001</v>
      </c>
      <c r="AC26" s="30">
        <f t="shared" si="20"/>
        <v>400</v>
      </c>
    </row>
    <row r="27" spans="1:29" x14ac:dyDescent="0.25">
      <c r="A27" s="40">
        <f t="shared" si="21"/>
        <v>37115</v>
      </c>
      <c r="B27" s="54">
        <v>20000</v>
      </c>
      <c r="C27" s="28">
        <f t="shared" si="4"/>
        <v>20994.895616003359</v>
      </c>
      <c r="D27" s="54">
        <v>20000</v>
      </c>
      <c r="E27" s="19">
        <f t="shared" si="5"/>
        <v>1800</v>
      </c>
      <c r="F27" s="87">
        <v>2.48</v>
      </c>
      <c r="G27" s="84">
        <f t="shared" si="6"/>
        <v>52067.341127688334</v>
      </c>
      <c r="H27" s="79">
        <f t="shared" si="7"/>
        <v>2062</v>
      </c>
      <c r="I27" s="20">
        <f t="shared" si="0"/>
        <v>22</v>
      </c>
      <c r="J27" s="20">
        <f t="shared" si="8"/>
        <v>2467.3411276883339</v>
      </c>
      <c r="K27" s="48">
        <f t="shared" si="9"/>
        <v>0.1233670563844167</v>
      </c>
      <c r="L27" s="20">
        <f t="shared" si="10"/>
        <v>4551.3411276883344</v>
      </c>
      <c r="M27" s="20">
        <f t="shared" si="1"/>
        <v>506</v>
      </c>
      <c r="N27" s="20">
        <f t="shared" si="11"/>
        <v>124.31077694235348</v>
      </c>
      <c r="O27" s="48">
        <f t="shared" si="12"/>
        <v>6.2155388471176742E-3</v>
      </c>
      <c r="P27" s="34">
        <f t="shared" si="13"/>
        <v>630.31077694235353</v>
      </c>
      <c r="Q27" s="57">
        <v>2.96</v>
      </c>
      <c r="R27" s="58">
        <v>2.48</v>
      </c>
      <c r="S27" s="36">
        <f t="shared" si="2"/>
        <v>5181.6519046306876</v>
      </c>
      <c r="T27" s="49">
        <f t="shared" si="14"/>
        <v>-2.64E-2</v>
      </c>
      <c r="U27" s="37">
        <f t="shared" si="15"/>
        <v>-528</v>
      </c>
      <c r="V27" s="39">
        <f t="shared" si="16"/>
        <v>-44.88</v>
      </c>
      <c r="W27" s="56">
        <f t="shared" si="17"/>
        <v>200.94000000000003</v>
      </c>
      <c r="X27" s="12">
        <f t="shared" si="18"/>
        <v>59205.053032319025</v>
      </c>
      <c r="Z27" s="71">
        <f t="shared" si="19"/>
        <v>137.69999999999999</v>
      </c>
      <c r="AA27" s="34">
        <f t="shared" si="3"/>
        <v>18.36</v>
      </c>
      <c r="AC27" s="30">
        <f t="shared" si="20"/>
        <v>400</v>
      </c>
    </row>
    <row r="28" spans="1:29" x14ac:dyDescent="0.25">
      <c r="A28" s="40">
        <f t="shared" si="21"/>
        <v>37116</v>
      </c>
      <c r="B28" s="54">
        <v>20000</v>
      </c>
      <c r="C28" s="28">
        <f t="shared" si="4"/>
        <v>20994.895616003359</v>
      </c>
      <c r="D28" s="54">
        <v>20000</v>
      </c>
      <c r="E28" s="19">
        <f t="shared" si="5"/>
        <v>1800</v>
      </c>
      <c r="F28" s="87">
        <v>2.48</v>
      </c>
      <c r="G28" s="84">
        <f t="shared" si="6"/>
        <v>52067.341127688334</v>
      </c>
      <c r="H28" s="79">
        <f t="shared" si="7"/>
        <v>2062</v>
      </c>
      <c r="I28" s="20">
        <f t="shared" si="0"/>
        <v>22</v>
      </c>
      <c r="J28" s="20">
        <f t="shared" si="8"/>
        <v>2467.3411276883339</v>
      </c>
      <c r="K28" s="48">
        <f t="shared" si="9"/>
        <v>0.1233670563844167</v>
      </c>
      <c r="L28" s="20">
        <f t="shared" si="10"/>
        <v>4551.3411276883344</v>
      </c>
      <c r="M28" s="20">
        <f t="shared" si="1"/>
        <v>506</v>
      </c>
      <c r="N28" s="20">
        <f t="shared" si="11"/>
        <v>124.31077694235348</v>
      </c>
      <c r="O28" s="48">
        <f t="shared" si="12"/>
        <v>6.2155388471176742E-3</v>
      </c>
      <c r="P28" s="34">
        <f t="shared" si="13"/>
        <v>630.31077694235353</v>
      </c>
      <c r="Q28" s="57">
        <v>2.96</v>
      </c>
      <c r="R28" s="58">
        <v>2.48</v>
      </c>
      <c r="S28" s="36">
        <f t="shared" si="2"/>
        <v>5181.6519046306876</v>
      </c>
      <c r="T28" s="49">
        <f t="shared" si="14"/>
        <v>-2.64E-2</v>
      </c>
      <c r="U28" s="37">
        <f t="shared" si="15"/>
        <v>-528</v>
      </c>
      <c r="V28" s="39">
        <f t="shared" si="16"/>
        <v>-44.88</v>
      </c>
      <c r="W28" s="56">
        <f t="shared" si="17"/>
        <v>200.94000000000003</v>
      </c>
      <c r="X28" s="12">
        <f t="shared" si="18"/>
        <v>59205.053032319025</v>
      </c>
      <c r="Z28" s="71">
        <f t="shared" si="19"/>
        <v>137.69999999999999</v>
      </c>
      <c r="AA28" s="34">
        <f t="shared" si="3"/>
        <v>18.36</v>
      </c>
      <c r="AC28" s="30">
        <f t="shared" si="20"/>
        <v>400</v>
      </c>
    </row>
    <row r="29" spans="1:29" x14ac:dyDescent="0.25">
      <c r="A29" s="40">
        <f t="shared" si="21"/>
        <v>37117</v>
      </c>
      <c r="B29" s="54">
        <v>20000</v>
      </c>
      <c r="C29" s="28">
        <f t="shared" si="4"/>
        <v>20994.895616003359</v>
      </c>
      <c r="D29" s="54">
        <v>20000</v>
      </c>
      <c r="E29" s="19">
        <f t="shared" si="5"/>
        <v>1800</v>
      </c>
      <c r="F29" s="87">
        <v>2.5449999999999999</v>
      </c>
      <c r="G29" s="84">
        <f t="shared" si="6"/>
        <v>53432.009342728546</v>
      </c>
      <c r="H29" s="79">
        <f t="shared" si="7"/>
        <v>2062</v>
      </c>
      <c r="I29" s="20">
        <f t="shared" si="0"/>
        <v>22</v>
      </c>
      <c r="J29" s="20">
        <f t="shared" si="8"/>
        <v>2532.0093427285519</v>
      </c>
      <c r="K29" s="48">
        <f t="shared" si="9"/>
        <v>0.12660046713642759</v>
      </c>
      <c r="L29" s="20">
        <f t="shared" si="10"/>
        <v>4616.0093427285519</v>
      </c>
      <c r="M29" s="20">
        <f t="shared" si="1"/>
        <v>506</v>
      </c>
      <c r="N29" s="20">
        <f t="shared" si="11"/>
        <v>127.56892230576078</v>
      </c>
      <c r="O29" s="48">
        <f t="shared" si="12"/>
        <v>6.378446115288039E-3</v>
      </c>
      <c r="P29" s="34">
        <f t="shared" si="13"/>
        <v>633.56892230576079</v>
      </c>
      <c r="Q29" s="57">
        <v>3.03</v>
      </c>
      <c r="R29" s="58">
        <v>2.5449999999999999</v>
      </c>
      <c r="S29" s="36">
        <f t="shared" si="2"/>
        <v>5249.5782650343126</v>
      </c>
      <c r="T29" s="49">
        <f t="shared" si="14"/>
        <v>-2.64E-2</v>
      </c>
      <c r="U29" s="37">
        <f t="shared" si="15"/>
        <v>-528</v>
      </c>
      <c r="V29" s="39">
        <f t="shared" si="16"/>
        <v>-44.88</v>
      </c>
      <c r="W29" s="56">
        <f t="shared" si="17"/>
        <v>200.94000000000003</v>
      </c>
      <c r="X29" s="12">
        <f t="shared" si="18"/>
        <v>60637.647607762861</v>
      </c>
      <c r="Z29" s="71">
        <f t="shared" si="19"/>
        <v>137.69999999999999</v>
      </c>
      <c r="AA29" s="34">
        <f t="shared" si="3"/>
        <v>18.36</v>
      </c>
      <c r="AC29" s="30">
        <f t="shared" si="20"/>
        <v>400</v>
      </c>
    </row>
    <row r="30" spans="1:29" x14ac:dyDescent="0.25">
      <c r="A30" s="40">
        <f t="shared" si="21"/>
        <v>37118</v>
      </c>
      <c r="B30" s="54">
        <v>20000</v>
      </c>
      <c r="C30" s="28">
        <f t="shared" si="4"/>
        <v>20994.895616003359</v>
      </c>
      <c r="D30" s="54">
        <v>20000</v>
      </c>
      <c r="E30" s="19">
        <f t="shared" si="5"/>
        <v>1800</v>
      </c>
      <c r="F30" s="87">
        <v>2.5499999999999998</v>
      </c>
      <c r="G30" s="84">
        <f t="shared" si="6"/>
        <v>53536.983820808564</v>
      </c>
      <c r="H30" s="79">
        <f t="shared" si="7"/>
        <v>2062</v>
      </c>
      <c r="I30" s="20">
        <f t="shared" si="0"/>
        <v>22</v>
      </c>
      <c r="J30" s="20">
        <f t="shared" si="8"/>
        <v>2536.9838208085671</v>
      </c>
      <c r="K30" s="48">
        <f t="shared" si="9"/>
        <v>0.12684919104042836</v>
      </c>
      <c r="L30" s="20">
        <f t="shared" si="10"/>
        <v>4620.9838208085675</v>
      </c>
      <c r="M30" s="20">
        <f t="shared" si="1"/>
        <v>506</v>
      </c>
      <c r="N30" s="20">
        <f t="shared" si="11"/>
        <v>127.81954887217672</v>
      </c>
      <c r="O30" s="48">
        <f t="shared" si="12"/>
        <v>6.3909774436088362E-3</v>
      </c>
      <c r="P30" s="34">
        <f t="shared" si="13"/>
        <v>633.81954887217671</v>
      </c>
      <c r="Q30" s="57">
        <v>3.145</v>
      </c>
      <c r="R30" s="58">
        <v>2.5499999999999998</v>
      </c>
      <c r="S30" s="36">
        <f t="shared" si="2"/>
        <v>5254.8033696807443</v>
      </c>
      <c r="T30" s="49">
        <f t="shared" si="14"/>
        <v>2.4059831515963026E-2</v>
      </c>
      <c r="U30" s="37">
        <f t="shared" si="15"/>
        <v>481.19663031926052</v>
      </c>
      <c r="V30" s="39">
        <f t="shared" si="16"/>
        <v>40.901713577137144</v>
      </c>
      <c r="W30" s="56">
        <f t="shared" si="17"/>
        <v>200.94000000000003</v>
      </c>
      <c r="X30" s="12">
        <f t="shared" si="18"/>
        <v>60833.628904066449</v>
      </c>
      <c r="Z30" s="71">
        <f t="shared" si="19"/>
        <v>213.38974727394452</v>
      </c>
      <c r="AA30" s="34">
        <f t="shared" si="3"/>
        <v>28.451966303192606</v>
      </c>
      <c r="AC30" s="30">
        <f t="shared" si="20"/>
        <v>400</v>
      </c>
    </row>
    <row r="31" spans="1:29" x14ac:dyDescent="0.25">
      <c r="A31" s="40">
        <f t="shared" si="21"/>
        <v>37119</v>
      </c>
      <c r="B31" s="54">
        <v>20000</v>
      </c>
      <c r="C31" s="28">
        <f t="shared" si="4"/>
        <v>20994.895616003359</v>
      </c>
      <c r="D31" s="54">
        <v>20000</v>
      </c>
      <c r="E31" s="19">
        <f t="shared" si="5"/>
        <v>1800</v>
      </c>
      <c r="F31" s="87">
        <v>2.6349999999999998</v>
      </c>
      <c r="G31" s="84">
        <f t="shared" si="6"/>
        <v>55321.549948168846</v>
      </c>
      <c r="H31" s="79">
        <f t="shared" si="7"/>
        <v>2062</v>
      </c>
      <c r="I31" s="20">
        <f t="shared" si="0"/>
        <v>22</v>
      </c>
      <c r="J31" s="20">
        <f t="shared" si="8"/>
        <v>2621.5499481688466</v>
      </c>
      <c r="K31" s="48">
        <f t="shared" si="9"/>
        <v>0.13107749740844232</v>
      </c>
      <c r="L31" s="20">
        <f t="shared" si="10"/>
        <v>4705.5499481688466</v>
      </c>
      <c r="M31" s="20">
        <f t="shared" si="1"/>
        <v>506</v>
      </c>
      <c r="N31" s="20">
        <f t="shared" si="11"/>
        <v>132.08020050124782</v>
      </c>
      <c r="O31" s="48">
        <f t="shared" si="12"/>
        <v>6.6040100250623901E-3</v>
      </c>
      <c r="P31" s="34">
        <f t="shared" si="13"/>
        <v>638.08020050124787</v>
      </c>
      <c r="Q31" s="57">
        <v>3.2149999999999999</v>
      </c>
      <c r="R31" s="58">
        <v>2.6349999999999998</v>
      </c>
      <c r="S31" s="36">
        <f t="shared" si="2"/>
        <v>5343.6301486700941</v>
      </c>
      <c r="T31" s="49">
        <f t="shared" si="14"/>
        <v>4.6184925664953802E-3</v>
      </c>
      <c r="U31" s="37">
        <f t="shared" si="15"/>
        <v>92.369851329907604</v>
      </c>
      <c r="V31" s="39">
        <f t="shared" si="16"/>
        <v>7.8514373630421472</v>
      </c>
      <c r="W31" s="56">
        <f t="shared" si="17"/>
        <v>200.94000000000003</v>
      </c>
      <c r="X31" s="12">
        <f t="shared" si="18"/>
        <v>62673.971534201984</v>
      </c>
      <c r="Z31" s="71">
        <f t="shared" si="19"/>
        <v>184.22773884974305</v>
      </c>
      <c r="AA31" s="34">
        <f t="shared" si="3"/>
        <v>24.563698513299077</v>
      </c>
      <c r="AC31" s="30">
        <f t="shared" si="20"/>
        <v>400</v>
      </c>
    </row>
    <row r="32" spans="1:29" x14ac:dyDescent="0.25">
      <c r="A32" s="40">
        <f t="shared" si="21"/>
        <v>37120</v>
      </c>
      <c r="B32" s="53">
        <v>20000</v>
      </c>
      <c r="C32" s="28">
        <f t="shared" si="4"/>
        <v>20994.895616003359</v>
      </c>
      <c r="D32" s="53">
        <v>20000</v>
      </c>
      <c r="E32" s="19">
        <f t="shared" si="5"/>
        <v>1800</v>
      </c>
      <c r="F32" s="87">
        <v>3.0950000000000002</v>
      </c>
      <c r="G32" s="84">
        <f t="shared" si="6"/>
        <v>64979.201931530399</v>
      </c>
      <c r="H32" s="79">
        <f t="shared" si="7"/>
        <v>2062</v>
      </c>
      <c r="I32" s="20">
        <f t="shared" si="0"/>
        <v>22</v>
      </c>
      <c r="J32" s="20">
        <f t="shared" si="8"/>
        <v>3079.2019315303955</v>
      </c>
      <c r="K32" s="48">
        <f t="shared" si="9"/>
        <v>0.15396009657651977</v>
      </c>
      <c r="L32" s="20">
        <f t="shared" si="10"/>
        <v>5163.2019315303951</v>
      </c>
      <c r="M32" s="20">
        <f t="shared" si="1"/>
        <v>506</v>
      </c>
      <c r="N32" s="20">
        <f t="shared" si="11"/>
        <v>155.13784461152369</v>
      </c>
      <c r="O32" s="48">
        <f t="shared" si="12"/>
        <v>7.7568922305761845E-3</v>
      </c>
      <c r="P32" s="34">
        <f t="shared" si="13"/>
        <v>661.13784461152363</v>
      </c>
      <c r="Q32" s="57">
        <v>3.59</v>
      </c>
      <c r="R32" s="59">
        <v>3.0950000000000002</v>
      </c>
      <c r="S32" s="36">
        <f t="shared" si="2"/>
        <v>5824.3397761419183</v>
      </c>
      <c r="T32" s="49">
        <f t="shared" si="14"/>
        <v>-2.64E-2</v>
      </c>
      <c r="U32" s="37">
        <f t="shared" si="15"/>
        <v>-528</v>
      </c>
      <c r="V32" s="39">
        <f t="shared" si="16"/>
        <v>-44.88</v>
      </c>
      <c r="W32" s="56">
        <f t="shared" si="17"/>
        <v>200.94000000000003</v>
      </c>
      <c r="X32" s="12">
        <f t="shared" si="18"/>
        <v>72759.601707672322</v>
      </c>
      <c r="Z32" s="71">
        <f t="shared" si="19"/>
        <v>137.69999999999999</v>
      </c>
      <c r="AA32" s="34">
        <f t="shared" si="3"/>
        <v>18.36</v>
      </c>
      <c r="AC32" s="30">
        <f t="shared" si="20"/>
        <v>400</v>
      </c>
    </row>
    <row r="33" spans="1:29" x14ac:dyDescent="0.25">
      <c r="A33" s="40">
        <f t="shared" si="21"/>
        <v>37121</v>
      </c>
      <c r="B33" s="54">
        <v>20000</v>
      </c>
      <c r="C33" s="28">
        <f t="shared" si="4"/>
        <v>20994.895616003359</v>
      </c>
      <c r="D33" s="54">
        <v>20000</v>
      </c>
      <c r="E33" s="19">
        <f t="shared" si="5"/>
        <v>1800</v>
      </c>
      <c r="F33" s="87">
        <v>2.83</v>
      </c>
      <c r="G33" s="84">
        <f t="shared" si="6"/>
        <v>59415.554593289511</v>
      </c>
      <c r="H33" s="79">
        <f t="shared" si="7"/>
        <v>2062</v>
      </c>
      <c r="I33" s="20">
        <f t="shared" si="0"/>
        <v>22</v>
      </c>
      <c r="J33" s="20">
        <f t="shared" si="8"/>
        <v>2815.5545932895088</v>
      </c>
      <c r="K33" s="48">
        <f t="shared" si="9"/>
        <v>0.14077772966447544</v>
      </c>
      <c r="L33" s="20">
        <f t="shared" si="10"/>
        <v>4899.5545932895093</v>
      </c>
      <c r="M33" s="20">
        <f t="shared" si="1"/>
        <v>506</v>
      </c>
      <c r="N33" s="20">
        <f t="shared" si="11"/>
        <v>141.85463659147857</v>
      </c>
      <c r="O33" s="48">
        <f t="shared" si="12"/>
        <v>7.0927318295739283E-3</v>
      </c>
      <c r="P33" s="34">
        <f t="shared" si="13"/>
        <v>647.85463659147854</v>
      </c>
      <c r="Q33" s="57">
        <v>3.2149999999999999</v>
      </c>
      <c r="R33" s="58">
        <v>2.83</v>
      </c>
      <c r="S33" s="36">
        <f t="shared" si="2"/>
        <v>5547.4092298809883</v>
      </c>
      <c r="T33" s="49">
        <f t="shared" si="14"/>
        <v>-2.64E-2</v>
      </c>
      <c r="U33" s="37">
        <f t="shared" si="15"/>
        <v>-528</v>
      </c>
      <c r="V33" s="39">
        <f t="shared" si="16"/>
        <v>-44.88</v>
      </c>
      <c r="W33" s="56">
        <f t="shared" si="17"/>
        <v>200.94000000000003</v>
      </c>
      <c r="X33" s="12">
        <f t="shared" si="18"/>
        <v>66919.023823170501</v>
      </c>
      <c r="Z33" s="71">
        <f t="shared" si="19"/>
        <v>137.69999999999999</v>
      </c>
      <c r="AA33" s="34">
        <f t="shared" si="3"/>
        <v>18.36</v>
      </c>
      <c r="AC33" s="30">
        <f t="shared" si="20"/>
        <v>400</v>
      </c>
    </row>
    <row r="34" spans="1:29" x14ac:dyDescent="0.25">
      <c r="A34" s="40">
        <f t="shared" si="21"/>
        <v>37122</v>
      </c>
      <c r="B34" s="54">
        <v>19077</v>
      </c>
      <c r="C34" s="28">
        <f t="shared" si="4"/>
        <v>20025.981183324802</v>
      </c>
      <c r="D34" s="54">
        <v>19077</v>
      </c>
      <c r="E34" s="19">
        <f t="shared" si="5"/>
        <v>1800</v>
      </c>
      <c r="F34" s="87">
        <v>2.83</v>
      </c>
      <c r="G34" s="84">
        <f t="shared" si="6"/>
        <v>56673.526748809192</v>
      </c>
      <c r="H34" s="79">
        <f t="shared" si="7"/>
        <v>2062</v>
      </c>
      <c r="I34" s="20">
        <f t="shared" si="0"/>
        <v>20.9847</v>
      </c>
      <c r="J34" s="20">
        <f t="shared" si="8"/>
        <v>2685.6167488091978</v>
      </c>
      <c r="K34" s="48">
        <f t="shared" si="9"/>
        <v>0.14077772966447544</v>
      </c>
      <c r="L34" s="20">
        <f t="shared" si="10"/>
        <v>4768.6014488091978</v>
      </c>
      <c r="M34" s="20">
        <f t="shared" si="1"/>
        <v>482.6481</v>
      </c>
      <c r="N34" s="20">
        <f t="shared" si="11"/>
        <v>135.30804511278183</v>
      </c>
      <c r="O34" s="48">
        <f t="shared" si="12"/>
        <v>7.0927318295739283E-3</v>
      </c>
      <c r="P34" s="34">
        <f t="shared" si="13"/>
        <v>617.95614511278177</v>
      </c>
      <c r="Q34" s="57">
        <v>3.2149999999999999</v>
      </c>
      <c r="R34" s="58">
        <v>2.83</v>
      </c>
      <c r="S34" s="36">
        <f t="shared" si="2"/>
        <v>5386.5575939219798</v>
      </c>
      <c r="T34" s="49">
        <f t="shared" si="14"/>
        <v>-2.64E-2</v>
      </c>
      <c r="U34" s="37">
        <f t="shared" si="15"/>
        <v>-503.63279999999997</v>
      </c>
      <c r="V34" s="39">
        <f t="shared" si="16"/>
        <v>-42.808788</v>
      </c>
      <c r="W34" s="56">
        <f t="shared" si="17"/>
        <v>200.94000000000003</v>
      </c>
      <c r="X34" s="12">
        <f t="shared" si="18"/>
        <v>64018.21555473117</v>
      </c>
      <c r="Z34" s="71">
        <f t="shared" si="19"/>
        <v>139.52753999999999</v>
      </c>
      <c r="AA34" s="34">
        <f t="shared" si="3"/>
        <v>18.603672</v>
      </c>
      <c r="AC34" s="30">
        <f t="shared" si="20"/>
        <v>400</v>
      </c>
    </row>
    <row r="35" spans="1:29" x14ac:dyDescent="0.25">
      <c r="A35" s="40">
        <f t="shared" si="21"/>
        <v>37123</v>
      </c>
      <c r="B35" s="54">
        <v>20000</v>
      </c>
      <c r="C35" s="28">
        <f t="shared" si="4"/>
        <v>20994.895616003359</v>
      </c>
      <c r="D35" s="54">
        <v>20000</v>
      </c>
      <c r="E35" s="19">
        <f t="shared" si="5"/>
        <v>1800</v>
      </c>
      <c r="F35" s="87">
        <v>2.83</v>
      </c>
      <c r="G35" s="84">
        <f t="shared" si="6"/>
        <v>59415.554593289511</v>
      </c>
      <c r="H35" s="79">
        <f t="shared" si="7"/>
        <v>2062</v>
      </c>
      <c r="I35" s="20">
        <f t="shared" si="0"/>
        <v>22</v>
      </c>
      <c r="J35" s="20">
        <f t="shared" si="8"/>
        <v>2815.5545932895088</v>
      </c>
      <c r="K35" s="48">
        <f t="shared" si="9"/>
        <v>0.14077772966447544</v>
      </c>
      <c r="L35" s="20">
        <f t="shared" si="10"/>
        <v>4899.5545932895093</v>
      </c>
      <c r="M35" s="20">
        <f t="shared" si="1"/>
        <v>506</v>
      </c>
      <c r="N35" s="20">
        <f t="shared" si="11"/>
        <v>141.85463659147857</v>
      </c>
      <c r="O35" s="48">
        <f t="shared" si="12"/>
        <v>7.0927318295739283E-3</v>
      </c>
      <c r="P35" s="34">
        <f t="shared" si="13"/>
        <v>647.85463659147854</v>
      </c>
      <c r="Q35" s="57">
        <v>3.2149999999999999</v>
      </c>
      <c r="R35" s="58">
        <v>2.83</v>
      </c>
      <c r="S35" s="36">
        <f t="shared" si="2"/>
        <v>5547.4092298809883</v>
      </c>
      <c r="T35" s="49">
        <f t="shared" si="14"/>
        <v>-2.64E-2</v>
      </c>
      <c r="U35" s="37">
        <f t="shared" si="15"/>
        <v>-528</v>
      </c>
      <c r="V35" s="39">
        <f t="shared" si="16"/>
        <v>-44.88</v>
      </c>
      <c r="W35" s="56">
        <f t="shared" si="17"/>
        <v>200.94000000000003</v>
      </c>
      <c r="X35" s="12">
        <f t="shared" si="18"/>
        <v>66919.023823170501</v>
      </c>
      <c r="Z35" s="71">
        <f t="shared" si="19"/>
        <v>137.69999999999999</v>
      </c>
      <c r="AA35" s="34">
        <f t="shared" si="3"/>
        <v>18.36</v>
      </c>
      <c r="AC35" s="30">
        <f t="shared" si="20"/>
        <v>400</v>
      </c>
    </row>
    <row r="36" spans="1:29" x14ac:dyDescent="0.25">
      <c r="A36" s="40">
        <f t="shared" si="21"/>
        <v>37124</v>
      </c>
      <c r="B36" s="54">
        <v>20000</v>
      </c>
      <c r="C36" s="28">
        <f t="shared" si="4"/>
        <v>20994.895616003359</v>
      </c>
      <c r="D36" s="54">
        <v>20000</v>
      </c>
      <c r="E36" s="19">
        <f t="shared" si="5"/>
        <v>1800</v>
      </c>
      <c r="F36" s="87">
        <v>2.855</v>
      </c>
      <c r="G36" s="84">
        <f t="shared" si="6"/>
        <v>59940.426983689591</v>
      </c>
      <c r="H36" s="79">
        <f t="shared" si="7"/>
        <v>2062</v>
      </c>
      <c r="I36" s="20">
        <f t="shared" si="0"/>
        <v>22</v>
      </c>
      <c r="J36" s="20">
        <f t="shared" si="8"/>
        <v>2840.4269836895946</v>
      </c>
      <c r="K36" s="48">
        <f t="shared" si="9"/>
        <v>0.14202134918447973</v>
      </c>
      <c r="L36" s="20">
        <f t="shared" si="10"/>
        <v>4924.4269836895946</v>
      </c>
      <c r="M36" s="20">
        <f t="shared" si="1"/>
        <v>506</v>
      </c>
      <c r="N36" s="20">
        <f t="shared" si="11"/>
        <v>143.1077694235583</v>
      </c>
      <c r="O36" s="48">
        <f t="shared" si="12"/>
        <v>7.1553884711779148E-3</v>
      </c>
      <c r="P36" s="34">
        <f t="shared" si="13"/>
        <v>649.10776942355824</v>
      </c>
      <c r="Q36" s="57">
        <v>3.2</v>
      </c>
      <c r="R36" s="58">
        <v>2.855</v>
      </c>
      <c r="S36" s="36">
        <f t="shared" si="2"/>
        <v>5573.5347531131529</v>
      </c>
      <c r="T36" s="49">
        <f t="shared" si="14"/>
        <v>-2.64E-2</v>
      </c>
      <c r="U36" s="37">
        <f t="shared" si="15"/>
        <v>-528</v>
      </c>
      <c r="V36" s="39">
        <f t="shared" si="16"/>
        <v>-44.88</v>
      </c>
      <c r="W36" s="56">
        <f t="shared" si="17"/>
        <v>200.94000000000003</v>
      </c>
      <c r="X36" s="12">
        <f t="shared" si="18"/>
        <v>67470.021736802737</v>
      </c>
      <c r="Z36" s="71">
        <f t="shared" si="19"/>
        <v>137.69999999999999</v>
      </c>
      <c r="AA36" s="34">
        <f t="shared" si="3"/>
        <v>18.36</v>
      </c>
      <c r="AC36" s="30">
        <f t="shared" si="20"/>
        <v>400</v>
      </c>
    </row>
    <row r="37" spans="1:29" x14ac:dyDescent="0.25">
      <c r="A37" s="40">
        <f t="shared" si="21"/>
        <v>37125</v>
      </c>
      <c r="B37" s="54">
        <v>20000</v>
      </c>
      <c r="C37" s="28">
        <f t="shared" si="4"/>
        <v>20994.895616003359</v>
      </c>
      <c r="D37" s="54">
        <v>20000</v>
      </c>
      <c r="E37" s="19">
        <f t="shared" si="5"/>
        <v>1800</v>
      </c>
      <c r="F37" s="87">
        <v>2.9249999999999998</v>
      </c>
      <c r="G37" s="84">
        <f t="shared" si="6"/>
        <v>61410.069676809821</v>
      </c>
      <c r="H37" s="79">
        <f t="shared" si="7"/>
        <v>2062</v>
      </c>
      <c r="I37" s="20">
        <f t="shared" si="0"/>
        <v>22</v>
      </c>
      <c r="J37" s="20">
        <f t="shared" si="8"/>
        <v>2910.0696768098278</v>
      </c>
      <c r="K37" s="48">
        <f t="shared" si="9"/>
        <v>0.14550348384049139</v>
      </c>
      <c r="L37" s="20">
        <f t="shared" si="10"/>
        <v>4994.0696768098278</v>
      </c>
      <c r="M37" s="20">
        <f t="shared" si="1"/>
        <v>506</v>
      </c>
      <c r="N37" s="20">
        <f t="shared" si="11"/>
        <v>146.61654135338154</v>
      </c>
      <c r="O37" s="48">
        <f t="shared" si="12"/>
        <v>7.3308270676690768E-3</v>
      </c>
      <c r="P37" s="34">
        <f t="shared" si="13"/>
        <v>652.61654135338154</v>
      </c>
      <c r="Q37" s="57">
        <v>3.26</v>
      </c>
      <c r="R37" s="58">
        <v>2.9249999999999998</v>
      </c>
      <c r="S37" s="36">
        <f t="shared" si="2"/>
        <v>5646.6862181632096</v>
      </c>
      <c r="T37" s="49">
        <f t="shared" si="14"/>
        <v>-2.64E-2</v>
      </c>
      <c r="U37" s="37">
        <f t="shared" si="15"/>
        <v>-528</v>
      </c>
      <c r="V37" s="39">
        <f t="shared" si="16"/>
        <v>-44.88</v>
      </c>
      <c r="W37" s="56">
        <f t="shared" si="17"/>
        <v>200.94000000000003</v>
      </c>
      <c r="X37" s="12">
        <f t="shared" si="18"/>
        <v>69012.815894973028</v>
      </c>
      <c r="Z37" s="71">
        <f t="shared" si="19"/>
        <v>137.69999999999999</v>
      </c>
      <c r="AA37" s="34">
        <f t="shared" si="3"/>
        <v>18.36</v>
      </c>
      <c r="AC37" s="30">
        <f t="shared" si="20"/>
        <v>400</v>
      </c>
    </row>
    <row r="38" spans="1:29" x14ac:dyDescent="0.25">
      <c r="A38" s="40">
        <f t="shared" si="21"/>
        <v>37126</v>
      </c>
      <c r="B38" s="54">
        <v>20000</v>
      </c>
      <c r="C38" s="28">
        <f t="shared" si="4"/>
        <v>20994.895616003359</v>
      </c>
      <c r="D38" s="54">
        <v>20000</v>
      </c>
      <c r="E38" s="19">
        <f t="shared" si="5"/>
        <v>1800</v>
      </c>
      <c r="F38" s="87">
        <v>2.87</v>
      </c>
      <c r="G38" s="84">
        <f t="shared" si="6"/>
        <v>60255.350417929643</v>
      </c>
      <c r="H38" s="79">
        <f t="shared" si="7"/>
        <v>2062</v>
      </c>
      <c r="I38" s="20">
        <f t="shared" si="0"/>
        <v>22</v>
      </c>
      <c r="J38" s="20">
        <f t="shared" si="8"/>
        <v>2855.3504179296406</v>
      </c>
      <c r="K38" s="48">
        <f t="shared" si="9"/>
        <v>0.14276752089648204</v>
      </c>
      <c r="L38" s="20">
        <f t="shared" si="10"/>
        <v>4939.3504179296406</v>
      </c>
      <c r="M38" s="20">
        <f t="shared" si="1"/>
        <v>506</v>
      </c>
      <c r="N38" s="20">
        <f t="shared" si="11"/>
        <v>143.85964912280613</v>
      </c>
      <c r="O38" s="48">
        <f t="shared" si="12"/>
        <v>7.1929824561403066E-3</v>
      </c>
      <c r="P38" s="34">
        <f t="shared" si="13"/>
        <v>649.8596491228061</v>
      </c>
      <c r="Q38" s="57">
        <v>3.3</v>
      </c>
      <c r="R38" s="58">
        <v>2.87</v>
      </c>
      <c r="S38" s="36">
        <f t="shared" si="2"/>
        <v>5589.2100670524469</v>
      </c>
      <c r="T38" s="49">
        <f t="shared" si="14"/>
        <v>-2.64E-2</v>
      </c>
      <c r="U38" s="37">
        <f t="shared" si="15"/>
        <v>-528</v>
      </c>
      <c r="V38" s="39">
        <f t="shared" si="16"/>
        <v>-44.88</v>
      </c>
      <c r="W38" s="56">
        <f t="shared" si="17"/>
        <v>200.94000000000003</v>
      </c>
      <c r="X38" s="12">
        <f t="shared" si="18"/>
        <v>67800.620484982093</v>
      </c>
      <c r="Z38" s="71">
        <f t="shared" si="19"/>
        <v>137.69999999999999</v>
      </c>
      <c r="AA38" s="34">
        <f t="shared" si="3"/>
        <v>18.36</v>
      </c>
      <c r="AC38" s="30">
        <f t="shared" si="20"/>
        <v>400</v>
      </c>
    </row>
    <row r="39" spans="1:29" x14ac:dyDescent="0.25">
      <c r="A39" s="40">
        <f t="shared" si="21"/>
        <v>37127</v>
      </c>
      <c r="B39" s="54">
        <f>14999+5000</f>
        <v>19999</v>
      </c>
      <c r="C39" s="28">
        <f t="shared" si="4"/>
        <v>20993.845871222558</v>
      </c>
      <c r="D39" s="54">
        <f>14999+5000</f>
        <v>19999</v>
      </c>
      <c r="E39" s="19">
        <f t="shared" si="5"/>
        <v>1800</v>
      </c>
      <c r="F39" s="87">
        <v>2.4500000000000002</v>
      </c>
      <c r="G39" s="84">
        <f t="shared" si="6"/>
        <v>51434.922384495272</v>
      </c>
      <c r="H39" s="79">
        <f t="shared" si="7"/>
        <v>2062</v>
      </c>
      <c r="I39" s="20">
        <f t="shared" si="0"/>
        <v>21.998900000000003</v>
      </c>
      <c r="J39" s="20">
        <f t="shared" si="8"/>
        <v>2437.3723844952724</v>
      </c>
      <c r="K39" s="48">
        <f t="shared" si="9"/>
        <v>0.12187471296041164</v>
      </c>
      <c r="L39" s="20">
        <f t="shared" si="10"/>
        <v>4521.3712844952724</v>
      </c>
      <c r="M39" s="20">
        <f t="shared" si="1"/>
        <v>505.97469999999998</v>
      </c>
      <c r="N39" s="20">
        <f t="shared" si="11"/>
        <v>122.80087719298062</v>
      </c>
      <c r="O39" s="48">
        <f t="shared" si="12"/>
        <v>6.1403508771928905E-3</v>
      </c>
      <c r="P39" s="34">
        <f t="shared" si="13"/>
        <v>628.77557719298056</v>
      </c>
      <c r="Q39" s="57">
        <v>3.02</v>
      </c>
      <c r="R39" s="58">
        <v>2.4500000000000002</v>
      </c>
      <c r="S39" s="36">
        <f t="shared" si="2"/>
        <v>5150.146861688253</v>
      </c>
      <c r="T39" s="49">
        <f t="shared" si="14"/>
        <v>4.2849361623953364E-3</v>
      </c>
      <c r="U39" s="37">
        <f t="shared" si="15"/>
        <v>85.694438311744335</v>
      </c>
      <c r="V39" s="39">
        <f t="shared" si="16"/>
        <v>7.2840272564982689</v>
      </c>
      <c r="W39" s="56">
        <f t="shared" si="17"/>
        <v>200.94000000000003</v>
      </c>
      <c r="X39" s="12">
        <f t="shared" si="18"/>
        <v>58593.293273440031</v>
      </c>
      <c r="Z39" s="71">
        <f t="shared" si="19"/>
        <v>183.72708287338079</v>
      </c>
      <c r="AA39" s="34">
        <f t="shared" si="3"/>
        <v>24.496944383117444</v>
      </c>
      <c r="AC39" s="30">
        <f t="shared" si="20"/>
        <v>400</v>
      </c>
    </row>
    <row r="40" spans="1:29" x14ac:dyDescent="0.25">
      <c r="A40" s="40">
        <f t="shared" si="21"/>
        <v>37128</v>
      </c>
      <c r="B40" s="54">
        <v>20000</v>
      </c>
      <c r="C40" s="28">
        <f t="shared" si="4"/>
        <v>20994.895616003359</v>
      </c>
      <c r="D40" s="54">
        <v>20000</v>
      </c>
      <c r="E40" s="19">
        <f t="shared" si="5"/>
        <v>1800</v>
      </c>
      <c r="F40" s="87">
        <v>2.3050000000000002</v>
      </c>
      <c r="G40" s="84">
        <f t="shared" si="6"/>
        <v>48393.234394887746</v>
      </c>
      <c r="H40" s="79">
        <f t="shared" si="7"/>
        <v>2062</v>
      </c>
      <c r="I40" s="20">
        <f t="shared" si="0"/>
        <v>22</v>
      </c>
      <c r="J40" s="20">
        <f t="shared" si="8"/>
        <v>2293.2343948877419</v>
      </c>
      <c r="K40" s="48">
        <f t="shared" si="9"/>
        <v>0.1146617197443871</v>
      </c>
      <c r="L40" s="20">
        <f t="shared" si="10"/>
        <v>4377.2343948877424</v>
      </c>
      <c r="M40" s="20">
        <f t="shared" si="1"/>
        <v>506</v>
      </c>
      <c r="N40" s="20">
        <f t="shared" si="11"/>
        <v>115.53884711779538</v>
      </c>
      <c r="O40" s="48">
        <f t="shared" si="12"/>
        <v>5.7769423558897692E-3</v>
      </c>
      <c r="P40" s="34">
        <f t="shared" si="13"/>
        <v>621.5388471177954</v>
      </c>
      <c r="Q40" s="57">
        <v>2.8250000000000002</v>
      </c>
      <c r="R40" s="58">
        <v>2.3050000000000002</v>
      </c>
      <c r="S40" s="36">
        <f t="shared" si="2"/>
        <v>4998.7732420055381</v>
      </c>
      <c r="T40" s="49">
        <f t="shared" si="14"/>
        <v>-2.64E-2</v>
      </c>
      <c r="U40" s="37">
        <f t="shared" si="15"/>
        <v>-528</v>
      </c>
      <c r="V40" s="39">
        <f t="shared" si="16"/>
        <v>-44.88</v>
      </c>
      <c r="W40" s="56">
        <f t="shared" si="17"/>
        <v>200.94000000000003</v>
      </c>
      <c r="X40" s="12">
        <f t="shared" si="18"/>
        <v>55348.067636893291</v>
      </c>
      <c r="Z40" s="71">
        <f t="shared" si="19"/>
        <v>137.69999999999999</v>
      </c>
      <c r="AA40" s="34">
        <f t="shared" si="3"/>
        <v>18.36</v>
      </c>
      <c r="AC40" s="30">
        <f t="shared" si="20"/>
        <v>400</v>
      </c>
    </row>
    <row r="41" spans="1:29" x14ac:dyDescent="0.25">
      <c r="A41" s="40">
        <f t="shared" si="21"/>
        <v>37129</v>
      </c>
      <c r="B41" s="54">
        <v>20000</v>
      </c>
      <c r="C41" s="28">
        <f t="shared" si="4"/>
        <v>20994.895616003359</v>
      </c>
      <c r="D41" s="54">
        <v>20000</v>
      </c>
      <c r="E41" s="19">
        <f t="shared" si="5"/>
        <v>1800</v>
      </c>
      <c r="F41" s="87">
        <v>2.3050000000000002</v>
      </c>
      <c r="G41" s="84">
        <f t="shared" si="6"/>
        <v>48393.234394887746</v>
      </c>
      <c r="H41" s="79">
        <f t="shared" si="7"/>
        <v>2062</v>
      </c>
      <c r="I41" s="20">
        <f t="shared" si="0"/>
        <v>22</v>
      </c>
      <c r="J41" s="20">
        <f t="shared" si="8"/>
        <v>2293.2343948877419</v>
      </c>
      <c r="K41" s="48">
        <f t="shared" si="9"/>
        <v>0.1146617197443871</v>
      </c>
      <c r="L41" s="20">
        <f t="shared" si="10"/>
        <v>4377.2343948877424</v>
      </c>
      <c r="M41" s="20">
        <f t="shared" si="1"/>
        <v>506</v>
      </c>
      <c r="N41" s="20">
        <f t="shared" si="11"/>
        <v>115.53884711779538</v>
      </c>
      <c r="O41" s="48">
        <f t="shared" si="12"/>
        <v>5.7769423558897692E-3</v>
      </c>
      <c r="P41" s="34">
        <f t="shared" si="13"/>
        <v>621.5388471177954</v>
      </c>
      <c r="Q41" s="57">
        <v>2.8250000000000002</v>
      </c>
      <c r="R41" s="58">
        <v>2.3050000000000002</v>
      </c>
      <c r="S41" s="36">
        <f t="shared" si="2"/>
        <v>4998.7732420055381</v>
      </c>
      <c r="T41" s="49">
        <f t="shared" si="14"/>
        <v>-2.64E-2</v>
      </c>
      <c r="U41" s="37">
        <f t="shared" si="15"/>
        <v>-528</v>
      </c>
      <c r="V41" s="39">
        <f t="shared" si="16"/>
        <v>-44.88</v>
      </c>
      <c r="W41" s="56">
        <f t="shared" si="17"/>
        <v>200.94000000000003</v>
      </c>
      <c r="X41" s="12">
        <f t="shared" si="18"/>
        <v>55348.067636893291</v>
      </c>
      <c r="Z41" s="71">
        <f t="shared" si="19"/>
        <v>137.69999999999999</v>
      </c>
      <c r="AA41" s="34">
        <f t="shared" si="3"/>
        <v>18.36</v>
      </c>
      <c r="AC41" s="30">
        <f t="shared" si="20"/>
        <v>400</v>
      </c>
    </row>
    <row r="42" spans="1:29" x14ac:dyDescent="0.25">
      <c r="A42" s="40">
        <f t="shared" si="21"/>
        <v>37130</v>
      </c>
      <c r="B42" s="54">
        <v>20000</v>
      </c>
      <c r="C42" s="28">
        <f t="shared" si="4"/>
        <v>20994.895616003359</v>
      </c>
      <c r="D42" s="54">
        <v>20000</v>
      </c>
      <c r="E42" s="19">
        <f t="shared" si="5"/>
        <v>1800</v>
      </c>
      <c r="F42" s="87">
        <v>2.3050000000000002</v>
      </c>
      <c r="G42" s="84">
        <f t="shared" si="6"/>
        <v>48393.234394887746</v>
      </c>
      <c r="H42" s="79">
        <f t="shared" si="7"/>
        <v>2062</v>
      </c>
      <c r="I42" s="20">
        <f t="shared" si="0"/>
        <v>22</v>
      </c>
      <c r="J42" s="20">
        <f t="shared" si="8"/>
        <v>2293.2343948877419</v>
      </c>
      <c r="K42" s="48">
        <f t="shared" si="9"/>
        <v>0.1146617197443871</v>
      </c>
      <c r="L42" s="20">
        <f t="shared" si="10"/>
        <v>4377.2343948877424</v>
      </c>
      <c r="M42" s="20">
        <f t="shared" si="1"/>
        <v>506</v>
      </c>
      <c r="N42" s="20">
        <f t="shared" si="11"/>
        <v>115.53884711779538</v>
      </c>
      <c r="O42" s="48">
        <f t="shared" si="12"/>
        <v>5.7769423558897692E-3</v>
      </c>
      <c r="P42" s="34">
        <f t="shared" si="13"/>
        <v>621.5388471177954</v>
      </c>
      <c r="Q42" s="57">
        <v>2.8250000000000002</v>
      </c>
      <c r="R42" s="58">
        <v>2.3050000000000002</v>
      </c>
      <c r="S42" s="36">
        <f t="shared" si="2"/>
        <v>4998.7732420055381</v>
      </c>
      <c r="T42" s="49">
        <f t="shared" si="14"/>
        <v>-2.64E-2</v>
      </c>
      <c r="U42" s="37">
        <f t="shared" si="15"/>
        <v>-528</v>
      </c>
      <c r="V42" s="39">
        <f t="shared" si="16"/>
        <v>-44.88</v>
      </c>
      <c r="W42" s="56">
        <f t="shared" si="17"/>
        <v>200.94000000000003</v>
      </c>
      <c r="X42" s="12">
        <f t="shared" si="18"/>
        <v>55348.067636893291</v>
      </c>
      <c r="Z42" s="71">
        <f t="shared" si="19"/>
        <v>137.69999999999999</v>
      </c>
      <c r="AA42" s="34">
        <f t="shared" si="3"/>
        <v>18.36</v>
      </c>
      <c r="AC42" s="30">
        <f t="shared" si="20"/>
        <v>400</v>
      </c>
    </row>
    <row r="43" spans="1:29" x14ac:dyDescent="0.25">
      <c r="A43" s="40">
        <f t="shared" si="21"/>
        <v>37131</v>
      </c>
      <c r="B43" s="54">
        <v>20000</v>
      </c>
      <c r="C43" s="28">
        <f t="shared" si="4"/>
        <v>20994.895616003359</v>
      </c>
      <c r="D43" s="54">
        <v>20000</v>
      </c>
      <c r="E43" s="19">
        <f t="shared" si="5"/>
        <v>1800</v>
      </c>
      <c r="F43" s="87">
        <v>2.3149999999999999</v>
      </c>
      <c r="G43" s="84">
        <f t="shared" si="6"/>
        <v>48603.183351047774</v>
      </c>
      <c r="H43" s="79">
        <f t="shared" si="7"/>
        <v>2062</v>
      </c>
      <c r="I43" s="20">
        <f t="shared" si="0"/>
        <v>22</v>
      </c>
      <c r="J43" s="20">
        <f t="shared" si="8"/>
        <v>2303.1833510477818</v>
      </c>
      <c r="K43" s="48">
        <f t="shared" si="9"/>
        <v>0.11515916755238909</v>
      </c>
      <c r="L43" s="20">
        <f t="shared" si="10"/>
        <v>4387.1833510477818</v>
      </c>
      <c r="M43" s="20">
        <f t="shared" si="1"/>
        <v>506</v>
      </c>
      <c r="N43" s="20">
        <f t="shared" si="11"/>
        <v>116.04010025062728</v>
      </c>
      <c r="O43" s="48">
        <f t="shared" si="12"/>
        <v>5.8020050125313638E-3</v>
      </c>
      <c r="P43" s="34">
        <f t="shared" si="13"/>
        <v>622.04010025062723</v>
      </c>
      <c r="Q43" s="57">
        <v>2.76</v>
      </c>
      <c r="R43" s="58">
        <v>2.3149999999999999</v>
      </c>
      <c r="S43" s="36">
        <f t="shared" si="2"/>
        <v>5009.2234512984087</v>
      </c>
      <c r="T43" s="49">
        <f t="shared" si="14"/>
        <v>-2.64E-2</v>
      </c>
      <c r="U43" s="37">
        <f t="shared" si="15"/>
        <v>-528</v>
      </c>
      <c r="V43" s="39">
        <f t="shared" si="16"/>
        <v>-44.88</v>
      </c>
      <c r="W43" s="56">
        <f t="shared" si="17"/>
        <v>200.94000000000003</v>
      </c>
      <c r="X43" s="12">
        <f t="shared" si="18"/>
        <v>55568.466802346185</v>
      </c>
      <c r="Z43" s="71">
        <f t="shared" si="19"/>
        <v>137.69999999999999</v>
      </c>
      <c r="AA43" s="34">
        <f t="shared" si="3"/>
        <v>18.36</v>
      </c>
      <c r="AC43" s="30">
        <f t="shared" si="20"/>
        <v>400</v>
      </c>
    </row>
    <row r="44" spans="1:29" x14ac:dyDescent="0.25">
      <c r="A44" s="40">
        <f t="shared" si="21"/>
        <v>37132</v>
      </c>
      <c r="B44" s="54">
        <v>20000</v>
      </c>
      <c r="C44" s="28">
        <f t="shared" si="4"/>
        <v>20994.895616003359</v>
      </c>
      <c r="D44" s="54">
        <v>20000</v>
      </c>
      <c r="E44" s="19">
        <f t="shared" si="5"/>
        <v>1800</v>
      </c>
      <c r="F44" s="87">
        <v>2.2999999999999998</v>
      </c>
      <c r="G44" s="84">
        <f t="shared" si="6"/>
        <v>48288.259916807721</v>
      </c>
      <c r="H44" s="79">
        <f t="shared" si="7"/>
        <v>2062</v>
      </c>
      <c r="I44" s="20">
        <f t="shared" si="0"/>
        <v>22</v>
      </c>
      <c r="J44" s="20">
        <f t="shared" si="8"/>
        <v>2288.2599168077268</v>
      </c>
      <c r="K44" s="48">
        <f t="shared" si="9"/>
        <v>0.11441299584038633</v>
      </c>
      <c r="L44" s="20">
        <f t="shared" si="10"/>
        <v>4372.2599168077268</v>
      </c>
      <c r="M44" s="20">
        <f t="shared" si="1"/>
        <v>506</v>
      </c>
      <c r="N44" s="20">
        <f t="shared" si="11"/>
        <v>115.28822055137944</v>
      </c>
      <c r="O44" s="48">
        <f t="shared" si="12"/>
        <v>5.7644110275689719E-3</v>
      </c>
      <c r="P44" s="34">
        <f t="shared" si="13"/>
        <v>621.28822055137948</v>
      </c>
      <c r="Q44" s="57">
        <v>2.69</v>
      </c>
      <c r="R44" s="58">
        <v>2.2999999999999998</v>
      </c>
      <c r="S44" s="36">
        <f t="shared" si="2"/>
        <v>4993.5481373591065</v>
      </c>
      <c r="T44" s="49">
        <f t="shared" si="14"/>
        <v>-2.64E-2</v>
      </c>
      <c r="U44" s="37">
        <f t="shared" si="15"/>
        <v>-528</v>
      </c>
      <c r="V44" s="39">
        <f t="shared" si="16"/>
        <v>-44.88</v>
      </c>
      <c r="W44" s="56">
        <f t="shared" si="17"/>
        <v>200.94000000000003</v>
      </c>
      <c r="X44" s="12">
        <f t="shared" si="18"/>
        <v>55237.868054166836</v>
      </c>
      <c r="Z44" s="71">
        <f t="shared" si="19"/>
        <v>137.69999999999999</v>
      </c>
      <c r="AA44" s="34">
        <f t="shared" si="3"/>
        <v>18.36</v>
      </c>
      <c r="AC44" s="30">
        <f t="shared" si="20"/>
        <v>400</v>
      </c>
    </row>
    <row r="45" spans="1:29" x14ac:dyDescent="0.25">
      <c r="A45" s="40">
        <f t="shared" si="21"/>
        <v>37133</v>
      </c>
      <c r="B45" s="54">
        <v>20000</v>
      </c>
      <c r="C45" s="28">
        <f t="shared" si="4"/>
        <v>20994.895616003359</v>
      </c>
      <c r="D45" s="54">
        <v>20000</v>
      </c>
      <c r="E45" s="19">
        <f t="shared" si="5"/>
        <v>1800</v>
      </c>
      <c r="F45" s="87">
        <v>2.2200000000000002</v>
      </c>
      <c r="G45" s="84">
        <f t="shared" si="6"/>
        <v>46608.668267527464</v>
      </c>
      <c r="H45" s="79">
        <f t="shared" si="7"/>
        <v>2062</v>
      </c>
      <c r="I45" s="20">
        <f t="shared" si="0"/>
        <v>22</v>
      </c>
      <c r="J45" s="20">
        <f t="shared" si="8"/>
        <v>2208.6682675274537</v>
      </c>
      <c r="K45" s="48">
        <f t="shared" si="9"/>
        <v>0.11043341337637269</v>
      </c>
      <c r="L45" s="20">
        <f t="shared" si="10"/>
        <v>4292.6682675274533</v>
      </c>
      <c r="M45" s="20">
        <f t="shared" si="1"/>
        <v>506</v>
      </c>
      <c r="N45" s="20">
        <f t="shared" si="11"/>
        <v>111.27819548871543</v>
      </c>
      <c r="O45" s="48">
        <f t="shared" si="12"/>
        <v>5.5639097744357713E-3</v>
      </c>
      <c r="P45" s="34">
        <f t="shared" si="13"/>
        <v>617.27819548871548</v>
      </c>
      <c r="Q45" s="57">
        <v>2.5499999999999998</v>
      </c>
      <c r="R45" s="58">
        <v>2.2200000000000002</v>
      </c>
      <c r="S45" s="36">
        <f t="shared" si="2"/>
        <v>4909.9464630161692</v>
      </c>
      <c r="T45" s="49">
        <f t="shared" si="14"/>
        <v>-2.64E-2</v>
      </c>
      <c r="U45" s="37">
        <f t="shared" si="15"/>
        <v>-528</v>
      </c>
      <c r="V45" s="39">
        <f t="shared" si="16"/>
        <v>-44.88</v>
      </c>
      <c r="W45" s="56">
        <f t="shared" si="17"/>
        <v>200.94000000000003</v>
      </c>
      <c r="X45" s="12">
        <f t="shared" si="18"/>
        <v>53474.674730543637</v>
      </c>
      <c r="Z45" s="71">
        <f t="shared" si="19"/>
        <v>137.69999999999999</v>
      </c>
      <c r="AA45" s="34">
        <f t="shared" si="3"/>
        <v>18.36</v>
      </c>
      <c r="AC45" s="30">
        <f t="shared" si="20"/>
        <v>400</v>
      </c>
    </row>
    <row r="46" spans="1:29" ht="13.8" thickBot="1" x14ac:dyDescent="0.3">
      <c r="A46" s="41">
        <f t="shared" si="21"/>
        <v>37134</v>
      </c>
      <c r="B46" s="86">
        <v>20000</v>
      </c>
      <c r="C46" s="28">
        <f t="shared" si="4"/>
        <v>20994.895616003359</v>
      </c>
      <c r="D46" s="86">
        <v>20000</v>
      </c>
      <c r="E46" s="19">
        <f t="shared" si="5"/>
        <v>1800</v>
      </c>
      <c r="F46" s="88">
        <v>2.2400000000000002</v>
      </c>
      <c r="G46" s="85">
        <f t="shared" si="6"/>
        <v>47028.566179847527</v>
      </c>
      <c r="H46" s="80">
        <f t="shared" si="7"/>
        <v>2062</v>
      </c>
      <c r="I46" s="21">
        <f>$C$8*D46</f>
        <v>22</v>
      </c>
      <c r="J46" s="20">
        <f t="shared" si="8"/>
        <v>2228.5661798475153</v>
      </c>
      <c r="K46" s="48">
        <f t="shared" si="9"/>
        <v>0.11142830899237577</v>
      </c>
      <c r="L46" s="21">
        <f t="shared" si="10"/>
        <v>4312.5661798475157</v>
      </c>
      <c r="M46" s="21">
        <f>$C$12*D46</f>
        <v>506</v>
      </c>
      <c r="N46" s="20">
        <f t="shared" si="11"/>
        <v>112.28070175437921</v>
      </c>
      <c r="O46" s="48">
        <f t="shared" si="12"/>
        <v>5.6140350877189604E-3</v>
      </c>
      <c r="P46" s="35">
        <f t="shared" si="13"/>
        <v>618.28070175437915</v>
      </c>
      <c r="Q46" s="60">
        <v>2.5449999999999999</v>
      </c>
      <c r="R46" s="61">
        <v>2.2400000000000002</v>
      </c>
      <c r="S46" s="36">
        <f t="shared" si="2"/>
        <v>4930.8468816018949</v>
      </c>
      <c r="T46" s="49">
        <f t="shared" si="14"/>
        <v>-2.64E-2</v>
      </c>
      <c r="U46" s="37">
        <f t="shared" si="15"/>
        <v>-528</v>
      </c>
      <c r="V46" s="39">
        <f t="shared" si="16"/>
        <v>-44.88</v>
      </c>
      <c r="W46" s="56">
        <f t="shared" si="17"/>
        <v>200.94000000000003</v>
      </c>
      <c r="X46" s="12">
        <f t="shared" si="18"/>
        <v>53915.473061449426</v>
      </c>
      <c r="Z46" s="72">
        <f t="shared" si="19"/>
        <v>137.69999999999999</v>
      </c>
      <c r="AA46" s="35">
        <f t="shared" si="3"/>
        <v>18.36</v>
      </c>
      <c r="AC46" s="30">
        <f t="shared" si="20"/>
        <v>400</v>
      </c>
    </row>
    <row r="47" spans="1:29" ht="13.8" thickBot="1" x14ac:dyDescent="0.3">
      <c r="A47" s="22" t="s">
        <v>20</v>
      </c>
      <c r="B47" s="27">
        <f>SUM(B16:B46)</f>
        <v>575504</v>
      </c>
      <c r="C47" s="29">
        <f>SUM(C16:C46)</f>
        <v>604132.3203296198</v>
      </c>
      <c r="D47" s="47">
        <f>SUM(D16:D46)</f>
        <v>575504</v>
      </c>
      <c r="E47" s="24"/>
      <c r="F47" s="23"/>
      <c r="G47" s="82">
        <f>SUM(G16:G46)</f>
        <v>1558441.2129800939</v>
      </c>
      <c r="H47" s="25"/>
      <c r="I47" s="26"/>
      <c r="J47" s="23"/>
      <c r="K47" s="23"/>
      <c r="L47" s="23"/>
      <c r="M47" s="26"/>
      <c r="N47" s="23"/>
      <c r="O47" s="23"/>
      <c r="P47" s="23"/>
      <c r="Q47" s="23"/>
      <c r="R47" s="23"/>
      <c r="S47" s="23"/>
      <c r="T47" s="23"/>
      <c r="U47" s="77">
        <f>SUM(U16:U46)</f>
        <v>24078.997805156909</v>
      </c>
      <c r="V47" s="67">
        <f>SUM(V16:V46)</f>
        <v>2046.714813438336</v>
      </c>
      <c r="W47" s="67">
        <f>SUM(W16:W46)</f>
        <v>6229.1399999999967</v>
      </c>
      <c r="X47" s="31">
        <f>SUM(X16:X46)</f>
        <v>1779203.7847696173</v>
      </c>
      <c r="Z47" s="42">
        <f>SUM(Z16:Z46)</f>
        <v>7302.2248353867653</v>
      </c>
      <c r="AA47" s="76">
        <f>SUM(AA16:AA46)</f>
        <v>973.62997805156942</v>
      </c>
      <c r="AC47" s="75">
        <f>SUM(AC16:AC46)</f>
        <v>12400</v>
      </c>
    </row>
    <row r="48" spans="1:29" x14ac:dyDescent="0.25">
      <c r="W48" s="68">
        <f>V47+W47</f>
        <v>8275.8548134383327</v>
      </c>
      <c r="AA48" s="68">
        <f>Z47+AA47</f>
        <v>8275.8548134383345</v>
      </c>
      <c r="AC48" s="68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dcterms:created xsi:type="dcterms:W3CDTF">2001-08-24T20:14:32Z</dcterms:created>
  <dcterms:modified xsi:type="dcterms:W3CDTF">2023-09-10T15:37:56Z</dcterms:modified>
</cp:coreProperties>
</file>