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Sheet1!$A$1:$N$52</definedName>
  </definedNames>
  <calcPr calcId="92512"/>
</workbook>
</file>

<file path=xl/calcChain.xml><?xml version="1.0" encoding="utf-8"?>
<calcChain xmlns="http://schemas.openxmlformats.org/spreadsheetml/2006/main">
  <c r="F6" i="1" l="1"/>
  <c r="H6" i="1"/>
  <c r="J6" i="1"/>
  <c r="M6" i="1"/>
  <c r="F7" i="1"/>
  <c r="H7" i="1"/>
  <c r="J7" i="1"/>
  <c r="M7" i="1"/>
  <c r="F8" i="1"/>
  <c r="H8" i="1"/>
  <c r="J8" i="1"/>
  <c r="M8" i="1"/>
  <c r="F9" i="1"/>
  <c r="H9" i="1"/>
  <c r="J9" i="1"/>
  <c r="M9" i="1"/>
  <c r="F10" i="1"/>
  <c r="H10" i="1"/>
  <c r="J10" i="1"/>
  <c r="M10" i="1"/>
  <c r="F11" i="1"/>
  <c r="H11" i="1"/>
  <c r="J11" i="1"/>
  <c r="M11" i="1"/>
  <c r="F12" i="1"/>
  <c r="H12" i="1"/>
  <c r="J12" i="1"/>
  <c r="M12" i="1"/>
  <c r="F13" i="1"/>
  <c r="H13" i="1"/>
  <c r="J13" i="1"/>
  <c r="M13" i="1"/>
  <c r="F14" i="1"/>
  <c r="M15" i="1"/>
  <c r="H16" i="1"/>
  <c r="J16" i="1"/>
  <c r="K16" i="1"/>
  <c r="M16" i="1"/>
  <c r="N16" i="1"/>
  <c r="F19" i="1"/>
  <c r="H19" i="1"/>
  <c r="J19" i="1"/>
  <c r="F20" i="1"/>
  <c r="H20" i="1"/>
  <c r="J20" i="1"/>
  <c r="F21" i="1"/>
  <c r="M21" i="1"/>
  <c r="F22" i="1"/>
  <c r="M22" i="1"/>
  <c r="F23" i="1"/>
  <c r="M23" i="1"/>
  <c r="F24" i="1"/>
  <c r="M24" i="1"/>
  <c r="F25" i="1"/>
  <c r="H25" i="1"/>
  <c r="J25" i="1"/>
  <c r="K25" i="1"/>
  <c r="M25" i="1"/>
  <c r="N25" i="1"/>
  <c r="F26" i="1"/>
  <c r="F29" i="1"/>
  <c r="H29" i="1"/>
  <c r="J29" i="1"/>
  <c r="M29" i="1"/>
  <c r="F30" i="1"/>
  <c r="H30" i="1"/>
  <c r="J30" i="1"/>
  <c r="M30" i="1"/>
  <c r="F31" i="1"/>
  <c r="H31" i="1"/>
  <c r="J31" i="1"/>
  <c r="M31" i="1"/>
  <c r="F32" i="1"/>
  <c r="H32" i="1"/>
  <c r="J32" i="1"/>
  <c r="M32" i="1"/>
  <c r="F33" i="1"/>
  <c r="H33" i="1"/>
  <c r="J33" i="1"/>
  <c r="M33" i="1"/>
  <c r="F34" i="1"/>
  <c r="H34" i="1"/>
  <c r="J34" i="1"/>
  <c r="M34" i="1"/>
  <c r="F35" i="1"/>
  <c r="H35" i="1"/>
  <c r="J35" i="1"/>
  <c r="K35" i="1"/>
  <c r="M35" i="1"/>
  <c r="N35" i="1"/>
  <c r="F36" i="1"/>
  <c r="F39" i="1"/>
  <c r="H39" i="1"/>
  <c r="J39" i="1"/>
  <c r="M39" i="1"/>
  <c r="F40" i="1"/>
  <c r="H40" i="1"/>
  <c r="J40" i="1"/>
  <c r="M40" i="1"/>
  <c r="F41" i="1"/>
  <c r="H41" i="1"/>
  <c r="J41" i="1"/>
  <c r="M41" i="1"/>
  <c r="F42" i="1"/>
  <c r="H42" i="1"/>
  <c r="J42" i="1"/>
  <c r="M42" i="1"/>
  <c r="F43" i="1"/>
  <c r="H43" i="1"/>
  <c r="J43" i="1"/>
  <c r="M43" i="1"/>
  <c r="F44" i="1"/>
  <c r="H44" i="1"/>
  <c r="J44" i="1"/>
  <c r="M44" i="1"/>
  <c r="F45" i="1"/>
  <c r="H45" i="1"/>
  <c r="J45" i="1"/>
  <c r="M45" i="1"/>
  <c r="F46" i="1"/>
  <c r="H46" i="1"/>
  <c r="J46" i="1"/>
  <c r="M46" i="1"/>
  <c r="F47" i="1"/>
  <c r="M47" i="1"/>
  <c r="H48" i="1"/>
  <c r="J48" i="1"/>
  <c r="K48" i="1"/>
  <c r="M48" i="1"/>
  <c r="N48" i="1"/>
  <c r="J50" i="1"/>
  <c r="K50" i="1"/>
  <c r="M50" i="1"/>
  <c r="N50" i="1"/>
  <c r="H52" i="1"/>
  <c r="J52" i="1"/>
  <c r="K52" i="1"/>
  <c r="M52" i="1"/>
  <c r="N52" i="1"/>
  <c r="F65" i="1"/>
  <c r="F68" i="1"/>
  <c r="F71" i="1"/>
  <c r="F74" i="1"/>
  <c r="F76" i="1"/>
  <c r="B78" i="1"/>
  <c r="D78" i="1"/>
  <c r="F78" i="1"/>
  <c r="F84" i="1"/>
  <c r="B87" i="1"/>
  <c r="D87" i="1"/>
  <c r="F87" i="1"/>
</calcChain>
</file>

<file path=xl/sharedStrings.xml><?xml version="1.0" encoding="utf-8"?>
<sst xmlns="http://schemas.openxmlformats.org/spreadsheetml/2006/main" count="111" uniqueCount="57">
  <si>
    <t>Market Value Detail</t>
  </si>
  <si>
    <t>2002 Plan</t>
  </si>
  <si>
    <t>Plan</t>
  </si>
  <si>
    <t>Mkt</t>
  </si>
  <si>
    <t>Days</t>
  </si>
  <si>
    <t>East</t>
  </si>
  <si>
    <t>IG to BL</t>
  </si>
  <si>
    <t>BL to TH</t>
  </si>
  <si>
    <t>per day</t>
  </si>
  <si>
    <t>IT</t>
  </si>
  <si>
    <t>FT</t>
  </si>
  <si>
    <t>stretch</t>
  </si>
  <si>
    <t>FT Commodity</t>
  </si>
  <si>
    <t>dmd stretch</t>
  </si>
  <si>
    <t>MARKET</t>
  </si>
  <si>
    <t>Totals</t>
  </si>
  <si>
    <t>DIFFERENCE</t>
  </si>
  <si>
    <t>VALUE</t>
  </si>
  <si>
    <t>TOTALS</t>
  </si>
  <si>
    <t>/MMBtu</t>
  </si>
  <si>
    <t>Resubscribed West Capacity - average 40,000/d</t>
  </si>
  <si>
    <t>Resubscribed Blanco to Thoreau Capacity - average 29,000/d</t>
  </si>
  <si>
    <t>Resubscribed Ignacio to Blanco Capacity - average 143,000/d</t>
  </si>
  <si>
    <t>Resubscribed East Capacity - average 92,000/d</t>
  </si>
  <si>
    <t>Unhedged Fuel Volumes - average 10,000/d</t>
  </si>
  <si>
    <t>MM</t>
  </si>
  <si>
    <t>FUEL</t>
  </si>
  <si>
    <t>DEMAND &amp; COMMODITY MARGINS (includes IT)</t>
  </si>
  <si>
    <t>2002 PLAN</t>
  </si>
  <si>
    <t>OPEN</t>
  </si>
  <si>
    <t>POSITION</t>
  </si>
  <si>
    <t>TRANSWESTERN PIPELINE COMPANY</t>
  </si>
  <si>
    <t>OPEN POSITION MARKET VALUE</t>
  </si>
  <si>
    <t>Sub-totals</t>
  </si>
  <si>
    <t>Cap/Vol</t>
  </si>
  <si>
    <t>"Market"</t>
  </si>
  <si>
    <t>EOT to Topock</t>
  </si>
  <si>
    <t>EOT to Needles</t>
  </si>
  <si>
    <t>WOT to WOT</t>
  </si>
  <si>
    <t>Nov-Dec</t>
  </si>
  <si>
    <t>Feb-Dec</t>
  </si>
  <si>
    <t>Apr-Oct</t>
  </si>
  <si>
    <t>Jun-Dec</t>
  </si>
  <si>
    <t>Jan-Dec</t>
  </si>
  <si>
    <t>Jun-Oct</t>
  </si>
  <si>
    <t>Jul-Sep</t>
  </si>
  <si>
    <t>Sep-Dec</t>
  </si>
  <si>
    <t>Aug-Dec</t>
  </si>
  <si>
    <t>Mar-Dec</t>
  </si>
  <si>
    <t>IG to EP</t>
  </si>
  <si>
    <t>IG to I/B</t>
  </si>
  <si>
    <t>SJ to EOT</t>
  </si>
  <si>
    <t>EOT to EOT</t>
  </si>
  <si>
    <t>Jan-May</t>
  </si>
  <si>
    <t>vs. Mkt</t>
  </si>
  <si>
    <t>Plan vs.</t>
  </si>
  <si>
    <t>West (Topock priced @ $.10 lower than Needles)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</si>
</sst>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.00"/>
    <numFmt numFmtId="165" formatCode="&quot;$&quot;#,##0.000"/>
    <numFmt numFmtId="166" formatCode="&quot;$&quot;#,##0"/>
    <numFmt numFmtId="167" formatCode="&quot;$&quot;#,##0.0"/>
    <numFmt numFmtId="168" formatCode="&quot;$&quot;#,##0.0_);[Red]\(&quot;$&quot;#,##0.0\)"/>
  </numFmts>
  <fonts count="10" x14ac:knownFonts="1">
    <font>
      <sz val="10"/>
      <name val="Arial"/>
    </font>
    <font>
      <b/>
      <sz val="10"/>
      <name val="Arial"/>
      <family val="2"/>
    </font>
    <font>
      <sz val="10"/>
      <color indexed="40"/>
      <name val="Arial"/>
      <family val="2"/>
    </font>
    <font>
      <sz val="10"/>
      <color indexed="10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i/>
      <sz val="8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7" fontId="0" fillId="0" borderId="0" xfId="0" applyNumberFormat="1"/>
    <xf numFmtId="166" fontId="0" fillId="0" borderId="1" xfId="0" applyNumberFormat="1" applyBorder="1"/>
    <xf numFmtId="0" fontId="1" fillId="0" borderId="0" xfId="0" applyFont="1" applyAlignment="1">
      <alignment horizontal="right"/>
    </xf>
    <xf numFmtId="166" fontId="0" fillId="0" borderId="0" xfId="0" applyNumberFormat="1" applyBorder="1"/>
    <xf numFmtId="165" fontId="4" fillId="0" borderId="0" xfId="0" applyNumberFormat="1" applyFont="1" applyAlignment="1">
      <alignment horizontal="center"/>
    </xf>
    <xf numFmtId="0" fontId="4" fillId="0" borderId="0" xfId="0" applyFont="1"/>
    <xf numFmtId="164" fontId="0" fillId="0" borderId="0" xfId="0" applyNumberFormat="1" applyBorder="1"/>
    <xf numFmtId="167" fontId="0" fillId="0" borderId="0" xfId="0" applyNumberFormat="1" applyBorder="1"/>
    <xf numFmtId="0" fontId="0" fillId="0" borderId="0" xfId="0" applyBorder="1"/>
    <xf numFmtId="0" fontId="4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Border="1"/>
    <xf numFmtId="168" fontId="0" fillId="0" borderId="0" xfId="0" applyNumberFormat="1" applyBorder="1"/>
    <xf numFmtId="0" fontId="1" fillId="0" borderId="0" xfId="0" applyFont="1" applyFill="1" applyBorder="1"/>
    <xf numFmtId="0" fontId="0" fillId="0" borderId="1" xfId="0" applyBorder="1"/>
    <xf numFmtId="49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3" xfId="0" applyFont="1" applyFill="1" applyBorder="1"/>
    <xf numFmtId="167" fontId="0" fillId="0" borderId="4" xfId="0" applyNumberFormat="1" applyFill="1" applyBorder="1"/>
    <xf numFmtId="0" fontId="0" fillId="0" borderId="0" xfId="0" applyFill="1" applyBorder="1"/>
    <xf numFmtId="0" fontId="6" fillId="0" borderId="0" xfId="0" applyFont="1" applyAlignment="1">
      <alignment horizontal="center"/>
    </xf>
    <xf numFmtId="0" fontId="0" fillId="0" borderId="5" xfId="0" applyFill="1" applyBorder="1"/>
    <xf numFmtId="167" fontId="0" fillId="0" borderId="1" xfId="0" applyNumberFormat="1" applyBorder="1"/>
    <xf numFmtId="3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7" fillId="0" borderId="0" xfId="0" applyFont="1" applyAlignment="1">
      <alignment horizontal="right"/>
    </xf>
    <xf numFmtId="3" fontId="0" fillId="0" borderId="0" xfId="0" applyNumberFormat="1" applyBorder="1"/>
    <xf numFmtId="165" fontId="8" fillId="0" borderId="0" xfId="0" applyNumberFormat="1" applyFont="1"/>
    <xf numFmtId="166" fontId="8" fillId="0" borderId="0" xfId="0" applyNumberFormat="1" applyFont="1"/>
    <xf numFmtId="166" fontId="8" fillId="0" borderId="1" xfId="0" applyNumberFormat="1" applyFont="1" applyBorder="1"/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14" fontId="8" fillId="0" borderId="7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7"/>
  <sheetViews>
    <sheetView tabSelected="1" workbookViewId="0">
      <selection activeCell="A6" sqref="A6"/>
    </sheetView>
  </sheetViews>
  <sheetFormatPr defaultRowHeight="13.2" x14ac:dyDescent="0.25"/>
  <cols>
    <col min="1" max="1" width="58.6640625" customWidth="1"/>
    <col min="2" max="2" width="12.6640625" customWidth="1"/>
    <col min="3" max="3" width="7.44140625" customWidth="1"/>
    <col min="4" max="4" width="12.6640625" customWidth="1"/>
    <col min="5" max="5" width="7.44140625" customWidth="1"/>
    <col min="6" max="6" width="12.6640625" customWidth="1"/>
    <col min="7" max="7" width="7.44140625" customWidth="1"/>
    <col min="8" max="8" width="12.6640625" bestFit="1" customWidth="1"/>
    <col min="10" max="10" width="12.109375" bestFit="1" customWidth="1"/>
    <col min="11" max="14" width="10.109375" bestFit="1" customWidth="1"/>
  </cols>
  <sheetData>
    <row r="1" spans="1:14" x14ac:dyDescent="0.25">
      <c r="A1" s="23" t="s">
        <v>0</v>
      </c>
    </row>
    <row r="2" spans="1:14" x14ac:dyDescent="0.25">
      <c r="A2" s="23" t="s">
        <v>1</v>
      </c>
      <c r="N2" s="46" t="s">
        <v>55</v>
      </c>
    </row>
    <row r="3" spans="1:14" x14ac:dyDescent="0.25">
      <c r="K3" s="38" t="s">
        <v>2</v>
      </c>
      <c r="L3" s="49" t="s">
        <v>35</v>
      </c>
      <c r="M3" s="50"/>
      <c r="N3" s="47">
        <v>37236</v>
      </c>
    </row>
    <row r="4" spans="1:14" x14ac:dyDescent="0.25">
      <c r="C4" t="s">
        <v>34</v>
      </c>
      <c r="D4" s="2" t="s">
        <v>4</v>
      </c>
      <c r="E4" s="2"/>
      <c r="G4" s="53" t="s">
        <v>2</v>
      </c>
      <c r="H4" s="54"/>
      <c r="I4" s="53" t="s">
        <v>3</v>
      </c>
      <c r="J4" s="54"/>
      <c r="K4" s="38" t="s">
        <v>54</v>
      </c>
      <c r="L4" s="51">
        <v>37236</v>
      </c>
      <c r="M4" s="52"/>
      <c r="N4" s="46" t="s">
        <v>35</v>
      </c>
    </row>
    <row r="5" spans="1:14" x14ac:dyDescent="0.25">
      <c r="A5" s="9" t="s">
        <v>56</v>
      </c>
      <c r="D5" s="2"/>
      <c r="E5" s="2"/>
      <c r="G5" s="39"/>
      <c r="H5" s="39"/>
      <c r="I5" s="39"/>
      <c r="J5" s="39"/>
      <c r="K5" s="2"/>
      <c r="L5" s="40"/>
      <c r="M5" s="40"/>
    </row>
    <row r="6" spans="1:14" x14ac:dyDescent="0.25">
      <c r="A6" s="41" t="s">
        <v>36</v>
      </c>
      <c r="B6" t="s">
        <v>10</v>
      </c>
      <c r="C6" s="5">
        <v>40000</v>
      </c>
      <c r="D6">
        <v>61</v>
      </c>
      <c r="E6" t="s">
        <v>39</v>
      </c>
      <c r="F6" s="5">
        <f>C6*D6</f>
        <v>2440000</v>
      </c>
      <c r="G6" s="11">
        <v>0.1</v>
      </c>
      <c r="H6" s="4">
        <f>F6*G6</f>
        <v>244000</v>
      </c>
      <c r="I6" s="12">
        <v>0.05</v>
      </c>
      <c r="J6" s="4">
        <f>F6*I6</f>
        <v>122000</v>
      </c>
      <c r="L6" s="43">
        <v>0</v>
      </c>
      <c r="M6" s="44">
        <f t="shared" ref="M6:M12" si="0">L6*F6</f>
        <v>0</v>
      </c>
    </row>
    <row r="7" spans="1:14" x14ac:dyDescent="0.25">
      <c r="A7" s="2" t="s">
        <v>37</v>
      </c>
      <c r="B7" t="s">
        <v>10</v>
      </c>
      <c r="C7" s="5">
        <v>21000</v>
      </c>
      <c r="D7">
        <v>61</v>
      </c>
      <c r="E7" t="s">
        <v>39</v>
      </c>
      <c r="F7" s="5">
        <f t="shared" ref="F7:F12" si="1">C7*D7</f>
        <v>1281000</v>
      </c>
      <c r="G7" s="11">
        <v>0.2</v>
      </c>
      <c r="H7" s="4">
        <f t="shared" ref="H7:H12" si="2">F7*G7</f>
        <v>256200</v>
      </c>
      <c r="I7" s="12">
        <v>0.1</v>
      </c>
      <c r="J7" s="4">
        <f t="shared" ref="J7:J12" si="3">F7*I7</f>
        <v>128100</v>
      </c>
      <c r="L7" s="43">
        <v>6.9000000000000006E-2</v>
      </c>
      <c r="M7" s="44">
        <f t="shared" si="0"/>
        <v>88389.000000000015</v>
      </c>
    </row>
    <row r="8" spans="1:14" x14ac:dyDescent="0.25">
      <c r="A8" s="2" t="s">
        <v>37</v>
      </c>
      <c r="B8" t="s">
        <v>10</v>
      </c>
      <c r="C8" s="5">
        <v>10000</v>
      </c>
      <c r="D8">
        <v>334</v>
      </c>
      <c r="E8" t="s">
        <v>40</v>
      </c>
      <c r="F8" s="5">
        <f t="shared" si="1"/>
        <v>3340000</v>
      </c>
      <c r="G8" s="11">
        <v>0.16</v>
      </c>
      <c r="H8" s="4">
        <f t="shared" si="2"/>
        <v>534400</v>
      </c>
      <c r="I8" s="12">
        <v>0.1</v>
      </c>
      <c r="J8" s="4">
        <f t="shared" si="3"/>
        <v>334000</v>
      </c>
      <c r="L8" s="43">
        <v>6.9000000000000006E-2</v>
      </c>
      <c r="M8" s="44">
        <f t="shared" si="0"/>
        <v>230460.00000000003</v>
      </c>
    </row>
    <row r="9" spans="1:14" x14ac:dyDescent="0.25">
      <c r="A9" s="2" t="s">
        <v>36</v>
      </c>
      <c r="B9" t="s">
        <v>10</v>
      </c>
      <c r="C9" s="5">
        <v>10000</v>
      </c>
      <c r="D9">
        <v>334</v>
      </c>
      <c r="E9" t="s">
        <v>40</v>
      </c>
      <c r="F9" s="5">
        <f t="shared" si="1"/>
        <v>3340000</v>
      </c>
      <c r="G9" s="11">
        <v>0.1</v>
      </c>
      <c r="H9" s="4">
        <f t="shared" si="2"/>
        <v>334000</v>
      </c>
      <c r="I9" s="12">
        <v>0.05</v>
      </c>
      <c r="J9" s="4">
        <f t="shared" si="3"/>
        <v>167000</v>
      </c>
      <c r="L9" s="43">
        <v>0</v>
      </c>
      <c r="M9" s="44">
        <f t="shared" si="0"/>
        <v>0</v>
      </c>
    </row>
    <row r="10" spans="1:14" x14ac:dyDescent="0.25">
      <c r="A10" s="2" t="s">
        <v>36</v>
      </c>
      <c r="B10" t="s">
        <v>10</v>
      </c>
      <c r="C10" s="5">
        <v>14000</v>
      </c>
      <c r="D10">
        <v>214</v>
      </c>
      <c r="E10" t="s">
        <v>41</v>
      </c>
      <c r="F10" s="5">
        <f t="shared" si="1"/>
        <v>2996000</v>
      </c>
      <c r="G10" s="11">
        <v>0.08</v>
      </c>
      <c r="H10" s="4">
        <f t="shared" si="2"/>
        <v>239680</v>
      </c>
      <c r="I10" s="12">
        <v>0.05</v>
      </c>
      <c r="J10" s="4">
        <f t="shared" si="3"/>
        <v>149800</v>
      </c>
      <c r="L10" s="43">
        <v>0</v>
      </c>
      <c r="M10" s="44">
        <f t="shared" si="0"/>
        <v>0</v>
      </c>
    </row>
    <row r="11" spans="1:14" x14ac:dyDescent="0.25">
      <c r="A11" s="2" t="s">
        <v>36</v>
      </c>
      <c r="B11" t="s">
        <v>10</v>
      </c>
      <c r="C11" s="5">
        <v>13300</v>
      </c>
      <c r="D11">
        <v>214</v>
      </c>
      <c r="E11" t="s">
        <v>42</v>
      </c>
      <c r="F11" s="5">
        <f t="shared" si="1"/>
        <v>2846200</v>
      </c>
      <c r="G11" s="11">
        <v>0.1</v>
      </c>
      <c r="H11" s="4">
        <f t="shared" si="2"/>
        <v>284620</v>
      </c>
      <c r="I11" s="12">
        <v>0.05</v>
      </c>
      <c r="J11" s="4">
        <f t="shared" si="3"/>
        <v>142310</v>
      </c>
      <c r="L11" s="43">
        <v>0</v>
      </c>
      <c r="M11" s="44">
        <f t="shared" si="0"/>
        <v>0</v>
      </c>
    </row>
    <row r="12" spans="1:14" x14ac:dyDescent="0.25">
      <c r="A12" s="2" t="s">
        <v>38</v>
      </c>
      <c r="B12" t="s">
        <v>10</v>
      </c>
      <c r="C12" s="5">
        <v>1300</v>
      </c>
      <c r="D12">
        <v>214</v>
      </c>
      <c r="E12" t="s">
        <v>43</v>
      </c>
      <c r="F12" s="37">
        <f t="shared" si="1"/>
        <v>278200</v>
      </c>
      <c r="G12" s="11">
        <v>0.04</v>
      </c>
      <c r="H12" s="14">
        <f t="shared" si="2"/>
        <v>11128</v>
      </c>
      <c r="I12" s="12">
        <v>0</v>
      </c>
      <c r="J12" s="14">
        <f t="shared" si="3"/>
        <v>0</v>
      </c>
      <c r="L12" s="43">
        <v>0</v>
      </c>
      <c r="M12" s="45">
        <f t="shared" si="0"/>
        <v>0</v>
      </c>
    </row>
    <row r="13" spans="1:14" x14ac:dyDescent="0.25">
      <c r="C13" s="5"/>
      <c r="F13" s="6">
        <f>SUM(F6:F12)/365</f>
        <v>45264.109589041094</v>
      </c>
      <c r="G13" s="7" t="s">
        <v>8</v>
      </c>
      <c r="H13" s="4">
        <f>SUM(H6:H12)</f>
        <v>1904028</v>
      </c>
      <c r="I13" s="3"/>
      <c r="J13" s="4">
        <f>SUM(J6:J12)</f>
        <v>1043210</v>
      </c>
      <c r="K13" s="16"/>
      <c r="L13" s="43"/>
      <c r="M13" s="44">
        <f>SUM(M6:M12)</f>
        <v>318849.00000000006</v>
      </c>
    </row>
    <row r="14" spans="1:14" x14ac:dyDescent="0.25">
      <c r="C14" s="5"/>
      <c r="F14" s="5">
        <f>SUM(F6:F12)</f>
        <v>16521400</v>
      </c>
      <c r="G14" s="3"/>
      <c r="H14" s="16">
        <v>701484</v>
      </c>
      <c r="I14" s="17" t="s">
        <v>13</v>
      </c>
      <c r="J14" s="4"/>
      <c r="K14" s="16"/>
      <c r="L14" s="43"/>
      <c r="M14" s="44"/>
    </row>
    <row r="15" spans="1:14" x14ac:dyDescent="0.25">
      <c r="C15" s="5"/>
      <c r="F15" s="5"/>
      <c r="G15" s="3"/>
      <c r="H15" s="14">
        <v>500000</v>
      </c>
      <c r="I15" s="17" t="s">
        <v>11</v>
      </c>
      <c r="J15" s="14">
        <v>500000</v>
      </c>
      <c r="K15" s="16"/>
      <c r="L15" s="48" t="s">
        <v>11</v>
      </c>
      <c r="M15" s="45">
        <f>J15</f>
        <v>500000</v>
      </c>
    </row>
    <row r="16" spans="1:14" x14ac:dyDescent="0.25">
      <c r="C16" s="5"/>
      <c r="F16" s="5"/>
      <c r="G16" s="3"/>
      <c r="H16" s="4">
        <f>SUM(H13:H15)</f>
        <v>3105512</v>
      </c>
      <c r="I16" s="3"/>
      <c r="J16" s="4">
        <f>J13+J15</f>
        <v>1543210</v>
      </c>
      <c r="K16" s="4">
        <f>H16-J16</f>
        <v>1562302</v>
      </c>
      <c r="L16" s="43"/>
      <c r="M16" s="44">
        <f>M13+M15</f>
        <v>818849</v>
      </c>
      <c r="N16" s="4">
        <f>H16-M16</f>
        <v>2286663</v>
      </c>
    </row>
    <row r="17" spans="1:14" x14ac:dyDescent="0.25">
      <c r="C17" s="5"/>
      <c r="F17" s="5"/>
      <c r="G17" s="3"/>
      <c r="H17" s="4"/>
      <c r="I17" s="3"/>
      <c r="J17" s="4"/>
      <c r="K17" s="4"/>
      <c r="L17" s="43"/>
      <c r="M17" s="44"/>
    </row>
    <row r="18" spans="1:14" x14ac:dyDescent="0.25">
      <c r="A18" s="9" t="s">
        <v>7</v>
      </c>
      <c r="C18" s="5"/>
      <c r="F18" s="5"/>
      <c r="G18" s="3"/>
      <c r="H18" s="4"/>
      <c r="I18" s="3"/>
      <c r="J18" s="4"/>
      <c r="K18" s="4"/>
      <c r="L18" s="43"/>
      <c r="M18" s="44"/>
    </row>
    <row r="19" spans="1:14" x14ac:dyDescent="0.25">
      <c r="A19" s="9"/>
      <c r="B19" t="s">
        <v>10</v>
      </c>
      <c r="C19" s="5">
        <v>32500</v>
      </c>
      <c r="D19">
        <v>304</v>
      </c>
      <c r="E19" t="s">
        <v>44</v>
      </c>
      <c r="F19" s="5">
        <f t="shared" ref="F19:F24" si="4">C19*D19</f>
        <v>9880000</v>
      </c>
      <c r="G19" s="11">
        <v>0.05</v>
      </c>
      <c r="H19" s="4">
        <f>F19*G19</f>
        <v>494000</v>
      </c>
      <c r="I19" s="12">
        <v>0.05</v>
      </c>
      <c r="J19" s="4">
        <f>I19*F19</f>
        <v>494000</v>
      </c>
      <c r="L19" s="43"/>
      <c r="M19" s="44"/>
    </row>
    <row r="20" spans="1:14" x14ac:dyDescent="0.25">
      <c r="B20" t="s">
        <v>10</v>
      </c>
      <c r="C20" s="5">
        <v>11000</v>
      </c>
      <c r="D20">
        <v>61</v>
      </c>
      <c r="E20" t="s">
        <v>39</v>
      </c>
      <c r="F20" s="42">
        <f t="shared" si="4"/>
        <v>671000</v>
      </c>
      <c r="G20" s="11">
        <v>0.05</v>
      </c>
      <c r="H20" s="16">
        <f>F20*G20</f>
        <v>33550</v>
      </c>
      <c r="I20" s="12">
        <v>0.05</v>
      </c>
      <c r="J20" s="16">
        <f>I20*F20</f>
        <v>33550</v>
      </c>
      <c r="L20" s="43"/>
      <c r="M20" s="44"/>
    </row>
    <row r="21" spans="1:14" x14ac:dyDescent="0.25">
      <c r="B21" t="s">
        <v>10</v>
      </c>
      <c r="C21" s="5">
        <v>10000</v>
      </c>
      <c r="D21">
        <v>214</v>
      </c>
      <c r="E21" t="s">
        <v>42</v>
      </c>
      <c r="F21" s="42">
        <f t="shared" si="4"/>
        <v>2140000</v>
      </c>
      <c r="G21" s="11"/>
      <c r="H21" s="16"/>
      <c r="I21" s="12"/>
      <c r="J21" s="16"/>
      <c r="L21" s="43">
        <v>0.10199999999999999</v>
      </c>
      <c r="M21" s="44">
        <f>L21*F21</f>
        <v>218280</v>
      </c>
    </row>
    <row r="22" spans="1:14" x14ac:dyDescent="0.25">
      <c r="B22" t="s">
        <v>10</v>
      </c>
      <c r="C22" s="5">
        <v>32500</v>
      </c>
      <c r="D22">
        <v>151</v>
      </c>
      <c r="E22" t="s">
        <v>53</v>
      </c>
      <c r="F22" s="42">
        <f t="shared" si="4"/>
        <v>4907500</v>
      </c>
      <c r="G22" s="11"/>
      <c r="H22" s="16"/>
      <c r="I22" s="12"/>
      <c r="J22" s="16"/>
      <c r="L22" s="43">
        <v>0.09</v>
      </c>
      <c r="M22" s="44">
        <f>L22*F22</f>
        <v>441675</v>
      </c>
    </row>
    <row r="23" spans="1:14" x14ac:dyDescent="0.25">
      <c r="B23" t="s">
        <v>10</v>
      </c>
      <c r="C23" s="5">
        <v>22500</v>
      </c>
      <c r="D23">
        <v>153</v>
      </c>
      <c r="E23" t="s">
        <v>44</v>
      </c>
      <c r="F23" s="42">
        <f t="shared" si="4"/>
        <v>3442500</v>
      </c>
      <c r="G23" s="11"/>
      <c r="H23" s="16"/>
      <c r="I23" s="12"/>
      <c r="J23" s="16"/>
      <c r="L23" s="43">
        <v>0.153</v>
      </c>
      <c r="M23" s="44">
        <f>L23*F23</f>
        <v>526702.5</v>
      </c>
    </row>
    <row r="24" spans="1:14" x14ac:dyDescent="0.25">
      <c r="B24" t="s">
        <v>10</v>
      </c>
      <c r="C24" s="5">
        <v>1000</v>
      </c>
      <c r="D24">
        <v>61</v>
      </c>
      <c r="E24" t="s">
        <v>39</v>
      </c>
      <c r="F24" s="42">
        <f t="shared" si="4"/>
        <v>61000</v>
      </c>
      <c r="G24" s="11"/>
      <c r="H24" s="14"/>
      <c r="I24" s="12"/>
      <c r="J24" s="14"/>
      <c r="L24" s="43">
        <v>2.7E-2</v>
      </c>
      <c r="M24" s="45">
        <f>L24*F24</f>
        <v>1647</v>
      </c>
    </row>
    <row r="25" spans="1:14" x14ac:dyDescent="0.25">
      <c r="C25" s="5"/>
      <c r="F25" s="6">
        <f>SUM(F19:F20)/365</f>
        <v>28906.849315068492</v>
      </c>
      <c r="G25" s="7" t="s">
        <v>8</v>
      </c>
      <c r="H25" s="4">
        <f>SUM(H19:H20)</f>
        <v>527550</v>
      </c>
      <c r="I25" s="12"/>
      <c r="J25" s="4">
        <f>SUM(J19:J20)</f>
        <v>527550</v>
      </c>
      <c r="K25" s="4">
        <f>H25-J25</f>
        <v>0</v>
      </c>
      <c r="L25" s="43"/>
      <c r="M25" s="44">
        <f>SUM(M21:M24)</f>
        <v>1188304.5</v>
      </c>
      <c r="N25" s="4">
        <f>H25-M25</f>
        <v>-660754.5</v>
      </c>
    </row>
    <row r="26" spans="1:14" x14ac:dyDescent="0.25">
      <c r="C26" s="5"/>
      <c r="F26" s="5">
        <f>F19+F20</f>
        <v>10551000</v>
      </c>
      <c r="G26" s="3"/>
      <c r="H26" s="4"/>
      <c r="I26" s="12"/>
      <c r="J26" s="4"/>
      <c r="K26" s="4"/>
      <c r="L26" s="43"/>
      <c r="M26" s="44"/>
    </row>
    <row r="27" spans="1:14" x14ac:dyDescent="0.25">
      <c r="C27" s="5"/>
      <c r="F27" s="5"/>
      <c r="G27" s="3"/>
      <c r="H27" s="4"/>
      <c r="I27" s="12"/>
      <c r="J27" s="4"/>
      <c r="K27" s="4"/>
      <c r="L27" s="43"/>
      <c r="M27" s="44"/>
    </row>
    <row r="28" spans="1:14" x14ac:dyDescent="0.25">
      <c r="A28" s="9" t="s">
        <v>6</v>
      </c>
      <c r="C28" s="5"/>
      <c r="F28" s="5"/>
      <c r="G28" s="3"/>
      <c r="H28" s="4"/>
      <c r="I28" s="12"/>
      <c r="J28" s="4"/>
      <c r="K28" s="4"/>
      <c r="L28" s="43"/>
      <c r="M28" s="44"/>
    </row>
    <row r="29" spans="1:14" x14ac:dyDescent="0.25">
      <c r="A29" s="10"/>
      <c r="B29" t="s">
        <v>10</v>
      </c>
      <c r="C29" s="5">
        <v>30000</v>
      </c>
      <c r="D29">
        <v>365</v>
      </c>
      <c r="E29" t="s">
        <v>43</v>
      </c>
      <c r="F29" s="5">
        <f t="shared" ref="F29:F34" si="5">C29*D29</f>
        <v>10950000</v>
      </c>
      <c r="G29" s="11">
        <v>0.10199999999999999</v>
      </c>
      <c r="H29" s="4">
        <f t="shared" ref="H29:H34" si="6">F29*G29</f>
        <v>1116900</v>
      </c>
      <c r="I29" s="12">
        <v>0.01</v>
      </c>
      <c r="J29" s="4">
        <f t="shared" ref="J29:J34" si="7">F29*I29</f>
        <v>109500</v>
      </c>
      <c r="L29" s="43">
        <v>0.01</v>
      </c>
      <c r="M29" s="44">
        <f t="shared" ref="M29:M34" si="8">L29*F29</f>
        <v>109500</v>
      </c>
    </row>
    <row r="30" spans="1:14" x14ac:dyDescent="0.25">
      <c r="A30" s="2"/>
      <c r="B30" t="s">
        <v>10</v>
      </c>
      <c r="C30" s="5">
        <v>29000</v>
      </c>
      <c r="D30">
        <v>92</v>
      </c>
      <c r="E30" t="s">
        <v>45</v>
      </c>
      <c r="F30" s="5">
        <f t="shared" si="5"/>
        <v>2668000</v>
      </c>
      <c r="G30" s="11">
        <v>0.08</v>
      </c>
      <c r="H30" s="4">
        <f t="shared" si="6"/>
        <v>213440</v>
      </c>
      <c r="I30" s="12">
        <v>0.01</v>
      </c>
      <c r="J30" s="4">
        <f t="shared" si="7"/>
        <v>26680</v>
      </c>
      <c r="L30" s="43">
        <v>0.01</v>
      </c>
      <c r="M30" s="44">
        <f t="shared" si="8"/>
        <v>26680</v>
      </c>
    </row>
    <row r="31" spans="1:14" x14ac:dyDescent="0.25">
      <c r="A31" s="2" t="s">
        <v>49</v>
      </c>
      <c r="B31" t="s">
        <v>9</v>
      </c>
      <c r="C31" s="5">
        <v>87500</v>
      </c>
      <c r="D31">
        <v>214</v>
      </c>
      <c r="F31" s="5">
        <f t="shared" si="5"/>
        <v>18725000</v>
      </c>
      <c r="G31" s="11">
        <v>0.05</v>
      </c>
      <c r="H31" s="4">
        <f t="shared" si="6"/>
        <v>936250</v>
      </c>
      <c r="I31" s="12">
        <v>0.01</v>
      </c>
      <c r="J31" s="4">
        <f t="shared" si="7"/>
        <v>187250</v>
      </c>
      <c r="L31" s="43">
        <v>0.01</v>
      </c>
      <c r="M31" s="44">
        <f t="shared" si="8"/>
        <v>187250</v>
      </c>
    </row>
    <row r="32" spans="1:14" x14ac:dyDescent="0.25">
      <c r="A32" s="2" t="s">
        <v>49</v>
      </c>
      <c r="B32" t="s">
        <v>9</v>
      </c>
      <c r="C32" s="5">
        <v>87500</v>
      </c>
      <c r="D32">
        <v>151</v>
      </c>
      <c r="F32" s="5">
        <f t="shared" si="5"/>
        <v>13212500</v>
      </c>
      <c r="G32" s="11">
        <v>1.4999999999999999E-2</v>
      </c>
      <c r="H32" s="4">
        <f t="shared" si="6"/>
        <v>198187.5</v>
      </c>
      <c r="I32" s="12">
        <v>0.01</v>
      </c>
      <c r="J32" s="4">
        <f t="shared" si="7"/>
        <v>132125</v>
      </c>
      <c r="L32" s="43">
        <v>0.01</v>
      </c>
      <c r="M32" s="44">
        <f t="shared" si="8"/>
        <v>132125</v>
      </c>
    </row>
    <row r="33" spans="1:14" x14ac:dyDescent="0.25">
      <c r="A33" s="2" t="s">
        <v>50</v>
      </c>
      <c r="B33" t="s">
        <v>9</v>
      </c>
      <c r="C33" s="5">
        <v>17700</v>
      </c>
      <c r="D33">
        <v>214</v>
      </c>
      <c r="F33" s="5">
        <f t="shared" si="5"/>
        <v>3787800</v>
      </c>
      <c r="G33" s="11">
        <v>0.05</v>
      </c>
      <c r="H33" s="4">
        <f t="shared" si="6"/>
        <v>189390</v>
      </c>
      <c r="I33" s="12">
        <v>0.01</v>
      </c>
      <c r="J33" s="4">
        <f t="shared" si="7"/>
        <v>37878</v>
      </c>
      <c r="L33" s="43">
        <v>0.01</v>
      </c>
      <c r="M33" s="44">
        <f t="shared" si="8"/>
        <v>37878</v>
      </c>
    </row>
    <row r="34" spans="1:14" x14ac:dyDescent="0.25">
      <c r="A34" s="2" t="s">
        <v>50</v>
      </c>
      <c r="B34" t="s">
        <v>9</v>
      </c>
      <c r="C34" s="5">
        <v>17700</v>
      </c>
      <c r="D34">
        <v>151</v>
      </c>
      <c r="F34" s="37">
        <f t="shared" si="5"/>
        <v>2672700</v>
      </c>
      <c r="G34" s="11">
        <v>1.4999999999999999E-2</v>
      </c>
      <c r="H34" s="14">
        <f t="shared" si="6"/>
        <v>40090.5</v>
      </c>
      <c r="I34" s="12">
        <v>0.01</v>
      </c>
      <c r="J34" s="14">
        <f t="shared" si="7"/>
        <v>26727</v>
      </c>
      <c r="L34" s="43">
        <v>0.01</v>
      </c>
      <c r="M34" s="45">
        <f t="shared" si="8"/>
        <v>26727</v>
      </c>
    </row>
    <row r="35" spans="1:14" x14ac:dyDescent="0.25">
      <c r="A35" s="2"/>
      <c r="C35" s="5"/>
      <c r="F35" s="6">
        <f>SUM(F29:F34)/365</f>
        <v>142509.5890410959</v>
      </c>
      <c r="G35" s="7" t="s">
        <v>8</v>
      </c>
      <c r="H35" s="4">
        <f>SUM(H29:H34)</f>
        <v>2694258</v>
      </c>
      <c r="I35" s="12"/>
      <c r="J35" s="4">
        <f>SUM(J29:J34)</f>
        <v>520160</v>
      </c>
      <c r="K35" s="4">
        <f>H35-J35</f>
        <v>2174098</v>
      </c>
      <c r="L35" s="43"/>
      <c r="M35" s="44">
        <f>SUM(M29:M34)</f>
        <v>520160</v>
      </c>
      <c r="N35" s="4">
        <f>H35-M35</f>
        <v>2174098</v>
      </c>
    </row>
    <row r="36" spans="1:14" x14ac:dyDescent="0.25">
      <c r="A36" s="2"/>
      <c r="C36" s="5"/>
      <c r="F36" s="5">
        <f>SUM(F29:F34)</f>
        <v>52016000</v>
      </c>
      <c r="G36" s="3"/>
      <c r="H36" s="4"/>
      <c r="I36" s="12"/>
      <c r="J36" s="4"/>
      <c r="K36" s="4"/>
      <c r="L36" s="43"/>
      <c r="M36" s="44"/>
    </row>
    <row r="37" spans="1:14" x14ac:dyDescent="0.25">
      <c r="A37" s="9"/>
      <c r="C37" s="5"/>
      <c r="F37" s="5"/>
      <c r="G37" s="3"/>
      <c r="H37" s="4"/>
      <c r="I37" s="12"/>
      <c r="J37" s="4"/>
      <c r="K37" s="4"/>
      <c r="L37" s="43"/>
      <c r="M37" s="44"/>
    </row>
    <row r="38" spans="1:14" x14ac:dyDescent="0.25">
      <c r="A38" s="9" t="s">
        <v>5</v>
      </c>
      <c r="C38" s="5"/>
      <c r="F38" s="5"/>
      <c r="G38" s="3"/>
      <c r="H38" s="4"/>
      <c r="I38" s="12"/>
      <c r="J38" s="4"/>
      <c r="K38" s="4"/>
      <c r="L38" s="43"/>
      <c r="M38" s="44"/>
    </row>
    <row r="39" spans="1:14" x14ac:dyDescent="0.25">
      <c r="A39" s="41" t="s">
        <v>52</v>
      </c>
      <c r="B39" t="s">
        <v>10</v>
      </c>
      <c r="C39" s="5">
        <v>35714</v>
      </c>
      <c r="D39">
        <v>122</v>
      </c>
      <c r="E39" t="s">
        <v>46</v>
      </c>
      <c r="F39" s="5">
        <f>C39*D39</f>
        <v>4357108</v>
      </c>
      <c r="G39" s="11">
        <v>0.05</v>
      </c>
      <c r="H39" s="4">
        <f>F39*G39</f>
        <v>217855.40000000002</v>
      </c>
      <c r="I39" s="12">
        <v>2.5000000000000001E-2</v>
      </c>
      <c r="J39" s="4">
        <f>F39*I39</f>
        <v>108927.70000000001</v>
      </c>
      <c r="L39" s="43">
        <v>0.01</v>
      </c>
      <c r="M39" s="44">
        <f t="shared" ref="M39:M45" si="9">L39*F39</f>
        <v>43571.08</v>
      </c>
    </row>
    <row r="40" spans="1:14" x14ac:dyDescent="0.25">
      <c r="B40" t="s">
        <v>10</v>
      </c>
      <c r="C40" s="5">
        <v>23000</v>
      </c>
      <c r="D40">
        <v>365</v>
      </c>
      <c r="E40" t="s">
        <v>43</v>
      </c>
      <c r="F40" s="5">
        <f t="shared" ref="F40:F45" si="10">C40*D40</f>
        <v>8395000</v>
      </c>
      <c r="G40" s="11">
        <v>0.05</v>
      </c>
      <c r="H40" s="4">
        <f t="shared" ref="H40:H45" si="11">F40*G40</f>
        <v>419750</v>
      </c>
      <c r="I40" s="12">
        <v>2.5000000000000001E-2</v>
      </c>
      <c r="J40" s="4">
        <f t="shared" ref="J40:J45" si="12">F40*I40</f>
        <v>209875</v>
      </c>
      <c r="L40" s="43">
        <v>0.01</v>
      </c>
      <c r="M40" s="44">
        <f t="shared" si="9"/>
        <v>83950</v>
      </c>
    </row>
    <row r="41" spans="1:14" x14ac:dyDescent="0.25">
      <c r="B41" t="s">
        <v>10</v>
      </c>
      <c r="C41" s="5">
        <v>20000</v>
      </c>
      <c r="D41">
        <v>153</v>
      </c>
      <c r="E41" t="s">
        <v>47</v>
      </c>
      <c r="F41" s="5">
        <f t="shared" si="10"/>
        <v>3060000</v>
      </c>
      <c r="G41" s="11">
        <v>0.02</v>
      </c>
      <c r="H41" s="4">
        <f t="shared" si="11"/>
        <v>61200</v>
      </c>
      <c r="I41" s="12">
        <v>2.5000000000000001E-2</v>
      </c>
      <c r="J41" s="4">
        <f t="shared" si="12"/>
        <v>76500</v>
      </c>
      <c r="L41" s="43">
        <v>0.01</v>
      </c>
      <c r="M41" s="44">
        <f t="shared" si="9"/>
        <v>30600</v>
      </c>
    </row>
    <row r="42" spans="1:14" x14ac:dyDescent="0.25">
      <c r="B42" t="s">
        <v>10</v>
      </c>
      <c r="C42" s="5">
        <v>10000</v>
      </c>
      <c r="D42">
        <v>306</v>
      </c>
      <c r="E42" t="s">
        <v>48</v>
      </c>
      <c r="F42" s="5">
        <f t="shared" si="10"/>
        <v>3060000</v>
      </c>
      <c r="G42" s="11">
        <v>0.02</v>
      </c>
      <c r="H42" s="4">
        <f t="shared" si="11"/>
        <v>61200</v>
      </c>
      <c r="I42" s="12">
        <v>2.5000000000000001E-2</v>
      </c>
      <c r="J42" s="4">
        <f t="shared" si="12"/>
        <v>76500</v>
      </c>
      <c r="L42" s="43">
        <v>0.01</v>
      </c>
      <c r="M42" s="44">
        <f t="shared" si="9"/>
        <v>30600</v>
      </c>
    </row>
    <row r="43" spans="1:14" x14ac:dyDescent="0.25">
      <c r="B43" t="s">
        <v>10</v>
      </c>
      <c r="C43" s="5">
        <v>20000</v>
      </c>
      <c r="D43">
        <v>214</v>
      </c>
      <c r="E43" t="s">
        <v>42</v>
      </c>
      <c r="F43" s="5">
        <f t="shared" si="10"/>
        <v>4280000</v>
      </c>
      <c r="G43" s="11">
        <v>0.02</v>
      </c>
      <c r="H43" s="4">
        <f t="shared" si="11"/>
        <v>85600</v>
      </c>
      <c r="I43" s="12">
        <v>2.5000000000000001E-2</v>
      </c>
      <c r="J43" s="4">
        <f t="shared" si="12"/>
        <v>107000</v>
      </c>
      <c r="L43" s="43">
        <v>0.01</v>
      </c>
      <c r="M43" s="44">
        <f t="shared" si="9"/>
        <v>42800</v>
      </c>
    </row>
    <row r="44" spans="1:14" x14ac:dyDescent="0.25">
      <c r="A44" s="2" t="s">
        <v>52</v>
      </c>
      <c r="B44" t="s">
        <v>9</v>
      </c>
      <c r="C44" s="5">
        <v>21700</v>
      </c>
      <c r="D44">
        <v>365</v>
      </c>
      <c r="E44" t="s">
        <v>43</v>
      </c>
      <c r="F44" s="5">
        <f t="shared" si="10"/>
        <v>7920500</v>
      </c>
      <c r="G44" s="11">
        <v>0.03</v>
      </c>
      <c r="H44" s="4">
        <f t="shared" si="11"/>
        <v>237615</v>
      </c>
      <c r="I44" s="12">
        <v>2.5000000000000001E-2</v>
      </c>
      <c r="J44" s="4">
        <f t="shared" si="12"/>
        <v>198012.5</v>
      </c>
      <c r="L44" s="43">
        <v>0.01</v>
      </c>
      <c r="M44" s="44">
        <f t="shared" si="9"/>
        <v>79205</v>
      </c>
    </row>
    <row r="45" spans="1:14" x14ac:dyDescent="0.25">
      <c r="A45" s="2" t="s">
        <v>51</v>
      </c>
      <c r="B45" t="s">
        <v>9</v>
      </c>
      <c r="C45" s="5">
        <v>7000</v>
      </c>
      <c r="D45">
        <v>365</v>
      </c>
      <c r="E45" t="s">
        <v>43</v>
      </c>
      <c r="F45" s="37">
        <f t="shared" si="10"/>
        <v>2555000</v>
      </c>
      <c r="G45" s="11">
        <v>0.02</v>
      </c>
      <c r="H45" s="14">
        <f t="shared" si="11"/>
        <v>51100</v>
      </c>
      <c r="I45" s="12">
        <v>0.01</v>
      </c>
      <c r="J45" s="14">
        <f t="shared" si="12"/>
        <v>25550</v>
      </c>
      <c r="L45" s="43">
        <v>0.01</v>
      </c>
      <c r="M45" s="45">
        <f t="shared" si="9"/>
        <v>25550</v>
      </c>
    </row>
    <row r="46" spans="1:14" x14ac:dyDescent="0.25">
      <c r="F46" s="6">
        <f>SUM(F39:F45)/365</f>
        <v>92130.432876712322</v>
      </c>
      <c r="G46" s="8" t="s">
        <v>8</v>
      </c>
      <c r="H46" s="4">
        <f>SUM(H39:H45)</f>
        <v>1134320.3999999999</v>
      </c>
      <c r="I46" s="18"/>
      <c r="J46" s="4">
        <f>SUM(J39:J45)</f>
        <v>802365.2</v>
      </c>
      <c r="K46" s="4"/>
      <c r="L46" s="3"/>
      <c r="M46" s="44">
        <f>SUM(M39:M45)</f>
        <v>336276.08</v>
      </c>
    </row>
    <row r="47" spans="1:14" x14ac:dyDescent="0.25">
      <c r="F47" s="5">
        <f>SUM(F39:F45)</f>
        <v>33627608</v>
      </c>
      <c r="G47" s="1"/>
      <c r="H47" s="14">
        <v>500000</v>
      </c>
      <c r="I47" s="22" t="s">
        <v>11</v>
      </c>
      <c r="J47" s="14">
        <v>500000</v>
      </c>
      <c r="L47" s="48" t="s">
        <v>11</v>
      </c>
      <c r="M47" s="45">
        <f>J47</f>
        <v>500000</v>
      </c>
    </row>
    <row r="48" spans="1:14" x14ac:dyDescent="0.25">
      <c r="F48" s="5"/>
      <c r="G48" s="1"/>
      <c r="H48" s="4">
        <f>SUM(H46:H47)</f>
        <v>1634320.4</v>
      </c>
      <c r="J48" s="4">
        <f>J46+J47</f>
        <v>1302365.2</v>
      </c>
      <c r="K48" s="4">
        <f>H48-J48</f>
        <v>331955.19999999995</v>
      </c>
      <c r="L48" s="3"/>
      <c r="M48" s="44">
        <f>M46+M47</f>
        <v>836276.08000000007</v>
      </c>
      <c r="N48" s="4">
        <f>H48-M48</f>
        <v>798044.31999999983</v>
      </c>
    </row>
    <row r="49" spans="1:14" x14ac:dyDescent="0.25">
      <c r="F49" s="5"/>
      <c r="G49" s="1"/>
      <c r="H49" s="1"/>
      <c r="L49" s="3"/>
      <c r="M49" s="44"/>
    </row>
    <row r="50" spans="1:14" x14ac:dyDescent="0.25">
      <c r="A50" s="9" t="s">
        <v>12</v>
      </c>
      <c r="H50" s="4">
        <v>5950000</v>
      </c>
      <c r="J50" s="4">
        <f>H50</f>
        <v>5950000</v>
      </c>
      <c r="K50" s="16">
        <f>H50-J50</f>
        <v>0</v>
      </c>
      <c r="L50" s="3"/>
      <c r="M50" s="4">
        <f>J50</f>
        <v>5950000</v>
      </c>
      <c r="N50" s="4">
        <f>M50-H50</f>
        <v>0</v>
      </c>
    </row>
    <row r="51" spans="1:14" x14ac:dyDescent="0.25">
      <c r="K51" s="4"/>
      <c r="L51" s="3"/>
      <c r="M51" s="44"/>
    </row>
    <row r="52" spans="1:14" x14ac:dyDescent="0.25">
      <c r="A52" s="9" t="s">
        <v>15</v>
      </c>
      <c r="B52" s="15"/>
      <c r="C52" s="15"/>
      <c r="D52" s="15"/>
      <c r="E52" s="15"/>
      <c r="H52" s="4">
        <f>H16+H25+H35+H48+H50</f>
        <v>13911640.4</v>
      </c>
      <c r="J52" s="4">
        <f>J16+J25+J35+J48+J50</f>
        <v>9843285.1999999993</v>
      </c>
      <c r="K52" s="4">
        <f>K16+K35+K48</f>
        <v>4068355.2</v>
      </c>
      <c r="L52" s="3"/>
      <c r="M52" s="4">
        <f>M16+M25+M35+M48+M50</f>
        <v>9313589.5800000001</v>
      </c>
      <c r="N52" s="4">
        <f>N16+N25+N35+N48</f>
        <v>4598050.82</v>
      </c>
    </row>
    <row r="53" spans="1:14" ht="17.399999999999999" x14ac:dyDescent="0.3">
      <c r="A53" s="64" t="s">
        <v>31</v>
      </c>
      <c r="B53" s="64"/>
      <c r="C53" s="64"/>
      <c r="D53" s="64"/>
      <c r="E53" s="64"/>
      <c r="F53" s="64"/>
      <c r="G53" s="64"/>
      <c r="H53" s="4"/>
      <c r="J53" s="4"/>
      <c r="K53" s="4"/>
      <c r="L53" s="3"/>
      <c r="M53" s="44"/>
    </row>
    <row r="54" spans="1:14" ht="15.6" x14ac:dyDescent="0.3">
      <c r="A54" s="65" t="s">
        <v>32</v>
      </c>
      <c r="B54" s="65"/>
      <c r="C54" s="65"/>
      <c r="D54" s="65"/>
      <c r="E54" s="65"/>
      <c r="F54" s="65"/>
      <c r="G54" s="65"/>
      <c r="H54" s="4"/>
      <c r="J54" s="4"/>
      <c r="K54" s="4"/>
      <c r="L54" s="3"/>
      <c r="M54" s="44"/>
    </row>
    <row r="55" spans="1:14" ht="15.6" x14ac:dyDescent="0.3">
      <c r="A55" s="34"/>
      <c r="B55" s="34"/>
      <c r="C55" s="34"/>
      <c r="D55" s="34"/>
      <c r="E55" s="34"/>
      <c r="F55" s="34"/>
      <c r="G55" s="34"/>
      <c r="H55" s="4"/>
      <c r="J55" s="4"/>
      <c r="K55" s="4"/>
      <c r="L55" s="3"/>
    </row>
    <row r="56" spans="1:14" ht="15.6" x14ac:dyDescent="0.3">
      <c r="A56" s="34"/>
      <c r="B56" s="34"/>
      <c r="C56" s="34"/>
      <c r="D56" s="34"/>
      <c r="E56" s="34"/>
      <c r="F56" s="34"/>
      <c r="G56" s="34"/>
      <c r="H56" s="4"/>
      <c r="J56" s="4"/>
      <c r="K56" s="4"/>
      <c r="L56" s="3"/>
    </row>
    <row r="57" spans="1:14" x14ac:dyDescent="0.25">
      <c r="A57" s="9"/>
      <c r="B57" s="15"/>
      <c r="C57" s="15"/>
      <c r="D57" s="15"/>
      <c r="E57" s="15"/>
      <c r="H57" s="4"/>
      <c r="J57" s="4"/>
      <c r="K57" s="4"/>
      <c r="L57" s="3"/>
    </row>
    <row r="58" spans="1:14" x14ac:dyDescent="0.25">
      <c r="B58" s="61" t="s">
        <v>28</v>
      </c>
      <c r="C58" s="62"/>
      <c r="D58" s="62"/>
      <c r="E58" s="63"/>
      <c r="K58" s="4"/>
      <c r="L58" s="3"/>
    </row>
    <row r="59" spans="1:14" x14ac:dyDescent="0.25">
      <c r="B59" s="57" t="s">
        <v>29</v>
      </c>
      <c r="C59" s="58"/>
      <c r="D59" s="57" t="s">
        <v>14</v>
      </c>
      <c r="E59" s="58"/>
      <c r="F59" s="33"/>
      <c r="G59" s="21"/>
      <c r="K59" s="4"/>
      <c r="L59" s="3"/>
    </row>
    <row r="60" spans="1:14" x14ac:dyDescent="0.25">
      <c r="B60" s="55" t="s">
        <v>30</v>
      </c>
      <c r="C60" s="56"/>
      <c r="D60" s="55" t="s">
        <v>17</v>
      </c>
      <c r="E60" s="56"/>
      <c r="F60" s="59" t="s">
        <v>16</v>
      </c>
      <c r="G60" s="60"/>
      <c r="K60" s="4"/>
    </row>
    <row r="61" spans="1:14" x14ac:dyDescent="0.25">
      <c r="B61" s="29"/>
      <c r="C61" s="29"/>
      <c r="D61" s="29"/>
      <c r="E61" s="29"/>
      <c r="F61" s="29"/>
      <c r="G61" s="29"/>
      <c r="K61" s="4"/>
    </row>
    <row r="62" spans="1:14" x14ac:dyDescent="0.25">
      <c r="A62" s="30" t="s">
        <v>27</v>
      </c>
      <c r="B62" s="15"/>
      <c r="C62" s="15"/>
      <c r="D62" s="15"/>
      <c r="E62" s="15"/>
      <c r="K62" s="4"/>
    </row>
    <row r="63" spans="1:14" x14ac:dyDescent="0.25">
      <c r="A63" s="26"/>
      <c r="B63" s="15"/>
      <c r="C63" s="15"/>
      <c r="D63" s="15"/>
      <c r="E63" s="15"/>
      <c r="K63" s="4"/>
    </row>
    <row r="64" spans="1:14" x14ac:dyDescent="0.25">
      <c r="A64" s="24" t="s">
        <v>20</v>
      </c>
      <c r="B64" s="19">
        <v>0.2</v>
      </c>
      <c r="C64" s="28" t="s">
        <v>19</v>
      </c>
      <c r="D64" s="19">
        <v>0.1</v>
      </c>
      <c r="E64" s="28" t="s">
        <v>19</v>
      </c>
    </row>
    <row r="65" spans="1:7" x14ac:dyDescent="0.25">
      <c r="A65" s="21"/>
      <c r="B65" s="20">
        <v>3</v>
      </c>
      <c r="C65" s="28" t="s">
        <v>25</v>
      </c>
      <c r="D65" s="25">
        <v>1.5</v>
      </c>
      <c r="E65" s="28" t="s">
        <v>25</v>
      </c>
      <c r="F65" s="13">
        <f>B65-D65</f>
        <v>1.5</v>
      </c>
      <c r="G65" t="s">
        <v>25</v>
      </c>
    </row>
    <row r="66" spans="1:7" x14ac:dyDescent="0.25">
      <c r="A66" s="21"/>
      <c r="B66" s="21"/>
      <c r="C66" s="28"/>
      <c r="D66" s="21"/>
      <c r="E66" s="28"/>
    </row>
    <row r="67" spans="1:7" x14ac:dyDescent="0.25">
      <c r="A67" s="24" t="s">
        <v>21</v>
      </c>
      <c r="B67" s="19">
        <v>0.05</v>
      </c>
      <c r="C67" s="28"/>
      <c r="D67" s="19">
        <v>0.05</v>
      </c>
      <c r="E67" s="28"/>
    </row>
    <row r="68" spans="1:7" x14ac:dyDescent="0.25">
      <c r="A68" s="21"/>
      <c r="B68" s="20">
        <v>0.5</v>
      </c>
      <c r="C68" s="28"/>
      <c r="D68" s="20">
        <v>0.5</v>
      </c>
      <c r="E68" s="28"/>
      <c r="F68" s="13">
        <f>B68-D68</f>
        <v>0</v>
      </c>
    </row>
    <row r="69" spans="1:7" x14ac:dyDescent="0.25">
      <c r="A69" s="21"/>
      <c r="B69" s="21"/>
      <c r="C69" s="21"/>
      <c r="D69" s="21"/>
      <c r="E69" s="28"/>
    </row>
    <row r="70" spans="1:7" x14ac:dyDescent="0.25">
      <c r="A70" s="24" t="s">
        <v>22</v>
      </c>
      <c r="B70" s="19">
        <v>0.05</v>
      </c>
      <c r="C70" s="19"/>
      <c r="D70" s="19">
        <v>0.01</v>
      </c>
      <c r="E70" s="28"/>
    </row>
    <row r="71" spans="1:7" x14ac:dyDescent="0.25">
      <c r="A71" s="21"/>
      <c r="B71" s="20">
        <v>2.7</v>
      </c>
      <c r="C71" s="20"/>
      <c r="D71" s="20">
        <v>0.5</v>
      </c>
      <c r="E71" s="20"/>
      <c r="F71" s="13">
        <f>B71-D71</f>
        <v>2.2000000000000002</v>
      </c>
    </row>
    <row r="72" spans="1:7" x14ac:dyDescent="0.25">
      <c r="A72" s="21"/>
      <c r="B72" s="21"/>
      <c r="C72" s="21"/>
      <c r="D72" s="21"/>
      <c r="E72" s="21"/>
    </row>
    <row r="73" spans="1:7" x14ac:dyDescent="0.25">
      <c r="A73" s="24" t="s">
        <v>23</v>
      </c>
      <c r="B73" s="19">
        <v>0.05</v>
      </c>
      <c r="C73" s="19"/>
      <c r="D73" s="19">
        <v>0.04</v>
      </c>
      <c r="E73" s="19"/>
    </row>
    <row r="74" spans="1:7" x14ac:dyDescent="0.25">
      <c r="A74" s="21"/>
      <c r="B74" s="20">
        <v>1.6</v>
      </c>
      <c r="C74" s="20"/>
      <c r="D74" s="20">
        <v>1.3</v>
      </c>
      <c r="E74" s="20"/>
      <c r="F74" s="13">
        <f>B74-D74</f>
        <v>0.30000000000000004</v>
      </c>
    </row>
    <row r="75" spans="1:7" x14ac:dyDescent="0.25">
      <c r="A75" s="21"/>
      <c r="B75" s="21"/>
      <c r="C75" s="21"/>
      <c r="D75" s="21"/>
      <c r="E75" s="21"/>
    </row>
    <row r="76" spans="1:7" x14ac:dyDescent="0.25">
      <c r="A76" s="24" t="s">
        <v>12</v>
      </c>
      <c r="B76" s="36">
        <v>6</v>
      </c>
      <c r="C76" s="36"/>
      <c r="D76" s="36">
        <v>6</v>
      </c>
      <c r="E76" s="36"/>
      <c r="F76" s="36">
        <f>B76-D76</f>
        <v>0</v>
      </c>
      <c r="G76" s="27"/>
    </row>
    <row r="77" spans="1:7" x14ac:dyDescent="0.25">
      <c r="A77" s="24"/>
      <c r="B77" s="20"/>
      <c r="C77" s="20"/>
      <c r="D77" s="20"/>
      <c r="E77" s="20"/>
      <c r="F77" s="13"/>
    </row>
    <row r="78" spans="1:7" x14ac:dyDescent="0.25">
      <c r="A78" s="24" t="s">
        <v>33</v>
      </c>
      <c r="B78" s="20">
        <f>B65+B68+B71+B74+B76</f>
        <v>13.8</v>
      </c>
      <c r="C78" s="20"/>
      <c r="D78" s="20">
        <f>D65+D68+D71+D74+D76</f>
        <v>9.8000000000000007</v>
      </c>
      <c r="E78" s="20"/>
      <c r="F78" s="20">
        <f>F65+F68+F71+F74+F76</f>
        <v>4</v>
      </c>
    </row>
    <row r="79" spans="1:7" x14ac:dyDescent="0.25">
      <c r="A79" s="21"/>
      <c r="B79" s="21"/>
      <c r="C79" s="21"/>
      <c r="D79" s="21"/>
      <c r="E79" s="21"/>
    </row>
    <row r="80" spans="1:7" x14ac:dyDescent="0.25">
      <c r="A80" s="21"/>
      <c r="B80" s="21"/>
      <c r="C80" s="21"/>
      <c r="D80" s="21"/>
      <c r="E80" s="21"/>
    </row>
    <row r="81" spans="1:7" x14ac:dyDescent="0.25">
      <c r="A81" s="30" t="s">
        <v>26</v>
      </c>
      <c r="B81" s="21"/>
      <c r="C81" s="21"/>
      <c r="D81" s="21"/>
      <c r="E81" s="21"/>
    </row>
    <row r="82" spans="1:7" x14ac:dyDescent="0.25">
      <c r="A82" s="26"/>
      <c r="B82" s="21"/>
      <c r="C82" s="21"/>
      <c r="D82" s="21"/>
      <c r="E82" s="21"/>
    </row>
    <row r="83" spans="1:7" x14ac:dyDescent="0.25">
      <c r="A83" s="24" t="s">
        <v>24</v>
      </c>
      <c r="B83" s="19">
        <v>2.63</v>
      </c>
      <c r="C83" s="19"/>
      <c r="D83" s="19">
        <v>2.25</v>
      </c>
      <c r="E83" s="19"/>
    </row>
    <row r="84" spans="1:7" x14ac:dyDescent="0.25">
      <c r="A84" s="21"/>
      <c r="B84" s="20">
        <v>9.5</v>
      </c>
      <c r="C84" s="20"/>
      <c r="D84" s="20">
        <v>8</v>
      </c>
      <c r="E84" s="20"/>
      <c r="F84" s="13">
        <f>B84-D84</f>
        <v>1.5</v>
      </c>
    </row>
    <row r="87" spans="1:7" x14ac:dyDescent="0.25">
      <c r="A87" s="31" t="s">
        <v>18</v>
      </c>
      <c r="B87" s="32">
        <f>B78+B84</f>
        <v>23.3</v>
      </c>
      <c r="C87" s="32"/>
      <c r="D87" s="32">
        <f>D78+D84</f>
        <v>17.8</v>
      </c>
      <c r="E87" s="32"/>
      <c r="F87" s="32">
        <f>F78+F84</f>
        <v>5.5</v>
      </c>
      <c r="G87" s="35"/>
    </row>
  </sheetData>
  <mergeCells count="12">
    <mergeCell ref="A53:G53"/>
    <mergeCell ref="A54:G54"/>
    <mergeCell ref="L3:M3"/>
    <mergeCell ref="L4:M4"/>
    <mergeCell ref="G4:H4"/>
    <mergeCell ref="I4:J4"/>
    <mergeCell ref="B60:C60"/>
    <mergeCell ref="D59:E59"/>
    <mergeCell ref="D60:E60"/>
    <mergeCell ref="F60:G60"/>
    <mergeCell ref="B58:E58"/>
    <mergeCell ref="B59:C59"/>
  </mergeCells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Havlíček Jan</cp:lastModifiedBy>
  <cp:lastPrinted>2001-12-11T20:59:27Z</cp:lastPrinted>
  <dcterms:created xsi:type="dcterms:W3CDTF">2001-11-05T21:55:59Z</dcterms:created>
  <dcterms:modified xsi:type="dcterms:W3CDTF">2023-09-10T15:38:25Z</dcterms:modified>
</cp:coreProperties>
</file>