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Status'!$A$1:$J$67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calcMode="manual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J5" i="4"/>
  <c r="A10" i="4"/>
  <c r="H10" i="4"/>
  <c r="I10" i="4"/>
  <c r="J10" i="4"/>
  <c r="C14" i="4"/>
  <c r="F14" i="4"/>
  <c r="H14" i="4"/>
  <c r="I14" i="4"/>
  <c r="J14" i="4"/>
  <c r="A15" i="4"/>
  <c r="H15" i="4"/>
  <c r="I15" i="4"/>
  <c r="J15" i="4"/>
  <c r="C19" i="4"/>
  <c r="F19" i="4"/>
  <c r="G19" i="4"/>
  <c r="H19" i="4"/>
  <c r="I19" i="4"/>
  <c r="J19" i="4"/>
  <c r="C20" i="4"/>
  <c r="G20" i="4"/>
  <c r="H20" i="4"/>
  <c r="I20" i="4"/>
  <c r="J20" i="4"/>
  <c r="C21" i="4"/>
  <c r="F21" i="4"/>
  <c r="G21" i="4"/>
  <c r="H21" i="4"/>
  <c r="I21" i="4"/>
  <c r="J21" i="4"/>
  <c r="C22" i="4"/>
  <c r="F22" i="4"/>
  <c r="G22" i="4"/>
  <c r="H22" i="4"/>
  <c r="I22" i="4"/>
  <c r="J22" i="4"/>
  <c r="C23" i="4"/>
  <c r="F23" i="4"/>
  <c r="G23" i="4"/>
  <c r="H23" i="4"/>
  <c r="I23" i="4"/>
  <c r="J23" i="4"/>
  <c r="C24" i="4"/>
  <c r="F24" i="4"/>
  <c r="G24" i="4"/>
  <c r="H24" i="4"/>
  <c r="I24" i="4"/>
  <c r="J24" i="4"/>
  <c r="C25" i="4"/>
  <c r="F25" i="4"/>
  <c r="G25" i="4"/>
  <c r="H25" i="4"/>
  <c r="I25" i="4"/>
  <c r="J25" i="4"/>
  <c r="C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<sst xmlns="http://schemas.openxmlformats.org/spreadsheetml/2006/main" count="400" uniqueCount="145">
  <si>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</si>
  <si>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</si>
  <si>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</si>
  <si>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</si>
  <si>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</si>
  <si>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</si>
  <si>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</si>
  <si>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</si>
  <si>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</si>
  <si>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</si>
  <si>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</si>
  <si>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</si>
  <si>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</si>
  <si>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</si>
  <si>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</si>
  <si>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</si>
  <si>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</si>
  <si>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</si>
  <si>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</si>
  <si>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</si>
  <si>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</si>
  <si>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</si>
  <si>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</si>
  <si>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</si>
  <si>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</si>
  <si>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</si>
  <si>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</si>
  <si>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</si>
  <si>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</si>
  <si>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</si>
  <si>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</si>
  <si>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</si>
  <si>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</si>
  <si>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</si>
  <si>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</si>
  <si>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</si>
  <si>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</si>
  <si>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</si>
  <si>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</si>
  <si>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</si>
  <si>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</si>
  <si>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</si>
  <si>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</si>
  <si>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</si>
  <si>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</si>
  <si>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</si>
  <si>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</si>
  <si>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</si>
  <si>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</si>
  <si>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</si>
  <si>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</si>
  <si>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</si>
  <si>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</si>
  <si>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</si>
  <si>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</si>
  <si>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</si>
  <si>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</si>
  <si>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</si>
  <si>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</si>
  <si>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</si>
  <si>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</si>
  <si>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</si>
  <si>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</si>
  <si>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</si>
  <si>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</si>
  <si>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</si>
  <si>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</si>
  <si>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</si>
  <si>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</si>
  <si>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</si>
  <si>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</si>
  <si>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</si>
  <si>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</si>
  <si>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</si>
  <si>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</si>
  <si>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</si>
  <si>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</si>
  <si>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</si>
  <si>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</si>
  <si>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</si>
  <si>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</si>
  <si>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</si>
  <si>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</si>
  <si>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</si>
  <si>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</si>
  <si>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</si>
  <si>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</si>
  <si>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</si>
  <si>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</si>
  <si>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</si>
  <si>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</si>
  <si>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</si>
  <si>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</si>
  <si>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</si>
  <si>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</si>
  <si>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</si>
  <si>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</si>
  <si>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</si>
  <si>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</si>
  <si>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</si>
  <si>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</si>
  <si>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</si>
  <si>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</si>
  <si>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</si>
  <si>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</si>
  <si>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</si>
  <si>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</si>
  <si>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</si>
  <si>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</si>
  <si>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</si>
  <si>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</si>
  <si>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</si>
  <si>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</si>
  <si>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</si>
  <si>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</si>
  <si>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</si>
  <si>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</si>
  <si>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</si>
  <si>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</si>
  <si>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</si>
  <si>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</si>
  <si>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</si>
  <si>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</si>
  <si>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</si>
  <si>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</si>
  <si>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</si>
  <si>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</si>
  <si>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</si>
  <si>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</si>
  <si>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</si>
  <si>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MHI 501F simple cycle (Units 1 &amp; 2)</t>
  </si>
  <si>
    <t>MHI 501F simple cycle (Units 3 &amp; 4)</t>
  </si>
  <si>
    <t>East River / NY</t>
  </si>
  <si>
    <t>S&amp;S / Houston</t>
  </si>
  <si>
    <t>Shipboard to Freeport, TX</t>
  </si>
  <si>
    <t>Calgary</t>
  </si>
  <si>
    <t>Houston Ship Channel</t>
  </si>
  <si>
    <t>Balance Sheet</t>
  </si>
  <si>
    <t>West LB CAA</t>
  </si>
  <si>
    <t>FINANCING VEHICLE</t>
  </si>
  <si>
    <t>PHYSICAL LOCATION</t>
  </si>
  <si>
    <t>Shipboard to Cadiz, Spain</t>
  </si>
  <si>
    <t>In Fabrication</t>
  </si>
  <si>
    <t>Balance Sheet / PGE</t>
  </si>
  <si>
    <t>DASH 11/16/01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</si>
</sst>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56332596970487E-2"/>
          <c:y val="7.6013529187491991E-2"/>
          <c:w val="0.93427068871414654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E-4A17-A139-B6A89EB397A4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E-4A17-A139-B6A89EB397A4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E-4A17-A139-B6A89EB397A4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E-4A17-A139-B6A89EB397A4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E-4A17-A139-B6A89EB397A4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E-4A17-A139-B6A89EB397A4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E-4A17-A139-B6A89EB397A4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E-4A17-A139-B6A89EB3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6800"/>
        <c:axId val="1"/>
      </c:lineChart>
      <c:dateAx>
        <c:axId val="17981680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81680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3291586641540447E-2"/>
          <c:y val="3.7162169824996087E-2"/>
          <c:w val="0.19568505295301672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9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2133600</xdr:colOff>
      <xdr:row>52</xdr:row>
      <xdr:rowOff>106680</xdr:rowOff>
    </xdr:from>
    <xdr:to>
      <xdr:col>6</xdr:col>
      <xdr:colOff>640080</xdr:colOff>
      <xdr:row>52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3032760" y="9822180"/>
          <a:ext cx="742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2095500</xdr:colOff>
      <xdr:row>50</xdr:row>
      <xdr:rowOff>30480</xdr:rowOff>
    </xdr:from>
    <xdr:to>
      <xdr:col>6</xdr:col>
      <xdr:colOff>0</xdr:colOff>
      <xdr:row>51</xdr:row>
      <xdr:rowOff>30480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994660" y="9410700"/>
          <a:ext cx="68275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2080260</xdr:colOff>
      <xdr:row>49</xdr:row>
      <xdr:rowOff>68580</xdr:rowOff>
    </xdr:from>
    <xdr:to>
      <xdr:col>6</xdr:col>
      <xdr:colOff>137160</xdr:colOff>
      <xdr:row>52</xdr:row>
      <xdr:rowOff>22860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9296400" y="9281160"/>
          <a:ext cx="662940" cy="457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1028700</xdr:colOff>
      <xdr:row>46</xdr:row>
      <xdr:rowOff>0</xdr:rowOff>
    </xdr:from>
    <xdr:to>
      <xdr:col>6</xdr:col>
      <xdr:colOff>426720</xdr:colOff>
      <xdr:row>49</xdr:row>
      <xdr:rowOff>45720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213860" y="8709660"/>
          <a:ext cx="603504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2103120</xdr:colOff>
      <xdr:row>52</xdr:row>
      <xdr:rowOff>137160</xdr:rowOff>
    </xdr:from>
    <xdr:to>
      <xdr:col>6</xdr:col>
      <xdr:colOff>7620</xdr:colOff>
      <xdr:row>53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3002280" y="9852660"/>
          <a:ext cx="68275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2164080</xdr:colOff>
      <xdr:row>51</xdr:row>
      <xdr:rowOff>60960</xdr:rowOff>
    </xdr:from>
    <xdr:to>
      <xdr:col>6</xdr:col>
      <xdr:colOff>640080</xdr:colOff>
      <xdr:row>51</xdr:row>
      <xdr:rowOff>60960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3063240" y="9608820"/>
          <a:ext cx="7399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</xdr:colOff>
      <xdr:row>51</xdr:row>
      <xdr:rowOff>68580</xdr:rowOff>
    </xdr:from>
    <xdr:to>
      <xdr:col>6</xdr:col>
      <xdr:colOff>342900</xdr:colOff>
      <xdr:row>52</xdr:row>
      <xdr:rowOff>106680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9936480" y="9616440"/>
          <a:ext cx="228600" cy="20574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0.70306</cdr:x>
      <cdr:y>0.38381</cdr:y>
    </cdr:from>
    <cdr:to>
      <cdr:x>0.70306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0680014" y="1731764"/>
          <a:ext cx="0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0.60774</cdr:x>
      <cdr:y>0.31034</cdr:y>
    </cdr:from>
    <cdr:to>
      <cdr:x>0.79268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1605" y="1399763"/>
          <a:ext cx="2810065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6" sqref="A6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38" customWidth="1"/>
    <col min="22" max="22" width="13" style="168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14</v>
      </c>
      <c r="B1" s="1"/>
      <c r="C1" s="2"/>
    </row>
    <row r="2" spans="1:158" ht="15" x14ac:dyDescent="0.25">
      <c r="A2" s="1" t="s">
        <v>52</v>
      </c>
      <c r="B2" s="1"/>
      <c r="C2" s="2"/>
    </row>
    <row r="3" spans="1:158" ht="14.25" customHeight="1" x14ac:dyDescent="0.25">
      <c r="A3" s="228">
        <v>37210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5"/>
    <row r="5" spans="1:158" s="5" customFormat="1" ht="54.75" customHeight="1" thickBot="1" x14ac:dyDescent="0.3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" customHeight="1" x14ac:dyDescent="0.25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110</v>
      </c>
      <c r="M8" s="204" t="s">
        <v>108</v>
      </c>
      <c r="N8" s="201" t="s">
        <v>32</v>
      </c>
      <c r="O8" s="201" t="s">
        <v>30</v>
      </c>
      <c r="P8" s="201" t="s">
        <v>106</v>
      </c>
      <c r="Q8" s="200" t="s">
        <v>109</v>
      </c>
      <c r="R8" s="200"/>
      <c r="S8" s="200" t="s">
        <v>111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121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" customHeight="1" x14ac:dyDescent="0.25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106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122</v>
      </c>
      <c r="X9" s="206" t="s">
        <v>126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" customHeight="1" x14ac:dyDescent="0.25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117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106</v>
      </c>
      <c r="Q10" s="206" t="s">
        <v>105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116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" customHeight="1" x14ac:dyDescent="0.25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102</v>
      </c>
      <c r="M11" s="210" t="s">
        <v>78</v>
      </c>
      <c r="N11" s="207" t="s">
        <v>32</v>
      </c>
      <c r="O11" s="207" t="s">
        <v>30</v>
      </c>
      <c r="P11" s="207" t="s">
        <v>118</v>
      </c>
      <c r="Q11" s="206" t="s">
        <v>86</v>
      </c>
      <c r="R11" s="206" t="s">
        <v>48</v>
      </c>
      <c r="S11" s="206" t="s">
        <v>112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" customHeight="1" x14ac:dyDescent="0.25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102</v>
      </c>
      <c r="M12" s="210" t="s">
        <v>78</v>
      </c>
      <c r="N12" s="207" t="s">
        <v>32</v>
      </c>
      <c r="O12" s="207" t="s">
        <v>30</v>
      </c>
      <c r="P12" s="207" t="s">
        <v>118</v>
      </c>
      <c r="Q12" s="206" t="s">
        <v>86</v>
      </c>
      <c r="R12" s="206" t="s">
        <v>48</v>
      </c>
      <c r="S12" s="206" t="s">
        <v>112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" customHeight="1" x14ac:dyDescent="0.25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102</v>
      </c>
      <c r="M13" s="210" t="s">
        <v>78</v>
      </c>
      <c r="N13" s="207" t="s">
        <v>32</v>
      </c>
      <c r="O13" s="207" t="s">
        <v>30</v>
      </c>
      <c r="P13" s="207" t="s">
        <v>118</v>
      </c>
      <c r="Q13" s="206" t="s">
        <v>86</v>
      </c>
      <c r="R13" s="206" t="s">
        <v>48</v>
      </c>
      <c r="S13" s="206" t="s">
        <v>112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" customHeight="1" x14ac:dyDescent="0.25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117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106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129</v>
      </c>
      <c r="X14" s="206" t="s">
        <v>120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" customHeight="1" x14ac:dyDescent="0.25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117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106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129</v>
      </c>
      <c r="X15" s="206" t="s">
        <v>120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" customHeight="1" x14ac:dyDescent="0.25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101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114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" customHeight="1" x14ac:dyDescent="0.25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101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115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" customHeight="1" x14ac:dyDescent="0.25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104</v>
      </c>
      <c r="N18" s="207" t="s">
        <v>32</v>
      </c>
      <c r="O18" s="207" t="s">
        <v>30</v>
      </c>
      <c r="P18" s="207" t="s">
        <v>106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123</v>
      </c>
      <c r="X18" s="206" t="s">
        <v>128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" customHeight="1" x14ac:dyDescent="0.25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106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124</v>
      </c>
      <c r="X19" s="206" t="s">
        <v>127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" customHeight="1" x14ac:dyDescent="0.25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106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125</v>
      </c>
      <c r="X20" s="206" t="s">
        <v>127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" customHeight="1" x14ac:dyDescent="0.25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113</v>
      </c>
      <c r="M21" s="210" t="s">
        <v>78</v>
      </c>
      <c r="N21" s="207"/>
      <c r="O21" s="207"/>
      <c r="P21" s="207" t="s">
        <v>113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6"/>
  <sheetViews>
    <sheetView tabSelected="1" view="pageBreakPreview" zoomScale="80" zoomScaleNormal="85" zoomScaleSheetLayoutView="75" workbookViewId="0">
      <selection activeCell="G14" sqref="G14"/>
    </sheetView>
  </sheetViews>
  <sheetFormatPr defaultColWidth="9.33203125" defaultRowHeight="13.2" x14ac:dyDescent="0.25"/>
  <cols>
    <col min="1" max="1" width="13.109375" style="9" customWidth="1"/>
    <col min="2" max="2" width="33.33203125" style="9" customWidth="1"/>
    <col min="3" max="3" width="18.6640625" style="10" customWidth="1"/>
    <col min="4" max="4" width="21.44140625" style="10" customWidth="1"/>
    <col min="5" max="5" width="18.6640625" style="10" customWidth="1"/>
    <col min="6" max="6" width="38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29.4" x14ac:dyDescent="0.45">
      <c r="A1" s="159" t="s">
        <v>14</v>
      </c>
      <c r="B1" s="160"/>
      <c r="C1" s="2"/>
      <c r="D1" s="2"/>
      <c r="E1" s="2"/>
      <c r="J1" s="185" t="s">
        <v>87</v>
      </c>
    </row>
    <row r="2" spans="1:11" ht="20.399999999999999" x14ac:dyDescent="0.35">
      <c r="A2" s="159" t="s">
        <v>51</v>
      </c>
      <c r="B2" s="160"/>
      <c r="C2" s="2"/>
      <c r="D2" s="2"/>
      <c r="E2" s="2"/>
    </row>
    <row r="3" spans="1:11" ht="20.399999999999999" x14ac:dyDescent="0.35">
      <c r="A3" s="229">
        <f>'Detail by Turbine'!A3:C3</f>
        <v>37210</v>
      </c>
      <c r="B3" s="229"/>
      <c r="C3" s="11"/>
      <c r="D3" s="11"/>
      <c r="E3" s="11"/>
    </row>
    <row r="4" spans="1:11" ht="20.399999999999999" x14ac:dyDescent="0.35">
      <c r="A4" s="159" t="s">
        <v>77</v>
      </c>
      <c r="B4" s="161"/>
      <c r="J4" s="167"/>
    </row>
    <row r="5" spans="1:11" ht="13.8" x14ac:dyDescent="0.25">
      <c r="I5" s="142" t="s">
        <v>73</v>
      </c>
      <c r="J5" s="143">
        <f>'Detail by Turbine'!K3</f>
        <v>37225</v>
      </c>
    </row>
    <row r="6" spans="1:11" ht="60.75" customHeight="1" x14ac:dyDescent="0.25">
      <c r="A6" s="12" t="s">
        <v>39</v>
      </c>
      <c r="B6" s="12" t="s">
        <v>40</v>
      </c>
      <c r="C6" s="13" t="s">
        <v>50</v>
      </c>
      <c r="D6" s="13" t="s">
        <v>140</v>
      </c>
      <c r="E6" s="13" t="s">
        <v>139</v>
      </c>
      <c r="F6" s="12" t="s">
        <v>41</v>
      </c>
      <c r="G6" s="166" t="s">
        <v>79</v>
      </c>
      <c r="H6" s="13" t="s">
        <v>45</v>
      </c>
      <c r="I6" s="13" t="s">
        <v>88</v>
      </c>
      <c r="J6" s="13" t="s">
        <v>91</v>
      </c>
      <c r="K6" s="13" t="s">
        <v>44</v>
      </c>
    </row>
    <row r="7" spans="1:11" s="18" customFormat="1" ht="24.9" customHeight="1" x14ac:dyDescent="0.25">
      <c r="A7" s="178" t="s">
        <v>90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" customHeight="1" x14ac:dyDescent="0.25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5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5">
      <c r="A10" s="51">
        <f>SUM(A9:A9)</f>
        <v>0</v>
      </c>
      <c r="C10" s="29"/>
      <c r="D10" s="29"/>
      <c r="E10" s="29"/>
      <c r="F10" s="30" t="s">
        <v>54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5">
      <c r="A11" s="10"/>
      <c r="G11" s="10"/>
      <c r="H11" s="41"/>
      <c r="I11" s="41"/>
      <c r="J11" s="153"/>
    </row>
    <row r="12" spans="1:11" s="21" customFormat="1" ht="24.9" customHeight="1" x14ac:dyDescent="0.25">
      <c r="A12" s="179" t="s">
        <v>82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" customHeight="1" x14ac:dyDescent="0.25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5">
      <c r="A14" s="31">
        <v>1</v>
      </c>
      <c r="B14" s="21" t="s">
        <v>8</v>
      </c>
      <c r="C14" s="22" t="str">
        <f>'Detail by Turbine'!P8</f>
        <v>EA</v>
      </c>
      <c r="D14" s="22" t="s">
        <v>142</v>
      </c>
      <c r="E14" s="22" t="s">
        <v>110</v>
      </c>
      <c r="F14" s="21" t="str">
        <f>'Detail by Turbine'!S8</f>
        <v>Columbia / Longview</v>
      </c>
      <c r="G14" s="22" t="s">
        <v>144</v>
      </c>
      <c r="H14" s="43">
        <f>'Detail by Turbine'!T8</f>
        <v>39.200000000000003</v>
      </c>
      <c r="I14" s="43">
        <f>'Detail by Turbine'!U8</f>
        <v>14.504000000000005</v>
      </c>
      <c r="J14" s="43">
        <f>'Detail by Turbine'!V8</f>
        <v>10.192000000000002</v>
      </c>
      <c r="K14" s="22" t="s">
        <v>35</v>
      </c>
    </row>
    <row r="15" spans="1:11" s="21" customFormat="1" x14ac:dyDescent="0.25">
      <c r="A15" s="52">
        <f>SUM(A14)</f>
        <v>1</v>
      </c>
      <c r="B15" s="20"/>
      <c r="C15" s="32"/>
      <c r="D15" s="32"/>
      <c r="E15" s="32"/>
      <c r="F15" s="33" t="s">
        <v>55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5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5">
      <c r="A17" s="180" t="s">
        <v>83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5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5">
      <c r="A19" s="16">
        <v>1</v>
      </c>
      <c r="B19" s="15" t="s">
        <v>42</v>
      </c>
      <c r="C19" s="16" t="str">
        <f>'Detail by Turbine'!P10</f>
        <v>EA</v>
      </c>
      <c r="D19" s="16" t="s">
        <v>136</v>
      </c>
      <c r="E19" s="16" t="s">
        <v>137</v>
      </c>
      <c r="F19" s="15" t="str">
        <f>'Detail by Turbine'!S10</f>
        <v>Unassigned</v>
      </c>
      <c r="G19" s="193" t="str">
        <f>+'Detail by Turbine'!M10</f>
        <v>Analyzing</v>
      </c>
      <c r="H19" s="45">
        <f>'Detail by Turbine'!T10</f>
        <v>24.506</v>
      </c>
      <c r="I19" s="45">
        <f>'Detail by Turbine'!U10</f>
        <v>24.506200000000003</v>
      </c>
      <c r="J19" s="155">
        <f>'Detail by Turbine'!V10</f>
        <v>24.506</v>
      </c>
      <c r="K19" s="16" t="s">
        <v>9</v>
      </c>
    </row>
    <row r="20" spans="1:11" s="15" customFormat="1" x14ac:dyDescent="0.25">
      <c r="A20" s="16">
        <v>1</v>
      </c>
      <c r="B20" s="15" t="s">
        <v>43</v>
      </c>
      <c r="C20" s="16" t="str">
        <f>'Detail by Turbine'!P10</f>
        <v>EA</v>
      </c>
      <c r="D20" s="16" t="s">
        <v>141</v>
      </c>
      <c r="E20" s="16" t="s">
        <v>102</v>
      </c>
      <c r="F20" s="15" t="s">
        <v>112</v>
      </c>
      <c r="G20" s="193" t="str">
        <f>+'Detail by Turbine'!M10</f>
        <v>Analyzing</v>
      </c>
      <c r="H20" s="45">
        <f>SUM('Detail by Turbine'!T10:T12)</f>
        <v>191.33933333333334</v>
      </c>
      <c r="I20" s="45">
        <f>SUM('Detail by Turbine'!U10:U12)</f>
        <v>166.3145333333334</v>
      </c>
      <c r="J20" s="155">
        <f>SUM('Detail by Turbine'!V10:V12)</f>
        <v>159.47416666666669</v>
      </c>
      <c r="K20" s="16" t="s">
        <v>9</v>
      </c>
    </row>
    <row r="21" spans="1:11" s="21" customFormat="1" x14ac:dyDescent="0.25">
      <c r="A21" s="16">
        <v>2</v>
      </c>
      <c r="B21" s="15" t="s">
        <v>43</v>
      </c>
      <c r="C21" s="16" t="str">
        <f>'Detail by Turbine'!P11</f>
        <v>EEL</v>
      </c>
      <c r="D21" s="16" t="s">
        <v>142</v>
      </c>
      <c r="E21" s="16" t="s">
        <v>102</v>
      </c>
      <c r="F21" s="15" t="str">
        <f>'Detail by Turbine'!S11</f>
        <v>Arcos</v>
      </c>
      <c r="G21" s="193" t="str">
        <f>+'Detail by Turbine'!M11</f>
        <v>Analyzing</v>
      </c>
      <c r="H21" s="45">
        <f>SUM('Detail by Turbine'!T11:T13)</f>
        <v>250.25</v>
      </c>
      <c r="I21" s="45">
        <f>SUM('Detail by Turbine'!U11:U13)</f>
        <v>212.71250000000009</v>
      </c>
      <c r="J21" s="155">
        <f>SUM('Detail by Turbine'!V11:V13)</f>
        <v>202.45225000000005</v>
      </c>
      <c r="K21" s="16" t="s">
        <v>9</v>
      </c>
    </row>
    <row r="22" spans="1:11" s="21" customFormat="1" x14ac:dyDescent="0.25">
      <c r="A22" s="16">
        <v>2</v>
      </c>
      <c r="B22" s="15" t="s">
        <v>10</v>
      </c>
      <c r="C22" s="16" t="str">
        <f>'Detail by Turbine'!P14</f>
        <v>EA</v>
      </c>
      <c r="D22" s="16" t="s">
        <v>135</v>
      </c>
      <c r="E22" s="16" t="s">
        <v>102</v>
      </c>
      <c r="F22" s="15" t="str">
        <f>'Detail by Turbine'!S14</f>
        <v>Unassigned</v>
      </c>
      <c r="G22" s="193" t="str">
        <f>IF(ISNA('Detail by Turbine'!M14),"-",'Detail by Turbine'!M14)</f>
        <v>Analyzing</v>
      </c>
      <c r="H22" s="45">
        <f>SUM('Detail by Turbine'!T14:T15)</f>
        <v>34.5</v>
      </c>
      <c r="I22" s="45">
        <f>SUM('Detail by Turbine'!U14:U15)</f>
        <v>34.5</v>
      </c>
      <c r="J22" s="155">
        <f>SUM('Detail by Turbine'!V14:V15)</f>
        <v>34.5</v>
      </c>
      <c r="K22" s="16" t="s">
        <v>9</v>
      </c>
    </row>
    <row r="23" spans="1:11" s="21" customFormat="1" x14ac:dyDescent="0.25">
      <c r="A23" s="16">
        <v>2</v>
      </c>
      <c r="B23" s="15" t="s">
        <v>130</v>
      </c>
      <c r="C23" s="16" t="str">
        <f>'Detail by Turbine'!P18</f>
        <v>EA</v>
      </c>
      <c r="D23" s="16" t="s">
        <v>134</v>
      </c>
      <c r="E23" s="16" t="s">
        <v>138</v>
      </c>
      <c r="F23" s="15" t="str">
        <f>'Detail by Turbine'!S18</f>
        <v>Unassigned</v>
      </c>
      <c r="G23" s="193" t="str">
        <f>+'Detail by Turbine'!M18</f>
        <v>$2.5MM on 1/31/01</v>
      </c>
      <c r="H23" s="45">
        <f>'Detail by Turbine'!T18</f>
        <v>37.170180000000002</v>
      </c>
      <c r="I23" s="45">
        <f>SUM('Detail by Turbine'!U18:U18)</f>
        <v>37.170180000000002</v>
      </c>
      <c r="J23" s="155">
        <f>SUM('Detail by Turbine'!V18:V18)</f>
        <v>37.170180000000002</v>
      </c>
      <c r="K23" s="16" t="s">
        <v>9</v>
      </c>
    </row>
    <row r="24" spans="1:11" s="21" customFormat="1" x14ac:dyDescent="0.25">
      <c r="A24" s="16">
        <v>2</v>
      </c>
      <c r="B24" s="15" t="s">
        <v>131</v>
      </c>
      <c r="C24" s="16" t="str">
        <f>'Detail by Turbine'!P19</f>
        <v>EA</v>
      </c>
      <c r="D24" s="16" t="s">
        <v>142</v>
      </c>
      <c r="E24" s="16" t="s">
        <v>138</v>
      </c>
      <c r="F24" s="15" t="str">
        <f>'Detail by Turbine'!S19</f>
        <v>Unassigned</v>
      </c>
      <c r="G24" s="193" t="str">
        <f>+'Detail by Turbine'!M19</f>
        <v>Analyzing</v>
      </c>
      <c r="H24" s="45">
        <f>SUM('Detail by Turbine'!T19:T20)+'Detail by Turbine'!T9</f>
        <v>104.79097999999999</v>
      </c>
      <c r="I24" s="45">
        <f>SUM('Detail by Turbine'!U19:U20)+'Detail by Turbine'!U9</f>
        <v>56.784464</v>
      </c>
      <c r="J24" s="45">
        <f>SUM('Detail by Turbine'!V19:V20)+'Detail by Turbine'!V9</f>
        <v>104.79097999999999</v>
      </c>
      <c r="K24" s="16" t="s">
        <v>9</v>
      </c>
    </row>
    <row r="25" spans="1:11" s="21" customFormat="1" x14ac:dyDescent="0.25">
      <c r="A25" s="16">
        <v>2</v>
      </c>
      <c r="B25" s="15" t="s">
        <v>94</v>
      </c>
      <c r="C25" s="16" t="str">
        <f>+'Detail by Turbine'!P16</f>
        <v>EGM</v>
      </c>
      <c r="D25" s="16" t="s">
        <v>132</v>
      </c>
      <c r="E25" s="16" t="s">
        <v>137</v>
      </c>
      <c r="F25" s="15" t="str">
        <f>'Detail by Turbine'!S16</f>
        <v>Unassigned</v>
      </c>
      <c r="G25" s="193" t="str">
        <f>+'Detail by Turbine'!M16</f>
        <v>Analyzing</v>
      </c>
      <c r="H25" s="45">
        <f>SUM('Detail by Turbine'!T16:T17)</f>
        <v>13</v>
      </c>
      <c r="I25" s="45">
        <f>SUM('Detail by Turbine'!U16:U17)</f>
        <v>13</v>
      </c>
      <c r="J25" s="155">
        <f>SUM('Detail by Turbine'!V16:V17)</f>
        <v>13</v>
      </c>
      <c r="K25" s="16" t="s">
        <v>9</v>
      </c>
    </row>
    <row r="26" spans="1:11" s="21" customFormat="1" x14ac:dyDescent="0.25">
      <c r="A26" s="54">
        <v>1</v>
      </c>
      <c r="B26" s="15" t="s">
        <v>5</v>
      </c>
      <c r="C26" s="16" t="str">
        <f>+'Detail by Turbine'!P21</f>
        <v>PGE</v>
      </c>
      <c r="D26" s="16" t="s">
        <v>133</v>
      </c>
      <c r="E26" s="16" t="s">
        <v>143</v>
      </c>
      <c r="F26" s="15" t="str">
        <f>'Detail by Turbine'!S21</f>
        <v>Unassigned</v>
      </c>
      <c r="G26" s="193" t="str">
        <f>+'Detail by Turbine'!M21</f>
        <v>Analyzing</v>
      </c>
      <c r="H26" s="46">
        <f>'Detail by Turbine'!T21</f>
        <v>0</v>
      </c>
      <c r="I26" s="46">
        <f>'Detail by Turbine'!U21</f>
        <v>0</v>
      </c>
      <c r="J26" s="156">
        <f>'Detail by Turbine'!V21</f>
        <v>0</v>
      </c>
      <c r="K26" s="16" t="s">
        <v>9</v>
      </c>
    </row>
    <row r="27" spans="1:11" s="15" customFormat="1" x14ac:dyDescent="0.25">
      <c r="A27" s="53">
        <f>SUM(A19:A26)</f>
        <v>13</v>
      </c>
      <c r="C27" s="16"/>
      <c r="D27" s="16"/>
      <c r="E27" s="16"/>
      <c r="F27" s="34" t="s">
        <v>56</v>
      </c>
      <c r="G27" s="53"/>
      <c r="H27" s="47">
        <f>SUM(H19:H26)</f>
        <v>655.55649333333326</v>
      </c>
      <c r="I27" s="47">
        <f>SUM(I19:I26)</f>
        <v>544.98787733333347</v>
      </c>
      <c r="J27" s="47">
        <f>SUM(J19:J26)</f>
        <v>575.89357666666683</v>
      </c>
      <c r="K27" s="16"/>
    </row>
    <row r="28" spans="1:11" ht="5.0999999999999996" customHeight="1" x14ac:dyDescent="0.25">
      <c r="A28" s="10"/>
      <c r="G28" s="10"/>
      <c r="H28" s="41"/>
      <c r="I28" s="41"/>
      <c r="J28" s="153"/>
    </row>
    <row r="29" spans="1:11" s="24" customFormat="1" ht="24.9" customHeight="1" x14ac:dyDescent="0.25">
      <c r="A29" s="181" t="s">
        <v>81</v>
      </c>
      <c r="C29" s="25"/>
      <c r="D29" s="25"/>
      <c r="E29" s="25"/>
      <c r="H29" s="48"/>
      <c r="I29" s="48"/>
      <c r="J29" s="157"/>
      <c r="K29" s="25"/>
    </row>
    <row r="30" spans="1:11" s="24" customFormat="1" ht="9.9" customHeight="1" x14ac:dyDescent="0.25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5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5">
      <c r="A32" s="56">
        <f>SUM(A31:A31)</f>
        <v>0</v>
      </c>
      <c r="C32" s="25"/>
      <c r="D32" s="25"/>
      <c r="E32" s="25"/>
      <c r="F32" s="35" t="s">
        <v>57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5">
      <c r="A33" s="10"/>
      <c r="G33" s="10"/>
      <c r="H33" s="41"/>
      <c r="I33" s="41"/>
      <c r="J33" s="153"/>
    </row>
    <row r="34" spans="1:10" ht="13.8" thickBot="1" x14ac:dyDescent="0.3">
      <c r="A34" s="55">
        <f>+A32+A27+A15+A10</f>
        <v>14</v>
      </c>
      <c r="B34" s="36" t="s">
        <v>74</v>
      </c>
      <c r="F34" s="37" t="s">
        <v>58</v>
      </c>
      <c r="G34" s="37"/>
      <c r="H34" s="184">
        <f>+H32+H27+H15+H10</f>
        <v>694.75649333333331</v>
      </c>
      <c r="I34" s="184">
        <f>+I27+I15+I10</f>
        <v>559.49187733333349</v>
      </c>
      <c r="J34" s="184">
        <f>+J27+J15+J10</f>
        <v>586.08557666666684</v>
      </c>
    </row>
    <row r="35" spans="1:10" ht="15.6" thickTop="1" x14ac:dyDescent="0.25">
      <c r="A35" s="1"/>
      <c r="I35" s="192"/>
    </row>
    <row r="36" spans="1:10" ht="8.25" customHeight="1" x14ac:dyDescent="0.25"/>
    <row r="37" spans="1:10" ht="17.399999999999999" x14ac:dyDescent="0.3">
      <c r="A37" s="133" t="s">
        <v>72</v>
      </c>
    </row>
    <row r="38" spans="1:10" x14ac:dyDescent="0.25">
      <c r="A38" s="36" t="s">
        <v>77</v>
      </c>
    </row>
    <row r="42" spans="1:10" x14ac:dyDescent="0.25">
      <c r="H42" s="28"/>
    </row>
    <row r="66" spans="1:7" ht="13.8" x14ac:dyDescent="0.25">
      <c r="A66" s="187" t="s">
        <v>92</v>
      </c>
      <c r="G66" s="198"/>
    </row>
  </sheetData>
  <mergeCells count="1">
    <mergeCell ref="A3:B3"/>
  </mergeCells>
  <phoneticPr fontId="0" type="noConversion"/>
  <pageMargins left="0.5" right="0.26" top="0.5" bottom="0.5" header="0.26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14</v>
      </c>
      <c r="B1" s="160"/>
      <c r="C1" s="2"/>
      <c r="I1" s="185" t="s">
        <v>87</v>
      </c>
    </row>
    <row r="2" spans="1:9" ht="20.399999999999999" x14ac:dyDescent="0.35">
      <c r="A2" s="159" t="s">
        <v>75</v>
      </c>
      <c r="B2" s="160"/>
      <c r="C2" s="2"/>
    </row>
    <row r="3" spans="1:9" ht="20.399999999999999" x14ac:dyDescent="0.35">
      <c r="A3" s="229">
        <f>'Detail by Turbine'!A3:C3</f>
        <v>37210</v>
      </c>
      <c r="B3" s="229"/>
      <c r="C3" s="11"/>
      <c r="I3" s="146"/>
    </row>
    <row r="4" spans="1:9" ht="20.399999999999999" x14ac:dyDescent="0.35">
      <c r="A4" s="159" t="s">
        <v>77</v>
      </c>
      <c r="B4" s="161"/>
      <c r="I4" s="167"/>
    </row>
    <row r="5" spans="1:9" ht="13.8" x14ac:dyDescent="0.25">
      <c r="G5" s="9"/>
      <c r="H5" s="142" t="s">
        <v>73</v>
      </c>
      <c r="I5" s="143">
        <f>+'Detail by Turbine'!K3</f>
        <v>37225</v>
      </c>
    </row>
    <row r="6" spans="1:9" ht="59.25" customHeight="1" x14ac:dyDescent="0.25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9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24.506200000000003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Status'!A24</f>
        <v>2</v>
      </c>
      <c r="B12" s="3" t="str">
        <f>+'Summary by Status'!B24</f>
        <v>MHI 501F simple cycle (Units 3 &amp; 4)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104.79097999999999</v>
      </c>
      <c r="G12" s="7">
        <f>+'Summary by Status'!I24</f>
        <v>56.784464</v>
      </c>
      <c r="H12" s="7">
        <f>+'Summary by Status'!J24</f>
        <v>104.79097999999999</v>
      </c>
      <c r="I12" s="2" t="str">
        <f>+'Summary by Status'!K24</f>
        <v>Available</v>
      </c>
    </row>
    <row r="13" spans="1:9" s="18" customFormat="1" x14ac:dyDescent="0.25">
      <c r="A13" s="2">
        <f>+'Summary by Status'!A23</f>
        <v>2</v>
      </c>
      <c r="B13" s="3" t="str">
        <f>+'Summary by Status'!B23</f>
        <v>MHI 501F simple cycle (Units 1 &amp; 2)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$2.5MM on 1/31/01</v>
      </c>
      <c r="F13" s="7">
        <f>+'Summary by Status'!H23</f>
        <v>37.170180000000002</v>
      </c>
      <c r="G13" s="7">
        <f>+'Summary by Status'!I23</f>
        <v>37.170180000000002</v>
      </c>
      <c r="H13" s="7">
        <f>+'Summary by Status'!J23</f>
        <v>37.170180000000002</v>
      </c>
      <c r="I13" s="2" t="str">
        <f>+'Summary by Status'!K23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DASH 11/16/01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Status'!A21</f>
        <v>2</v>
      </c>
      <c r="B17" s="3" t="str">
        <f>+'Summary by Status'!B21</f>
        <v>9FA STAG power islands</v>
      </c>
      <c r="C17" s="2" t="str">
        <f>+'Summary by Status'!C21</f>
        <v>EEL</v>
      </c>
      <c r="D17" s="3" t="str">
        <f>+'Summary by Status'!F21</f>
        <v>Arcos</v>
      </c>
      <c r="E17" s="176" t="str">
        <f>+'Summary by Status'!G21</f>
        <v>Analyzing</v>
      </c>
      <c r="F17" s="7">
        <f>+'Summary by Status'!H21</f>
        <v>250.25</v>
      </c>
      <c r="G17" s="7">
        <f>+'Summary by Status'!I21</f>
        <v>212.71250000000009</v>
      </c>
      <c r="H17" s="7">
        <f>+'Summary by Status'!J21</f>
        <v>202.45225000000005</v>
      </c>
      <c r="I17" s="2" t="str">
        <f>+'Summary by Status'!K21</f>
        <v>Available</v>
      </c>
    </row>
    <row r="18" spans="1:9" s="21" customFormat="1" x14ac:dyDescent="0.25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5">
      <c r="A19" s="2">
        <f>+'Summary by Status'!A25</f>
        <v>2</v>
      </c>
      <c r="B19" s="3" t="str">
        <f>+'Summary by Status'!B25</f>
        <v>Fr 6B 60hz power barges (BV=0)</v>
      </c>
      <c r="C19" s="2" t="str">
        <f>+'Summary by Status'!C25</f>
        <v>EGM</v>
      </c>
      <c r="D19" s="3" t="str">
        <f>+'Summary by Status'!F25</f>
        <v>Unassigned</v>
      </c>
      <c r="E19" s="176" t="str">
        <f>+'Summary by Status'!G25</f>
        <v>Analyzing</v>
      </c>
      <c r="F19" s="7">
        <f>+'Summary by Status'!H25</f>
        <v>13</v>
      </c>
      <c r="G19" s="7">
        <f>+'Summary by Status'!I25</f>
        <v>13</v>
      </c>
      <c r="H19" s="7">
        <f>+'Summary by Status'!J25</f>
        <v>13</v>
      </c>
      <c r="I19" s="2" t="str">
        <f>+'Summary by Status'!K25</f>
        <v>Available</v>
      </c>
    </row>
    <row r="20" spans="1:9" s="21" customFormat="1" x14ac:dyDescent="0.25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5">
      <c r="A21" s="2">
        <f>+'Summary by Status'!A26</f>
        <v>1</v>
      </c>
      <c r="B21" s="3" t="str">
        <f>+'Summary by Status'!B26</f>
        <v>LM6000</v>
      </c>
      <c r="C21" s="2" t="str">
        <f>+'Summary by Status'!C26</f>
        <v>PGE</v>
      </c>
      <c r="D21" s="3" t="str">
        <f>+'Summary by Status'!F26</f>
        <v>Unassigned</v>
      </c>
      <c r="E21" s="176" t="str">
        <f>+'Summary by Status'!G26</f>
        <v>Analyzing</v>
      </c>
      <c r="F21" s="7">
        <f>+'Summary by Status'!H26</f>
        <v>0</v>
      </c>
      <c r="G21" s="7">
        <f>+'Summary by Status'!I26</f>
        <v>0</v>
      </c>
      <c r="H21" s="7">
        <f>+'Summary by Status'!J26</f>
        <v>0</v>
      </c>
      <c r="I21" s="2" t="str">
        <f>+'Summary by Status'!K26</f>
        <v>Available</v>
      </c>
    </row>
    <row r="22" spans="1:9" s="21" customFormat="1" x14ac:dyDescent="0.25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5">
      <c r="A24" s="9">
        <f>SUM(A8:A22)</f>
        <v>13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5">
      <c r="A25" s="9">
        <f>+'Summary by Status'!A34</f>
        <v>14</v>
      </c>
      <c r="E25" s="134" t="s">
        <v>95</v>
      </c>
      <c r="F25" s="146">
        <f>+'Summary by Status'!H34</f>
        <v>694.75649333333331</v>
      </c>
      <c r="G25" s="146">
        <f>+'Summary by Status'!I34</f>
        <v>559.49187733333349</v>
      </c>
      <c r="H25" s="146">
        <f>+'Summary by Status'!J34</f>
        <v>586.08557666666684</v>
      </c>
    </row>
    <row r="26" spans="1:9" x14ac:dyDescent="0.25">
      <c r="A26" s="146">
        <f>+A24-A25</f>
        <v>-1</v>
      </c>
      <c r="E26" s="134" t="s">
        <v>96</v>
      </c>
      <c r="F26" s="146">
        <f>+F24-F25</f>
        <v>-191.33933333333334</v>
      </c>
      <c r="G26" s="146">
        <f>+G24-G25</f>
        <v>-166.31453333333337</v>
      </c>
      <c r="H26" s="146">
        <f>+H24-H25</f>
        <v>-159.4741666666668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14</v>
      </c>
      <c r="B1" s="163"/>
      <c r="C1" s="2"/>
      <c r="I1" s="185" t="s">
        <v>87</v>
      </c>
    </row>
    <row r="2" spans="1:9" ht="20.399999999999999" x14ac:dyDescent="0.35">
      <c r="A2" s="164" t="s">
        <v>53</v>
      </c>
      <c r="B2" s="163"/>
      <c r="C2" s="2"/>
    </row>
    <row r="3" spans="1:9" ht="20.399999999999999" x14ac:dyDescent="0.35">
      <c r="A3" s="229">
        <f>'Detail by Turbine'!A3:C3</f>
        <v>37210</v>
      </c>
      <c r="B3" s="229"/>
      <c r="C3" s="11"/>
    </row>
    <row r="4" spans="1:9" ht="20.399999999999999" x14ac:dyDescent="0.35">
      <c r="A4" s="159" t="s">
        <v>77</v>
      </c>
      <c r="B4" s="165"/>
      <c r="I4" s="167"/>
    </row>
    <row r="5" spans="1:9" ht="13.8" x14ac:dyDescent="0.25">
      <c r="H5" s="144" t="s">
        <v>73</v>
      </c>
      <c r="I5" s="143">
        <f>+'Detail by Turbine'!K3</f>
        <v>37225</v>
      </c>
    </row>
    <row r="6" spans="1:9" ht="58.5" customHeight="1" x14ac:dyDescent="0.25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5">
      <c r="A7" s="60" t="s">
        <v>118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Status'!A21</f>
        <v>2</v>
      </c>
      <c r="B8" s="3" t="str">
        <f>+'Summary by Status'!B21</f>
        <v>9FA STAG power islands</v>
      </c>
      <c r="C8" s="2" t="str">
        <f>+'Summary by Status'!C21</f>
        <v>EEL</v>
      </c>
      <c r="D8" s="2" t="str">
        <f>+'Summary by Status'!K21</f>
        <v>Available</v>
      </c>
      <c r="E8" s="176" t="str">
        <f>+'Summary by Status'!G21</f>
        <v>Analyzing</v>
      </c>
      <c r="F8" s="151" t="str">
        <f>+'Summary by Status'!F21</f>
        <v>Arcos</v>
      </c>
      <c r="G8" s="182">
        <f>+'Summary by Status'!H21</f>
        <v>250.25</v>
      </c>
      <c r="H8" s="182">
        <f>+'Summary by Status'!I21</f>
        <v>212.71250000000009</v>
      </c>
      <c r="I8" s="183">
        <f>+'Summary by Status'!J21</f>
        <v>202.45225000000005</v>
      </c>
    </row>
    <row r="9" spans="1:9" s="21" customFormat="1" x14ac:dyDescent="0.25">
      <c r="A9" s="58"/>
      <c r="B9" s="59"/>
      <c r="C9" s="58"/>
      <c r="D9" s="58"/>
      <c r="E9" s="58"/>
      <c r="F9" s="63" t="s">
        <v>119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5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5">
      <c r="A11" s="60" t="s">
        <v>106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24.506200000000003</v>
      </c>
      <c r="I12" s="177">
        <f>+'Summary by Status'!J19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DASH 11/16/01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5">
      <c r="A14" s="10">
        <f>+'Summary by Status'!A22</f>
        <v>2</v>
      </c>
      <c r="B14" s="9" t="str">
        <f>+'Summary by Status'!B22</f>
        <v>11N1</v>
      </c>
      <c r="C14" s="10" t="str">
        <f>+'Summary by Status'!C22</f>
        <v>EA</v>
      </c>
      <c r="D14" s="10" t="str">
        <f>+'Summary by Status'!K22</f>
        <v>Available</v>
      </c>
      <c r="E14" s="10" t="str">
        <f>+'Summary by Status'!G22</f>
        <v>Analyzing</v>
      </c>
      <c r="F14" s="135" t="str">
        <f>+'Summary by Status'!F22</f>
        <v>Unassigned</v>
      </c>
      <c r="G14" s="226">
        <f>+'Summary by Status'!H22</f>
        <v>34.5</v>
      </c>
      <c r="H14" s="226">
        <f>+'Summary by Status'!I22</f>
        <v>34.5</v>
      </c>
      <c r="I14" s="177">
        <f>+'Summary by Status'!J22</f>
        <v>34.5</v>
      </c>
    </row>
    <row r="15" spans="1:9" s="23" customFormat="1" x14ac:dyDescent="0.25">
      <c r="A15" s="2">
        <f>+'Summary by Status'!A24</f>
        <v>2</v>
      </c>
      <c r="B15" s="3" t="str">
        <f>+'Summary by Status'!B24</f>
        <v>MHI 501F simple cycle (Units 3 &amp; 4)</v>
      </c>
      <c r="C15" s="2" t="str">
        <f>+'Summary by Status'!C24</f>
        <v>EA</v>
      </c>
      <c r="D15" s="2" t="str">
        <f>+'Summary by Status'!K24</f>
        <v>Available</v>
      </c>
      <c r="E15" s="176" t="str">
        <f>+'Summary by Status'!G24</f>
        <v>Analyzing</v>
      </c>
      <c r="F15" s="151" t="str">
        <f>+'Summary by Status'!F24</f>
        <v>Unassigned</v>
      </c>
      <c r="G15" s="7">
        <f>+'Summary by Status'!H24</f>
        <v>104.79097999999999</v>
      </c>
      <c r="H15" s="7">
        <f>+'Summary by Status'!I24</f>
        <v>56.784464</v>
      </c>
      <c r="I15" s="177">
        <f>+'Summary by Status'!J24</f>
        <v>104.79097999999999</v>
      </c>
    </row>
    <row r="16" spans="1:9" s="23" customFormat="1" x14ac:dyDescent="0.25">
      <c r="A16" s="2">
        <f>+'Summary by Status'!A23</f>
        <v>2</v>
      </c>
      <c r="B16" s="3" t="str">
        <f>+'Summary by Status'!B23</f>
        <v>MHI 501F simple cycle (Units 1 &amp; 2)</v>
      </c>
      <c r="C16" s="2" t="str">
        <f>+'Summary by Status'!C23</f>
        <v>EA</v>
      </c>
      <c r="D16" s="2" t="str">
        <f>+'Summary by Status'!K23</f>
        <v>Available</v>
      </c>
      <c r="E16" s="176" t="str">
        <f>+'Summary by Status'!G23</f>
        <v>$2.5MM on 1/31/01</v>
      </c>
      <c r="F16" s="151" t="str">
        <f>+'Summary by Status'!F23</f>
        <v>Unassigned</v>
      </c>
      <c r="G16" s="182">
        <f>+'Summary by Status'!H23</f>
        <v>37.170180000000002</v>
      </c>
      <c r="H16" s="182">
        <f>+'Summary by Status'!I23</f>
        <v>37.170180000000002</v>
      </c>
      <c r="I16" s="183">
        <f>+'Summary by Status'!J23</f>
        <v>37.170180000000002</v>
      </c>
    </row>
    <row r="17" spans="1:9" s="23" customFormat="1" x14ac:dyDescent="0.25">
      <c r="A17" s="61"/>
      <c r="B17" s="62"/>
      <c r="C17" s="61"/>
      <c r="D17" s="61"/>
      <c r="E17" s="61"/>
      <c r="F17" s="63" t="s">
        <v>107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5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5">
      <c r="A19" s="60" t="s">
        <v>101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5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2" t="str">
        <f>+'Summary by Status'!K25</f>
        <v>Available</v>
      </c>
      <c r="E20" s="176" t="str">
        <f>+'Summary by Status'!G25</f>
        <v>Analyzing</v>
      </c>
      <c r="F20" s="151" t="str">
        <f>+'Summary by Status'!F25</f>
        <v>Unassigned</v>
      </c>
      <c r="G20" s="7">
        <f>+'Summary by Status'!H25</f>
        <v>13</v>
      </c>
      <c r="H20" s="7">
        <f>+'Summary by Status'!I25</f>
        <v>13</v>
      </c>
      <c r="I20" s="177">
        <f>+'Summary by Status'!J25</f>
        <v>13</v>
      </c>
    </row>
    <row r="21" spans="1:9" s="3" customFormat="1" x14ac:dyDescent="0.25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5">
      <c r="A22" s="60" t="s">
        <v>113</v>
      </c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2">
        <f>+'Summary by Status'!A26</f>
        <v>1</v>
      </c>
      <c r="B23" s="3" t="str">
        <f>+'Summary by Status'!B26</f>
        <v>LM6000</v>
      </c>
      <c r="C23" s="2" t="str">
        <f>+'Summary by Status'!C26</f>
        <v>PGE</v>
      </c>
      <c r="D23" s="2" t="str">
        <f>+'Summary by Status'!K26</f>
        <v>Available</v>
      </c>
      <c r="E23" s="176" t="str">
        <f>+'Summary by Status'!G26</f>
        <v>Analyzing</v>
      </c>
      <c r="F23" s="151" t="str">
        <f>+'Summary by Status'!F26</f>
        <v>Unassigned</v>
      </c>
      <c r="G23" s="7">
        <f>+'Summary by Status'!H26</f>
        <v>0</v>
      </c>
      <c r="H23" s="7">
        <f>+'Summary by Status'!I26</f>
        <v>0</v>
      </c>
      <c r="I23" s="177">
        <f>+'Summary by Status'!J26</f>
        <v>0</v>
      </c>
    </row>
    <row r="24" spans="1:9" s="3" customFormat="1" x14ac:dyDescent="0.25">
      <c r="A24" s="2"/>
      <c r="C24" s="2"/>
      <c r="D24" s="2"/>
      <c r="E24" s="176"/>
      <c r="F24" s="151"/>
      <c r="G24" s="7"/>
      <c r="H24" s="7"/>
      <c r="I24" s="177"/>
    </row>
    <row r="25" spans="1:9" s="36" customFormat="1" ht="13.8" thickBot="1" x14ac:dyDescent="0.3">
      <c r="A25" s="64">
        <f>SUM(A8:A24)</f>
        <v>13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8" thickTop="1" x14ac:dyDescent="0.25"/>
    <row r="27" spans="1:9" x14ac:dyDescent="0.25">
      <c r="F27" s="135" t="s">
        <v>95</v>
      </c>
      <c r="G27" s="146">
        <f>+'Summary by Status'!H34</f>
        <v>694.75649333333331</v>
      </c>
      <c r="H27" s="146">
        <f>+'Summary by Status'!I34</f>
        <v>559.49187733333349</v>
      </c>
      <c r="I27" s="146">
        <f>+'Summary by Status'!J34</f>
        <v>586.08557666666684</v>
      </c>
    </row>
    <row r="28" spans="1:9" x14ac:dyDescent="0.25">
      <c r="F28" s="135" t="s">
        <v>96</v>
      </c>
      <c r="G28" s="146">
        <f>+G25-G27</f>
        <v>-191.33933333333329</v>
      </c>
      <c r="H28" s="146">
        <f>+H25-H27</f>
        <v>-166.31453333333337</v>
      </c>
      <c r="I28" s="146">
        <f>+I25-I27</f>
        <v>-159.4741666666668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14</v>
      </c>
    </row>
    <row r="2" spans="1:102" ht="17.399999999999999" x14ac:dyDescent="0.3">
      <c r="B2" s="186" t="s">
        <v>60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2001-10-19T21:52:22Z</cp:lastPrinted>
  <dcterms:created xsi:type="dcterms:W3CDTF">2000-08-10T19:34:44Z</dcterms:created>
  <dcterms:modified xsi:type="dcterms:W3CDTF">2023-09-10T15:42:12Z</dcterms:modified>
</cp:coreProperties>
</file>