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Region'!$A$1:$I$26</definedName>
    <definedName name="_xlnm.Print_Area" localSheetId="1">'Summary by Status'!$A$1:$J$70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U8" i="1"/>
  <c r="V8" i="1"/>
  <c r="W8" i="1"/>
  <c r="A9" i="1"/>
  <c r="U9" i="1"/>
  <c r="V9" i="1"/>
  <c r="W9" i="1"/>
  <c r="A10" i="1"/>
  <c r="U10" i="1"/>
  <c r="V10" i="1"/>
  <c r="W10" i="1"/>
  <c r="A11" i="1"/>
  <c r="U11" i="1"/>
  <c r="V11" i="1"/>
  <c r="W11" i="1"/>
  <c r="A12" i="1"/>
  <c r="U12" i="1"/>
  <c r="V12" i="1"/>
  <c r="W12" i="1"/>
  <c r="A13" i="1"/>
  <c r="H13" i="1"/>
  <c r="U13" i="1"/>
  <c r="V13" i="1"/>
  <c r="W13" i="1"/>
  <c r="A14" i="1"/>
  <c r="U14" i="1"/>
  <c r="V14" i="1"/>
  <c r="W14" i="1"/>
  <c r="A15" i="1"/>
  <c r="U15" i="1"/>
  <c r="V15" i="1"/>
  <c r="W15" i="1"/>
  <c r="A16" i="1"/>
  <c r="U16" i="1"/>
  <c r="V16" i="1"/>
  <c r="W16" i="1"/>
  <c r="A17" i="1"/>
  <c r="U17" i="1"/>
  <c r="V17" i="1"/>
  <c r="W17" i="1"/>
  <c r="A18" i="1"/>
  <c r="U18" i="1"/>
  <c r="V18" i="1"/>
  <c r="W18" i="1"/>
  <c r="A19" i="1"/>
  <c r="U19" i="1"/>
  <c r="V19" i="1"/>
  <c r="W19" i="1"/>
  <c r="A20" i="1"/>
  <c r="U20" i="1"/>
  <c r="V20" i="1"/>
  <c r="W20" i="1"/>
  <c r="A21" i="1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G18" i="10"/>
  <c r="H18" i="10"/>
  <c r="I18" i="10"/>
  <c r="A21" i="10"/>
  <c r="B21" i="10"/>
  <c r="C21" i="10"/>
  <c r="D21" i="10"/>
  <c r="E21" i="10"/>
  <c r="F21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6" i="10"/>
  <c r="G26" i="10"/>
  <c r="H26" i="10"/>
  <c r="I26" i="10"/>
  <c r="G28" i="10"/>
  <c r="H28" i="10"/>
  <c r="I28" i="10"/>
  <c r="G29" i="10"/>
  <c r="H29" i="10"/>
  <c r="I29" i="10"/>
  <c r="A3" i="4"/>
  <c r="J5" i="4"/>
  <c r="A10" i="4"/>
  <c r="H10" i="4"/>
  <c r="I10" i="4"/>
  <c r="J10" i="4"/>
  <c r="C14" i="4"/>
  <c r="D14" i="4"/>
  <c r="E14" i="4"/>
  <c r="F14" i="4"/>
  <c r="G14" i="4"/>
  <c r="H14" i="4"/>
  <c r="I14" i="4"/>
  <c r="J14" i="4"/>
  <c r="A15" i="4"/>
  <c r="H15" i="4"/>
  <c r="I15" i="4"/>
  <c r="J15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A27" i="4"/>
  <c r="H27" i="4"/>
  <c r="I27" i="4"/>
  <c r="J27" i="4"/>
  <c r="A32" i="4"/>
  <c r="H32" i="4"/>
  <c r="I32" i="4"/>
  <c r="J32" i="4"/>
  <c r="A34" i="4"/>
  <c r="H34" i="4"/>
  <c r="I34" i="4"/>
  <c r="J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5" i="11"/>
  <c r="F25" i="11"/>
  <c r="G25" i="11"/>
  <c r="H25" i="11"/>
  <c r="A26" i="11"/>
  <c r="F26" i="11"/>
  <c r="G26" i="11"/>
  <c r="H26" i="11"/>
  <c r="A27" i="11"/>
  <c r="F27" i="11"/>
  <c r="G27" i="11"/>
  <c r="H27" i="11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<sst xmlns="http://schemas.openxmlformats.org/spreadsheetml/2006/main" count="395" uniqueCount="141">
  <si>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</si>
  <si>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</si>
  <si>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</si>
  <si>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</si>
  <si>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</si>
  <si>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</si>
  <si>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</si>
  <si>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</si>
  <si>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</si>
  <si>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</si>
  <si>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</si>
  <si>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</si>
  <si>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</si>
  <si>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</si>
  <si>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</si>
  <si>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</si>
  <si>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</si>
  <si>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</si>
  <si>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</si>
  <si>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</si>
  <si>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</si>
  <si>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</si>
  <si>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</si>
  <si>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</si>
  <si>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</si>
  <si>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</si>
  <si>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</si>
  <si>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</si>
  <si>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</si>
  <si>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</si>
  <si>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</si>
  <si>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</si>
  <si>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</si>
  <si>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</si>
  <si>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</si>
  <si>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</si>
  <si>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</si>
  <si>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</si>
  <si>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</si>
  <si>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</si>
  <si>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</si>
  <si>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</si>
  <si>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</si>
  <si>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</si>
  <si>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</si>
  <si>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</si>
  <si>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</si>
  <si>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</si>
  <si>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</si>
  <si>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</si>
  <si>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</si>
  <si>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</si>
  <si>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</si>
  <si>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</si>
  <si>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</si>
  <si>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</si>
  <si>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</si>
  <si>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</si>
  <si>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</si>
  <si>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</si>
  <si>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</si>
  <si>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</si>
  <si>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</si>
  <si>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</si>
  <si>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</si>
  <si>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</si>
  <si>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</si>
  <si>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</si>
  <si>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</si>
  <si>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</si>
  <si>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</si>
  <si>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</si>
  <si>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</si>
  <si>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</si>
  <si>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</si>
  <si>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</si>
  <si>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</si>
  <si>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</si>
  <si>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</si>
  <si>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</si>
  <si>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</si>
  <si>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</si>
  <si>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</si>
  <si>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</si>
  <si>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</si>
  <si>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</si>
  <si>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</si>
  <si>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</si>
  <si>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</si>
  <si>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</si>
  <si>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</si>
  <si>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</si>
  <si>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</si>
  <si>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</si>
  <si>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</si>
  <si>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</si>
  <si>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</si>
  <si>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</si>
  <si>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</si>
  <si>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</si>
  <si>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</si>
  <si>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</si>
  <si>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</si>
  <si>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</si>
  <si>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</si>
  <si>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</si>
  <si>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</si>
  <si>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</si>
  <si>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</si>
  <si>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</si>
  <si>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</si>
  <si>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</si>
  <si>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</si>
  <si>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</si>
  <si>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</si>
  <si>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</si>
  <si>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</si>
  <si>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</si>
  <si>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</si>
  <si>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</si>
  <si>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</si>
  <si>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</si>
  <si>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</si>
  <si>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</si>
  <si>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</si>
  <si>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</si>
  <si>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</si>
  <si>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</si>
  <si>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</si>
  <si>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</si>
  <si>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</si>
  <si>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</si>
  <si>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</si>
  <si>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</si>
  <si>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</si>
  <si>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West LB CAA</t>
  </si>
  <si>
    <t>Shipboard to Freeport, TX</t>
  </si>
  <si>
    <t>Owner / Financing Vehicle</t>
  </si>
  <si>
    <t>FINANCING VEHICLE</t>
  </si>
  <si>
    <t>PHYSICAL LOCATION</t>
  </si>
  <si>
    <t>Miramichi / New Brunswick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</si>
</sst>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3051108617965E-2"/>
          <c:y val="6.8148172796648157E-2"/>
          <c:w val="0.92000013020835159"/>
          <c:h val="0.8577780880273757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9-4EFE-BF64-A471547401EB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9-4EFE-BF64-A471547401EB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9-4EFE-BF64-A471547401EB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9-4EFE-BF64-A471547401EB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9-4EFE-BF64-A471547401EB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9-4EFE-BF64-A471547401EB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9-4EFE-BF64-A471547401EB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9-4EFE-BF64-A4715474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69640"/>
        <c:axId val="1"/>
      </c:lineChart>
      <c:dateAx>
        <c:axId val="17336964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6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336964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9855085181029956E-2"/>
          <c:y val="0.55259279245977733"/>
          <c:w val="0.2260869885200108"/>
          <c:h val="0.268148245134637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37</xdr:row>
      <xdr:rowOff>160020</xdr:rowOff>
    </xdr:from>
    <xdr:to>
      <xdr:col>9</xdr:col>
      <xdr:colOff>449580</xdr:colOff>
      <xdr:row>68</xdr:row>
      <xdr:rowOff>106680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1874520</xdr:colOff>
      <xdr:row>50</xdr:row>
      <xdr:rowOff>91440</xdr:rowOff>
    </xdr:from>
    <xdr:to>
      <xdr:col>5</xdr:col>
      <xdr:colOff>1691640</xdr:colOff>
      <xdr:row>50</xdr:row>
      <xdr:rowOff>91440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773680" y="9471660"/>
          <a:ext cx="6797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1897380</xdr:colOff>
      <xdr:row>47</xdr:row>
      <xdr:rowOff>99060</xdr:rowOff>
    </xdr:from>
    <xdr:to>
      <xdr:col>5</xdr:col>
      <xdr:colOff>1920240</xdr:colOff>
      <xdr:row>48</xdr:row>
      <xdr:rowOff>99060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796540" y="8976360"/>
          <a:ext cx="67741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4</xdr:col>
      <xdr:colOff>899160</xdr:colOff>
      <xdr:row>46</xdr:row>
      <xdr:rowOff>30480</xdr:rowOff>
    </xdr:from>
    <xdr:to>
      <xdr:col>5</xdr:col>
      <xdr:colOff>213360</xdr:colOff>
      <xdr:row>49</xdr:row>
      <xdr:rowOff>106680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7429500" y="8740140"/>
          <a:ext cx="731520" cy="5791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205740</xdr:colOff>
      <xdr:row>42</xdr:row>
      <xdr:rowOff>144780</xdr:rowOff>
    </xdr:from>
    <xdr:to>
      <xdr:col>5</xdr:col>
      <xdr:colOff>1714500</xdr:colOff>
      <xdr:row>46</xdr:row>
      <xdr:rowOff>30480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505200" y="8183880"/>
          <a:ext cx="606552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1920240</xdr:colOff>
      <xdr:row>50</xdr:row>
      <xdr:rowOff>99060</xdr:rowOff>
    </xdr:from>
    <xdr:to>
      <xdr:col>5</xdr:col>
      <xdr:colOff>1943100</xdr:colOff>
      <xdr:row>51</xdr:row>
      <xdr:rowOff>99060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19400" y="9479280"/>
          <a:ext cx="6751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1874520</xdr:colOff>
      <xdr:row>48</xdr:row>
      <xdr:rowOff>129540</xdr:rowOff>
    </xdr:from>
    <xdr:to>
      <xdr:col>5</xdr:col>
      <xdr:colOff>1691640</xdr:colOff>
      <xdr:row>48</xdr:row>
      <xdr:rowOff>129540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773680" y="9174480"/>
          <a:ext cx="6797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213360</xdr:colOff>
      <xdr:row>48</xdr:row>
      <xdr:rowOff>129540</xdr:rowOff>
    </xdr:from>
    <xdr:to>
      <xdr:col>5</xdr:col>
      <xdr:colOff>434340</xdr:colOff>
      <xdr:row>50</xdr:row>
      <xdr:rowOff>68580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8161020" y="9174480"/>
          <a:ext cx="220980" cy="274320"/>
        </a:xfrm>
        <a:prstGeom prst="leftBrace">
          <a:avLst>
            <a:gd name="adj1" fmla="val 2069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0.70111</cdr:x>
      <cdr:y>0.16239</cdr:y>
    </cdr:from>
    <cdr:to>
      <cdr:x>0.70111</cdr:x>
      <cdr:y>0.92379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9218483" y="833949"/>
          <a:ext cx="0" cy="39220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0.60836</cdr:x>
      <cdr:y>0.10486</cdr:y>
    </cdr:from>
    <cdr:to>
      <cdr:x>0.79137</cdr:x>
      <cdr:y>0.16312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98734" y="537588"/>
          <a:ext cx="2406884" cy="300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L18" sqref="L18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7" customWidth="1"/>
    <col min="10" max="10" width="7" style="2" customWidth="1"/>
    <col min="11" max="11" width="17.44140625" style="4" customWidth="1"/>
    <col min="12" max="12" width="14.33203125" style="2" bestFit="1" customWidth="1"/>
    <col min="13" max="13" width="17.77734375" style="2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09375" style="3" customWidth="1"/>
    <col min="19" max="19" width="15.44140625" style="3" customWidth="1"/>
    <col min="20" max="20" width="23.109375" style="3" customWidth="1"/>
    <col min="21" max="22" width="12" style="138" customWidth="1"/>
    <col min="23" max="23" width="13" style="168" customWidth="1"/>
    <col min="24" max="24" width="68.44140625" style="3" bestFit="1" customWidth="1"/>
    <col min="25" max="25" width="78.6640625" style="3" customWidth="1"/>
    <col min="26" max="16384" width="13.109375" style="3"/>
  </cols>
  <sheetData>
    <row r="1" spans="1:159" ht="15" x14ac:dyDescent="0.25">
      <c r="A1" s="1" t="s">
        <v>13</v>
      </c>
      <c r="B1" s="1"/>
      <c r="C1" s="2"/>
    </row>
    <row r="2" spans="1:159" ht="15" x14ac:dyDescent="0.25">
      <c r="A2" s="1" t="s">
        <v>49</v>
      </c>
      <c r="B2" s="1"/>
      <c r="C2" s="2"/>
    </row>
    <row r="3" spans="1:159" ht="14.25" customHeight="1" x14ac:dyDescent="0.25">
      <c r="A3" s="230">
        <v>37211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5"/>
    <row r="5" spans="1:159" s="5" customFormat="1" ht="54.75" customHeight="1" thickBot="1" x14ac:dyDescent="0.3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137</v>
      </c>
      <c r="M5" s="5" t="s">
        <v>127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5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" customHeight="1" x14ac:dyDescent="0.25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107</v>
      </c>
      <c r="M8" s="201" t="s">
        <v>128</v>
      </c>
      <c r="N8" s="204" t="s">
        <v>105</v>
      </c>
      <c r="O8" s="201" t="s">
        <v>30</v>
      </c>
      <c r="P8" s="201" t="s">
        <v>28</v>
      </c>
      <c r="Q8" s="201" t="s">
        <v>103</v>
      </c>
      <c r="R8" s="200" t="s">
        <v>106</v>
      </c>
      <c r="S8" s="200"/>
      <c r="T8" s="200" t="s">
        <v>108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118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" customHeight="1" x14ac:dyDescent="0.25">
      <c r="A9" s="26">
        <f>1+A8</f>
        <v>2</v>
      </c>
      <c r="B9" s="206" t="s">
        <v>8</v>
      </c>
      <c r="C9" s="206">
        <v>3</v>
      </c>
      <c r="D9" s="207" t="s">
        <v>31</v>
      </c>
      <c r="E9" s="206" t="s">
        <v>44</v>
      </c>
      <c r="F9" s="207"/>
      <c r="G9" s="206" t="s">
        <v>10</v>
      </c>
      <c r="H9" s="207">
        <v>122</v>
      </c>
      <c r="I9" s="208">
        <v>10856</v>
      </c>
      <c r="J9" s="207" t="s">
        <v>21</v>
      </c>
      <c r="K9" s="209" t="s">
        <v>114</v>
      </c>
      <c r="L9" s="207" t="s">
        <v>129</v>
      </c>
      <c r="M9" s="207" t="s">
        <v>130</v>
      </c>
      <c r="N9" s="210" t="s">
        <v>75</v>
      </c>
      <c r="O9" s="207" t="s">
        <v>30</v>
      </c>
      <c r="P9" s="207" t="s">
        <v>28</v>
      </c>
      <c r="Q9" s="207" t="s">
        <v>103</v>
      </c>
      <c r="R9" s="206" t="s">
        <v>102</v>
      </c>
      <c r="S9" s="206"/>
      <c r="T9" s="206" t="s">
        <v>26</v>
      </c>
      <c r="U9" s="211">
        <f>+'Cost Cancel Details'!C50</f>
        <v>24.506</v>
      </c>
      <c r="V9" s="211">
        <f>+'Cost Cancel Details'!AO50</f>
        <v>22.947800000000004</v>
      </c>
      <c r="W9" s="212">
        <f>+'Cost Cancel Details'!AO51</f>
        <v>24.506</v>
      </c>
      <c r="X9" s="206"/>
      <c r="Y9" s="206" t="s">
        <v>113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" customHeight="1" x14ac:dyDescent="0.25">
      <c r="A10" s="26">
        <f>1+A9</f>
        <v>3</v>
      </c>
      <c r="B10" s="206" t="s">
        <v>8</v>
      </c>
      <c r="C10" s="206">
        <v>1</v>
      </c>
      <c r="D10" s="207" t="s">
        <v>4</v>
      </c>
      <c r="E10" s="206"/>
      <c r="F10" s="207"/>
      <c r="G10" s="206" t="s">
        <v>12</v>
      </c>
      <c r="H10" s="207">
        <v>375</v>
      </c>
      <c r="I10" s="208">
        <v>10456</v>
      </c>
      <c r="J10" s="207" t="s">
        <v>21</v>
      </c>
      <c r="K10" s="209">
        <v>37165</v>
      </c>
      <c r="L10" s="207" t="s">
        <v>100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115</v>
      </c>
      <c r="R10" s="206" t="s">
        <v>83</v>
      </c>
      <c r="S10" s="206" t="s">
        <v>45</v>
      </c>
      <c r="T10" s="206" t="s">
        <v>109</v>
      </c>
      <c r="U10" s="211">
        <f>+'Cost Cancel Details'!C58</f>
        <v>83.416666666666671</v>
      </c>
      <c r="V10" s="211">
        <f>+'Cost Cancel Details'!AO58</f>
        <v>70.904166666666697</v>
      </c>
      <c r="W10" s="212">
        <f>+'Cost Cancel Details'!AO59</f>
        <v>67.484083333333345</v>
      </c>
      <c r="X10" s="206"/>
      <c r="Y10" s="206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" customHeight="1" x14ac:dyDescent="0.25">
      <c r="A11" s="26">
        <f t="shared" ref="A11:A21" si="0">1+A10</f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37196</v>
      </c>
      <c r="L11" s="207" t="s">
        <v>100</v>
      </c>
      <c r="M11" s="207" t="s">
        <v>128</v>
      </c>
      <c r="N11" s="210" t="s">
        <v>75</v>
      </c>
      <c r="O11" s="207" t="s">
        <v>30</v>
      </c>
      <c r="P11" s="207" t="s">
        <v>28</v>
      </c>
      <c r="Q11" s="207" t="s">
        <v>115</v>
      </c>
      <c r="R11" s="206" t="s">
        <v>83</v>
      </c>
      <c r="S11" s="206" t="s">
        <v>45</v>
      </c>
      <c r="T11" s="206" t="s">
        <v>109</v>
      </c>
      <c r="U11" s="211">
        <f>+'Cost Cancel Details'!C66</f>
        <v>83.416666666666671</v>
      </c>
      <c r="V11" s="211">
        <f>+'Cost Cancel Details'!AO66</f>
        <v>70.904166666666697</v>
      </c>
      <c r="W11" s="212">
        <f>+'Cost Cancel Details'!AO67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" customHeight="1" x14ac:dyDescent="0.25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37226</v>
      </c>
      <c r="L12" s="207" t="s">
        <v>100</v>
      </c>
      <c r="M12" s="207" t="s">
        <v>128</v>
      </c>
      <c r="N12" s="210" t="s">
        <v>75</v>
      </c>
      <c r="O12" s="207" t="s">
        <v>30</v>
      </c>
      <c r="P12" s="207" t="s">
        <v>28</v>
      </c>
      <c r="Q12" s="207" t="s">
        <v>115</v>
      </c>
      <c r="R12" s="206" t="s">
        <v>83</v>
      </c>
      <c r="S12" s="206" t="s">
        <v>45</v>
      </c>
      <c r="T12" s="206" t="s">
        <v>109</v>
      </c>
      <c r="U12" s="211">
        <f>+'Cost Cancel Details'!C74</f>
        <v>83.416666666666671</v>
      </c>
      <c r="V12" s="211">
        <f>+'Cost Cancel Details'!AO74</f>
        <v>70.904166666666697</v>
      </c>
      <c r="W12" s="212">
        <f>+'Cost Cancel Details'!AO75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" customHeight="1" x14ac:dyDescent="0.25">
      <c r="A13" s="26">
        <f t="shared" si="0"/>
        <v>6</v>
      </c>
      <c r="B13" s="206" t="s">
        <v>8</v>
      </c>
      <c r="C13" s="206">
        <v>3</v>
      </c>
      <c r="D13" s="207" t="s">
        <v>23</v>
      </c>
      <c r="E13" s="206"/>
      <c r="F13" s="207"/>
      <c r="G13" s="206" t="s">
        <v>9</v>
      </c>
      <c r="H13" s="207">
        <f>166/2</f>
        <v>83</v>
      </c>
      <c r="I13" s="208">
        <v>11447</v>
      </c>
      <c r="J13" s="207" t="s">
        <v>22</v>
      </c>
      <c r="K13" s="209" t="s">
        <v>114</v>
      </c>
      <c r="L13" s="207" t="s">
        <v>100</v>
      </c>
      <c r="M13" s="207" t="s">
        <v>140</v>
      </c>
      <c r="N13" s="210" t="s">
        <v>75</v>
      </c>
      <c r="O13" s="207" t="s">
        <v>30</v>
      </c>
      <c r="P13" s="207" t="s">
        <v>28</v>
      </c>
      <c r="Q13" s="207" t="s">
        <v>103</v>
      </c>
      <c r="R13" s="206"/>
      <c r="S13" s="206"/>
      <c r="T13" s="206" t="s">
        <v>26</v>
      </c>
      <c r="U13" s="211">
        <f>+'Cost Cancel Details'!C82</f>
        <v>17.25</v>
      </c>
      <c r="V13" s="211">
        <f>+'Cost Cancel Details'!AO82</f>
        <v>17.25</v>
      </c>
      <c r="W13" s="212">
        <f>+'Cost Cancel Details'!AO83</f>
        <v>17.25</v>
      </c>
      <c r="X13" s="206" t="s">
        <v>126</v>
      </c>
      <c r="Y13" s="206" t="s">
        <v>117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" customHeight="1" x14ac:dyDescent="0.25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v>83</v>
      </c>
      <c r="I14" s="208">
        <v>11447</v>
      </c>
      <c r="J14" s="207" t="s">
        <v>22</v>
      </c>
      <c r="K14" s="209" t="s">
        <v>114</v>
      </c>
      <c r="L14" s="207" t="s">
        <v>100</v>
      </c>
      <c r="M14" s="207" t="s">
        <v>140</v>
      </c>
      <c r="N14" s="210" t="s">
        <v>75</v>
      </c>
      <c r="O14" s="207" t="s">
        <v>30</v>
      </c>
      <c r="P14" s="207" t="s">
        <v>28</v>
      </c>
      <c r="Q14" s="207" t="s">
        <v>103</v>
      </c>
      <c r="R14" s="206"/>
      <c r="S14" s="206"/>
      <c r="T14" s="206" t="s">
        <v>26</v>
      </c>
      <c r="U14" s="211">
        <f>+'Cost Cancel Details'!C90</f>
        <v>17.25</v>
      </c>
      <c r="V14" s="211">
        <f>+'Cost Cancel Details'!AO90</f>
        <v>17.25</v>
      </c>
      <c r="W14" s="212">
        <f>+'Cost Cancel Details'!AO91</f>
        <v>17.25</v>
      </c>
      <c r="X14" s="206" t="s">
        <v>126</v>
      </c>
      <c r="Y14" s="206" t="s">
        <v>117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" customHeight="1" x14ac:dyDescent="0.25">
      <c r="A15" s="26">
        <f t="shared" si="0"/>
        <v>8</v>
      </c>
      <c r="B15" s="206" t="s">
        <v>8</v>
      </c>
      <c r="C15" s="206">
        <v>2</v>
      </c>
      <c r="D15" s="207" t="s">
        <v>4</v>
      </c>
      <c r="E15" s="206"/>
      <c r="F15" s="207"/>
      <c r="G15" s="206" t="s">
        <v>90</v>
      </c>
      <c r="H15" s="207">
        <v>31</v>
      </c>
      <c r="I15" s="208">
        <v>10151</v>
      </c>
      <c r="J15" s="207" t="s">
        <v>22</v>
      </c>
      <c r="K15" s="209" t="s">
        <v>27</v>
      </c>
      <c r="L15" s="207" t="s">
        <v>129</v>
      </c>
      <c r="M15" s="207" t="s">
        <v>134</v>
      </c>
      <c r="N15" s="210" t="s">
        <v>75</v>
      </c>
      <c r="O15" s="207" t="s">
        <v>30</v>
      </c>
      <c r="P15" s="207" t="s">
        <v>28</v>
      </c>
      <c r="Q15" s="207" t="s">
        <v>99</v>
      </c>
      <c r="R15" s="206"/>
      <c r="S15" s="206"/>
      <c r="T15" s="206" t="s">
        <v>26</v>
      </c>
      <c r="U15" s="211">
        <f>+'Cost Cancel Details'!C98</f>
        <v>6.5</v>
      </c>
      <c r="V15" s="211">
        <f>+'Cost Cancel Details'!AO98</f>
        <v>6.5</v>
      </c>
      <c r="W15" s="212">
        <f>+'Cost Cancel Details'!AO99</f>
        <v>6.5</v>
      </c>
      <c r="X15" s="206" t="s">
        <v>111</v>
      </c>
      <c r="Y15" s="206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" customHeight="1" x14ac:dyDescent="0.25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129</v>
      </c>
      <c r="M16" s="207" t="s">
        <v>134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Details'!C106</f>
        <v>6.5</v>
      </c>
      <c r="V16" s="211">
        <f>+'Cost Cancel Details'!AO106</f>
        <v>6.5</v>
      </c>
      <c r="W16" s="212">
        <f>+'Cost Cancel Details'!AO107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" customHeight="1" x14ac:dyDescent="0.25">
      <c r="A17" s="26">
        <f t="shared" si="0"/>
        <v>10</v>
      </c>
      <c r="B17" s="206" t="s">
        <v>8</v>
      </c>
      <c r="C17" s="206">
        <v>2</v>
      </c>
      <c r="D17" s="207" t="s">
        <v>11</v>
      </c>
      <c r="E17" s="206"/>
      <c r="F17" s="207"/>
      <c r="G17" s="206" t="s">
        <v>97</v>
      </c>
      <c r="H17" s="207">
        <v>184</v>
      </c>
      <c r="I17" s="208">
        <v>10256</v>
      </c>
      <c r="J17" s="207" t="s">
        <v>21</v>
      </c>
      <c r="K17" s="209">
        <v>37135</v>
      </c>
      <c r="L17" s="207" t="s">
        <v>135</v>
      </c>
      <c r="M17" s="207" t="s">
        <v>136</v>
      </c>
      <c r="N17" s="210" t="s">
        <v>75</v>
      </c>
      <c r="O17" s="207" t="s">
        <v>30</v>
      </c>
      <c r="P17" s="207" t="s">
        <v>28</v>
      </c>
      <c r="Q17" s="207" t="s">
        <v>103</v>
      </c>
      <c r="R17" s="206"/>
      <c r="S17" s="206"/>
      <c r="T17" s="206" t="s">
        <v>26</v>
      </c>
      <c r="U17" s="211">
        <f>+'Cost Cancel Details'!C42</f>
        <v>37.170180000000002</v>
      </c>
      <c r="V17" s="211">
        <f>+'Cost Cancel Details'!AO42</f>
        <v>29.736144000000003</v>
      </c>
      <c r="W17" s="212">
        <f>+'Cost Cancel Details'!AO43</f>
        <v>37.170180000000002</v>
      </c>
      <c r="X17" s="206" t="s">
        <v>119</v>
      </c>
      <c r="Y17" s="206" t="s">
        <v>123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" customHeight="1" x14ac:dyDescent="0.25">
      <c r="A18" s="26">
        <f t="shared" si="0"/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135</v>
      </c>
      <c r="M18" s="207" t="s">
        <v>136</v>
      </c>
      <c r="N18" s="210" t="s">
        <v>75</v>
      </c>
      <c r="O18" s="207" t="s">
        <v>30</v>
      </c>
      <c r="P18" s="207" t="s">
        <v>28</v>
      </c>
      <c r="Q18" s="207" t="s">
        <v>103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120</v>
      </c>
      <c r="Y18" s="206" t="s">
        <v>125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" customHeight="1" x14ac:dyDescent="0.25">
      <c r="A19" s="26">
        <f t="shared" si="0"/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135</v>
      </c>
      <c r="M19" s="207" t="s">
        <v>128</v>
      </c>
      <c r="N19" s="210" t="s">
        <v>75</v>
      </c>
      <c r="O19" s="207" t="s">
        <v>30</v>
      </c>
      <c r="P19" s="207" t="s">
        <v>28</v>
      </c>
      <c r="Q19" s="207" t="s">
        <v>103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121</v>
      </c>
      <c r="Y19" s="206" t="s">
        <v>124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" customHeight="1" x14ac:dyDescent="0.25">
      <c r="A20" s="26">
        <f t="shared" si="0"/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135</v>
      </c>
      <c r="M20" s="207" t="s">
        <v>128</v>
      </c>
      <c r="N20" s="210" t="s">
        <v>75</v>
      </c>
      <c r="O20" s="207" t="s">
        <v>30</v>
      </c>
      <c r="P20" s="207" t="s">
        <v>28</v>
      </c>
      <c r="Q20" s="207" t="s">
        <v>103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122</v>
      </c>
      <c r="Y20" s="206" t="s">
        <v>124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" customHeight="1" x14ac:dyDescent="0.25">
      <c r="A21" s="26">
        <f t="shared" si="0"/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132</v>
      </c>
      <c r="M21" s="207" t="s">
        <v>133</v>
      </c>
      <c r="N21" s="210" t="s">
        <v>75</v>
      </c>
      <c r="O21" s="207"/>
      <c r="P21" s="207"/>
      <c r="Q21" s="207" t="s">
        <v>110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" customHeight="1" x14ac:dyDescent="0.25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1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70"/>
  <sheetViews>
    <sheetView tabSelected="1" view="pageBreakPreview" topLeftCell="A2" zoomScale="80" zoomScaleNormal="85" zoomScaleSheetLayoutView="75" workbookViewId="0">
      <selection activeCell="E23" sqref="E23"/>
    </sheetView>
  </sheetViews>
  <sheetFormatPr defaultColWidth="9.33203125" defaultRowHeight="13.2" x14ac:dyDescent="0.25"/>
  <cols>
    <col min="1" max="1" width="13.109375" style="9" customWidth="1"/>
    <col min="2" max="2" width="35" style="9" bestFit="1" customWidth="1"/>
    <col min="3" max="3" width="18.6640625" style="10" customWidth="1"/>
    <col min="4" max="4" width="28.44140625" style="10" bestFit="1" customWidth="1"/>
    <col min="5" max="5" width="20.6640625" style="10" bestFit="1" customWidth="1"/>
    <col min="6" max="6" width="23.66406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29.4" x14ac:dyDescent="0.45">
      <c r="A1" s="159" t="s">
        <v>13</v>
      </c>
      <c r="B1" s="160"/>
      <c r="C1" s="2"/>
      <c r="D1" s="2"/>
      <c r="E1" s="2"/>
      <c r="J1" s="185" t="s">
        <v>84</v>
      </c>
    </row>
    <row r="2" spans="1:11" ht="20.399999999999999" x14ac:dyDescent="0.35">
      <c r="A2" s="159" t="s">
        <v>48</v>
      </c>
      <c r="B2" s="160"/>
      <c r="C2" s="2"/>
      <c r="D2" s="2"/>
      <c r="E2" s="2"/>
    </row>
    <row r="3" spans="1:11" ht="20.399999999999999" x14ac:dyDescent="0.35">
      <c r="A3" s="231">
        <f>'Detail by Turbine'!A3:C3</f>
        <v>37211</v>
      </c>
      <c r="B3" s="231"/>
      <c r="C3" s="11"/>
      <c r="D3" s="11"/>
      <c r="E3" s="11"/>
    </row>
    <row r="4" spans="1:11" ht="20.399999999999999" x14ac:dyDescent="0.35">
      <c r="A4" s="159" t="s">
        <v>74</v>
      </c>
      <c r="B4" s="161"/>
      <c r="J4" s="167"/>
    </row>
    <row r="5" spans="1:11" ht="13.8" x14ac:dyDescent="0.25">
      <c r="I5" s="142" t="s">
        <v>70</v>
      </c>
      <c r="J5" s="143">
        <f>'Detail by Turbine'!K3</f>
        <v>37225</v>
      </c>
    </row>
    <row r="6" spans="1:11" ht="60.75" customHeight="1" x14ac:dyDescent="0.25">
      <c r="A6" s="12" t="s">
        <v>36</v>
      </c>
      <c r="B6" s="12" t="s">
        <v>37</v>
      </c>
      <c r="C6" s="13" t="s">
        <v>47</v>
      </c>
      <c r="D6" s="13" t="s">
        <v>139</v>
      </c>
      <c r="E6" s="13" t="s">
        <v>138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" customHeight="1" x14ac:dyDescent="0.25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" customHeight="1" x14ac:dyDescent="0.25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5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5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5">
      <c r="A11" s="10"/>
      <c r="G11" s="10"/>
      <c r="H11" s="41"/>
      <c r="I11" s="41"/>
      <c r="J11" s="153"/>
    </row>
    <row r="12" spans="1:11" s="21" customFormat="1" ht="24.9" customHeight="1" x14ac:dyDescent="0.25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" customHeight="1" x14ac:dyDescent="0.25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5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5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5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5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5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5">
      <c r="A19" s="16">
        <v>1</v>
      </c>
      <c r="B19" s="15" t="s">
        <v>39</v>
      </c>
      <c r="C19" s="16" t="str">
        <f>'Detail by Turbine'!Q9</f>
        <v>EA</v>
      </c>
      <c r="D19" s="229" t="str">
        <f>'Detail by Turbine'!M9</f>
        <v>Houston Ship Channel</v>
      </c>
      <c r="E19" s="229" t="str">
        <f>'Detail by Turbine'!L9</f>
        <v>Balance Sheet</v>
      </c>
      <c r="F19" s="15" t="str">
        <f>'Detail by Turbine'!T9</f>
        <v>Unassigned</v>
      </c>
      <c r="G19" s="193" t="str">
        <f>+'Detail by Turbine'!N9</f>
        <v>Analyzing</v>
      </c>
      <c r="H19" s="45">
        <f>'Detail by Turbine'!U9</f>
        <v>24.506</v>
      </c>
      <c r="I19" s="45">
        <f>'Detail by Turbine'!V9</f>
        <v>22.947800000000004</v>
      </c>
      <c r="J19" s="155">
        <f>'Detail by Turbine'!W9</f>
        <v>24.506</v>
      </c>
      <c r="K19" s="16" t="s">
        <v>8</v>
      </c>
    </row>
    <row r="20" spans="1:11" s="21" customFormat="1" x14ac:dyDescent="0.25">
      <c r="A20" s="16">
        <v>1</v>
      </c>
      <c r="B20" s="15" t="s">
        <v>40</v>
      </c>
      <c r="C20" s="16" t="str">
        <f>'Detail by Turbine'!Q10</f>
        <v>EEL</v>
      </c>
      <c r="D20" s="229" t="str">
        <f>'Detail by Turbine'!M10</f>
        <v>Shipboard to Cadiz, Spain</v>
      </c>
      <c r="E20" s="229" t="str">
        <f>'Detail by Turbine'!L10</f>
        <v>Whitewing</v>
      </c>
      <c r="F20" s="15" t="str">
        <f>'Detail by Turbine'!T10</f>
        <v>Arcos</v>
      </c>
      <c r="G20" s="193" t="str">
        <f>+'Detail by Turbine'!N10</f>
        <v>Analyzing</v>
      </c>
      <c r="H20" s="45">
        <f>SUM('Detail by Turbine'!U10:U10)</f>
        <v>83.416666666666671</v>
      </c>
      <c r="I20" s="45">
        <f>SUM('Detail by Turbine'!V10:V10)</f>
        <v>70.904166666666697</v>
      </c>
      <c r="J20" s="155">
        <f>SUM('Detail by Turbine'!W10:W10)</f>
        <v>67.484083333333345</v>
      </c>
      <c r="K20" s="16" t="s">
        <v>8</v>
      </c>
    </row>
    <row r="21" spans="1:11" s="21" customFormat="1" x14ac:dyDescent="0.25">
      <c r="A21" s="16">
        <v>2</v>
      </c>
      <c r="B21" s="15" t="s">
        <v>40</v>
      </c>
      <c r="C21" s="16" t="str">
        <f>'Detail by Turbine'!Q11</f>
        <v>EEL</v>
      </c>
      <c r="D21" s="229" t="str">
        <f>'Detail by Turbine'!M11</f>
        <v>In Fabrication</v>
      </c>
      <c r="E21" s="229" t="str">
        <f>'Detail by Turbine'!L11</f>
        <v>Whitewing</v>
      </c>
      <c r="F21" s="15" t="str">
        <f>'Detail by Turbine'!T11</f>
        <v>Arcos</v>
      </c>
      <c r="G21" s="193" t="str">
        <f>+'Detail by Turbine'!N11</f>
        <v>Analyzing</v>
      </c>
      <c r="H21" s="45">
        <f>SUM('Detail by Turbine'!U11:U12)</f>
        <v>166.83333333333334</v>
      </c>
      <c r="I21" s="45">
        <f>SUM('Detail by Turbine'!V11:V12)</f>
        <v>141.80833333333339</v>
      </c>
      <c r="J21" s="155">
        <f>SUM('Detail by Turbine'!W11:W12)</f>
        <v>134.96816666666669</v>
      </c>
      <c r="K21" s="16" t="s">
        <v>8</v>
      </c>
    </row>
    <row r="22" spans="1:11" s="21" customFormat="1" x14ac:dyDescent="0.25">
      <c r="A22" s="16">
        <v>2</v>
      </c>
      <c r="B22" s="15" t="s">
        <v>9</v>
      </c>
      <c r="C22" s="16" t="str">
        <f>'Detail by Turbine'!Q13</f>
        <v>EA</v>
      </c>
      <c r="D22" s="229" t="str">
        <f>'Detail by Turbine'!M13</f>
        <v>Miramichi / New Brunswick</v>
      </c>
      <c r="E22" s="229" t="str">
        <f>'Detail by Turbine'!L13</f>
        <v>Whitewing</v>
      </c>
      <c r="F22" s="15" t="str">
        <f>'Detail by Turbine'!T13</f>
        <v>Unassigned</v>
      </c>
      <c r="G22" s="193" t="str">
        <f>IF(ISNA('Detail by Turbine'!N13),"-",'Detail by Turbine'!N13)</f>
        <v>Analyzing</v>
      </c>
      <c r="H22" s="45">
        <f>SUM('Detail by Turbine'!U13:U14)</f>
        <v>34.5</v>
      </c>
      <c r="I22" s="45">
        <f>SUM('Detail by Turbine'!V13:V14)</f>
        <v>34.5</v>
      </c>
      <c r="J22" s="155">
        <f>SUM('Detail by Turbine'!W13:W14)</f>
        <v>34.5</v>
      </c>
      <c r="K22" s="16" t="s">
        <v>8</v>
      </c>
    </row>
    <row r="23" spans="1:11" s="21" customFormat="1" x14ac:dyDescent="0.25">
      <c r="A23" s="16">
        <v>2</v>
      </c>
      <c r="B23" s="15" t="s">
        <v>98</v>
      </c>
      <c r="C23" s="16" t="str">
        <f>'Detail by Turbine'!Q18</f>
        <v>EA</v>
      </c>
      <c r="D23" s="229" t="str">
        <f>'Detail by Turbine'!M18</f>
        <v>Shipboard to Freeport, TX</v>
      </c>
      <c r="E23" s="229" t="str">
        <f>'Detail by Turbine'!L18</f>
        <v>West LB CAA</v>
      </c>
      <c r="F23" s="15" t="str">
        <f>'Detail by Turbine'!T18</f>
        <v>Unassigned</v>
      </c>
      <c r="G23" s="193" t="str">
        <f>+'Detail by Turbine'!N18</f>
        <v>Analyzing</v>
      </c>
      <c r="H23" s="45">
        <f>'Detail by Turbine'!U18+'Detail by Turbine'!U17</f>
        <v>74.340360000000004</v>
      </c>
      <c r="I23" s="45">
        <f>SUM('Detail by Turbine'!V17:V18)</f>
        <v>66.906324000000012</v>
      </c>
      <c r="J23" s="155">
        <f>SUM('Detail by Turbine'!W17:W18)</f>
        <v>74.340360000000004</v>
      </c>
      <c r="K23" s="16" t="s">
        <v>8</v>
      </c>
    </row>
    <row r="24" spans="1:11" s="21" customFormat="1" x14ac:dyDescent="0.25">
      <c r="A24" s="16">
        <v>2</v>
      </c>
      <c r="B24" s="15" t="s">
        <v>98</v>
      </c>
      <c r="C24" s="16" t="str">
        <f>'Detail by Turbine'!Q19</f>
        <v>EA</v>
      </c>
      <c r="D24" s="229" t="str">
        <f>'Detail by Turbine'!M19</f>
        <v>In Fabrication</v>
      </c>
      <c r="E24" s="229" t="str">
        <f>'Detail by Turbine'!L19</f>
        <v>West LB CAA</v>
      </c>
      <c r="F24" s="15" t="str">
        <f>'Detail by Turbine'!T19</f>
        <v>Unassigned</v>
      </c>
      <c r="G24" s="193" t="str">
        <f>+'Detail by Turbine'!N19</f>
        <v>Analyzing</v>
      </c>
      <c r="H24" s="45">
        <f>SUM('Detail by Turbine'!U19:U20)</f>
        <v>67.620799999999988</v>
      </c>
      <c r="I24" s="45">
        <f>SUM('Detail by Turbine'!V19:V20)</f>
        <v>27.048319999999997</v>
      </c>
      <c r="J24" s="45">
        <f>SUM('Detail by Turbine'!W19:W20)</f>
        <v>67.620799999999988</v>
      </c>
      <c r="K24" s="16" t="s">
        <v>8</v>
      </c>
    </row>
    <row r="25" spans="1:11" s="21" customFormat="1" x14ac:dyDescent="0.25">
      <c r="A25" s="16">
        <v>2</v>
      </c>
      <c r="B25" s="15" t="s">
        <v>91</v>
      </c>
      <c r="C25" s="16" t="str">
        <f>+'Detail by Turbine'!Q15</f>
        <v>EGM</v>
      </c>
      <c r="D25" s="229" t="str">
        <f>+'Detail by Turbine'!M15</f>
        <v>East River / NY</v>
      </c>
      <c r="E25" s="229" t="str">
        <f>+'Detail by Turbine'!L15</f>
        <v>Balance Sheet</v>
      </c>
      <c r="F25" s="15" t="str">
        <f>'Detail by Turbine'!T15</f>
        <v>Unassigned</v>
      </c>
      <c r="G25" s="193" t="str">
        <f>+'Detail by Turbine'!N15</f>
        <v>Analyzing</v>
      </c>
      <c r="H25" s="45">
        <f>SUM('Detail by Turbine'!U15:U16)</f>
        <v>13</v>
      </c>
      <c r="I25" s="45">
        <f>SUM('Detail by Turbine'!V15:V16)</f>
        <v>13</v>
      </c>
      <c r="J25" s="155">
        <f>SUM('Detail by Turbine'!W15:W16)</f>
        <v>13</v>
      </c>
      <c r="K25" s="16" t="s">
        <v>8</v>
      </c>
    </row>
    <row r="26" spans="1:11" s="21" customFormat="1" x14ac:dyDescent="0.25">
      <c r="A26" s="54">
        <v>1</v>
      </c>
      <c r="B26" s="15" t="s">
        <v>5</v>
      </c>
      <c r="C26" s="16" t="str">
        <f>+'Detail by Turbine'!Q21</f>
        <v>PGE</v>
      </c>
      <c r="D26" s="229" t="str">
        <f>+'Detail by Turbine'!M21</f>
        <v>S&amp;S / Houston</v>
      </c>
      <c r="E26" s="229" t="str">
        <f>+'Detail by Turbine'!L21</f>
        <v>Balance Sheet/PGE</v>
      </c>
      <c r="F26" s="15" t="str">
        <f>'Detail by Turbine'!T21</f>
        <v>Unassigned</v>
      </c>
      <c r="G26" s="193" t="str">
        <f>+'Detail by Turbine'!N21</f>
        <v>Analyzing</v>
      </c>
      <c r="H26" s="46">
        <f>'Detail by Turbine'!U21</f>
        <v>0</v>
      </c>
      <c r="I26" s="46">
        <f>'Detail by Turbine'!V21</f>
        <v>0</v>
      </c>
      <c r="J26" s="156">
        <f>'Detail by Turbine'!W21</f>
        <v>0</v>
      </c>
      <c r="K26" s="16" t="s">
        <v>8</v>
      </c>
    </row>
    <row r="27" spans="1:11" s="15" customFormat="1" x14ac:dyDescent="0.25">
      <c r="A27" s="53">
        <f>SUM(A19:A26)</f>
        <v>13</v>
      </c>
      <c r="C27" s="16"/>
      <c r="D27" s="16"/>
      <c r="E27" s="16"/>
      <c r="F27" s="34" t="s">
        <v>53</v>
      </c>
      <c r="G27" s="53"/>
      <c r="H27" s="47">
        <f>SUM(H19:H26)</f>
        <v>464.21715999999998</v>
      </c>
      <c r="I27" s="47">
        <f>SUM(I19:I26)</f>
        <v>377.11494400000015</v>
      </c>
      <c r="J27" s="47">
        <f>SUM(J19:J26)</f>
        <v>416.41941000000003</v>
      </c>
      <c r="K27" s="16"/>
    </row>
    <row r="28" spans="1:11" ht="5.0999999999999996" customHeight="1" x14ac:dyDescent="0.25">
      <c r="A28" s="10"/>
      <c r="G28" s="10"/>
      <c r="H28" s="41"/>
      <c r="I28" s="41"/>
      <c r="J28" s="153"/>
    </row>
    <row r="29" spans="1:11" s="24" customFormat="1" ht="24.9" customHeight="1" x14ac:dyDescent="0.25">
      <c r="A29" s="181" t="s">
        <v>78</v>
      </c>
      <c r="C29" s="25"/>
      <c r="D29" s="25"/>
      <c r="E29" s="25"/>
      <c r="H29" s="48"/>
      <c r="I29" s="48"/>
      <c r="J29" s="157"/>
      <c r="K29" s="25"/>
    </row>
    <row r="30" spans="1:11" s="24" customFormat="1" ht="9.9" customHeight="1" x14ac:dyDescent="0.25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5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5">
      <c r="A32" s="56">
        <f>SUM(A31:A31)</f>
        <v>0</v>
      </c>
      <c r="C32" s="25"/>
      <c r="D32" s="25"/>
      <c r="E32" s="25"/>
      <c r="F32" s="35" t="s">
        <v>54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5">
      <c r="A33" s="10"/>
      <c r="G33" s="10"/>
      <c r="H33" s="41"/>
      <c r="I33" s="41"/>
      <c r="J33" s="153"/>
    </row>
    <row r="34" spans="1:10" ht="13.8" thickBot="1" x14ac:dyDescent="0.3">
      <c r="A34" s="55">
        <f>+A32+A27+A15+A10</f>
        <v>14</v>
      </c>
      <c r="B34" s="36" t="s">
        <v>71</v>
      </c>
      <c r="F34" s="37" t="s">
        <v>55</v>
      </c>
      <c r="G34" s="37"/>
      <c r="H34" s="184">
        <f>+H32+H27+H15+H10</f>
        <v>503.41715999999997</v>
      </c>
      <c r="I34" s="184">
        <f>+I27+I15+I10</f>
        <v>391.61894400000017</v>
      </c>
      <c r="J34" s="184">
        <f>+J27+J15+J10</f>
        <v>426.61141000000003</v>
      </c>
    </row>
    <row r="35" spans="1:10" ht="15.6" thickTop="1" x14ac:dyDescent="0.25">
      <c r="A35" s="1"/>
      <c r="I35" s="192"/>
    </row>
    <row r="36" spans="1:10" ht="8.25" customHeight="1" x14ac:dyDescent="0.25"/>
    <row r="37" spans="1:10" ht="17.399999999999999" x14ac:dyDescent="0.3">
      <c r="A37" s="133" t="s">
        <v>69</v>
      </c>
    </row>
    <row r="38" spans="1:10" x14ac:dyDescent="0.25">
      <c r="A38" s="36" t="s">
        <v>74</v>
      </c>
    </row>
    <row r="42" spans="1:10" x14ac:dyDescent="0.25">
      <c r="H42" s="28"/>
    </row>
    <row r="66" spans="1:7" x14ac:dyDescent="0.25">
      <c r="G66" s="198"/>
    </row>
    <row r="70" spans="1:7" ht="13.8" x14ac:dyDescent="0.25">
      <c r="A70" s="187" t="s">
        <v>89</v>
      </c>
    </row>
  </sheetData>
  <mergeCells count="1">
    <mergeCell ref="A3:B3"/>
  </mergeCells>
  <phoneticPr fontId="0" type="noConversion"/>
  <pageMargins left="0.25" right="0.26" top="0.5" bottom="0.5" header="0.26" footer="0.5"/>
  <pageSetup scale="5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A18" sqref="A18"/>
    </sheetView>
  </sheetViews>
  <sheetFormatPr defaultColWidth="9.33203125" defaultRowHeight="13.2" x14ac:dyDescent="0.25"/>
  <cols>
    <col min="1" max="1" width="13.109375" style="9" customWidth="1"/>
    <col min="2" max="2" width="36.109375" style="9" customWidth="1"/>
    <col min="3" max="3" width="18.6640625" style="10" customWidth="1"/>
    <col min="4" max="4" width="40.44140625" style="135" customWidth="1"/>
    <col min="5" max="5" width="32.44140625" style="10" bestFit="1" customWidth="1"/>
    <col min="6" max="6" width="15" style="10" customWidth="1"/>
    <col min="7" max="7" width="16.109375" style="10" customWidth="1"/>
    <col min="8" max="8" width="20.109375" style="134" customWidth="1"/>
    <col min="9" max="9" width="18" style="135" customWidth="1"/>
    <col min="10" max="16384" width="9.33203125" style="9"/>
  </cols>
  <sheetData>
    <row r="1" spans="1:9" ht="29.4" x14ac:dyDescent="0.45">
      <c r="A1" s="159" t="s">
        <v>13</v>
      </c>
      <c r="B1" s="160"/>
      <c r="C1" s="2"/>
      <c r="I1" s="185" t="s">
        <v>84</v>
      </c>
    </row>
    <row r="2" spans="1:9" ht="20.399999999999999" x14ac:dyDescent="0.35">
      <c r="A2" s="159" t="s">
        <v>72</v>
      </c>
      <c r="B2" s="160"/>
      <c r="C2" s="2"/>
    </row>
    <row r="3" spans="1:9" ht="20.399999999999999" x14ac:dyDescent="0.35">
      <c r="A3" s="231">
        <f>'Detail by Turbine'!A3:C3</f>
        <v>37211</v>
      </c>
      <c r="B3" s="231"/>
      <c r="C3" s="11"/>
      <c r="I3" s="146"/>
    </row>
    <row r="4" spans="1:9" ht="20.399999999999999" x14ac:dyDescent="0.35">
      <c r="A4" s="159" t="s">
        <v>74</v>
      </c>
      <c r="B4" s="161"/>
      <c r="I4" s="167"/>
    </row>
    <row r="5" spans="1:9" ht="13.8" x14ac:dyDescent="0.25">
      <c r="G5" s="9"/>
      <c r="H5" s="142" t="s">
        <v>70</v>
      </c>
      <c r="I5" s="143">
        <f>+'Detail by Turbine'!K3</f>
        <v>37225</v>
      </c>
    </row>
    <row r="6" spans="1:9" ht="59.25" customHeight="1" x14ac:dyDescent="0.25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5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5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8</v>
      </c>
    </row>
    <row r="9" spans="1:9" s="18" customFormat="1" x14ac:dyDescent="0.25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5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5">
      <c r="A12" s="2">
        <f>+'Summary by Status'!A24</f>
        <v>2</v>
      </c>
      <c r="B12" s="3" t="str">
        <f>+'Summary by Status'!B24</f>
        <v>MHI 501F simple cycle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67.620799999999988</v>
      </c>
      <c r="G12" s="7">
        <f>+'Summary by Status'!I24</f>
        <v>27.048319999999997</v>
      </c>
      <c r="H12" s="7">
        <f>+'Summary by Status'!J24</f>
        <v>67.620799999999988</v>
      </c>
      <c r="I12" s="2" t="str">
        <f>+'Summary by Status'!K24</f>
        <v>Available</v>
      </c>
    </row>
    <row r="13" spans="1:9" s="18" customFormat="1" x14ac:dyDescent="0.25">
      <c r="A13" s="2">
        <f>+'Summary by Status'!A23</f>
        <v>2</v>
      </c>
      <c r="B13" s="3" t="str">
        <f>+'Summary by Status'!B23</f>
        <v>MHI 501F simple cycle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Analyzing</v>
      </c>
      <c r="F13" s="7">
        <f>+'Summary by Status'!H23</f>
        <v>74.340360000000004</v>
      </c>
      <c r="G13" s="7">
        <f>+'Summary by Status'!I23</f>
        <v>66.906324000000012</v>
      </c>
      <c r="H13" s="7">
        <f>+'Summary by Status'!J23</f>
        <v>74.340360000000004</v>
      </c>
      <c r="I13" s="2" t="str">
        <f>+'Summary by Status'!K23</f>
        <v>Available</v>
      </c>
    </row>
    <row r="14" spans="1:9" s="18" customFormat="1" x14ac:dyDescent="0.25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5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5">
      <c r="A17" s="2">
        <f>+'Summary by Status'!A20</f>
        <v>1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83.416666666666671</v>
      </c>
      <c r="G17" s="7">
        <f>+'Summary by Status'!I20</f>
        <v>70.904166666666697</v>
      </c>
      <c r="H17" s="7">
        <f>+'Summary by Status'!J20</f>
        <v>67.484083333333345</v>
      </c>
      <c r="I17" s="2" t="str">
        <f>+'Summary by Status'!K20</f>
        <v>Available</v>
      </c>
    </row>
    <row r="18" spans="1:9" s="21" customFormat="1" x14ac:dyDescent="0.25">
      <c r="A18" s="2">
        <f>+'Summary by Status'!A21</f>
        <v>2</v>
      </c>
      <c r="B18" s="3" t="str">
        <f>+'Summary by Status'!B21</f>
        <v>9FA STAG power islands</v>
      </c>
      <c r="C18" s="2" t="str">
        <f>+'Summary by Status'!C21</f>
        <v>EEL</v>
      </c>
      <c r="D18" s="3" t="str">
        <f>+'Summary by Status'!F21</f>
        <v>Arcos</v>
      </c>
      <c r="E18" s="176" t="str">
        <f>+'Summary by Status'!G21</f>
        <v>Analyzing</v>
      </c>
      <c r="F18" s="7">
        <f>+'Summary by Status'!H21</f>
        <v>166.83333333333334</v>
      </c>
      <c r="G18" s="7">
        <f>+'Summary by Status'!I21</f>
        <v>141.80833333333339</v>
      </c>
      <c r="H18" s="7">
        <f>+'Summary by Status'!J21</f>
        <v>134.96816666666669</v>
      </c>
      <c r="I18" s="2" t="str">
        <f>+'Summary by Status'!K21</f>
        <v>Available</v>
      </c>
    </row>
    <row r="19" spans="1:9" s="21" customFormat="1" x14ac:dyDescent="0.25">
      <c r="A19" s="2"/>
      <c r="B19" s="3"/>
      <c r="C19" s="2"/>
      <c r="D19" s="3"/>
      <c r="E19" s="176"/>
      <c r="F19" s="7"/>
      <c r="G19" s="7"/>
      <c r="H19" s="7"/>
      <c r="I19" s="2"/>
    </row>
    <row r="20" spans="1:9" s="21" customFormat="1" x14ac:dyDescent="0.25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Status'!F25</f>
        <v>Unassigned</v>
      </c>
      <c r="E20" s="176" t="str">
        <f>+'Summary by Status'!G25</f>
        <v>Analyzing</v>
      </c>
      <c r="F20" s="7">
        <f>+'Summary by Status'!H25</f>
        <v>13</v>
      </c>
      <c r="G20" s="7">
        <f>+'Summary by Status'!I25</f>
        <v>13</v>
      </c>
      <c r="H20" s="7">
        <f>+'Summary by Status'!J25</f>
        <v>13</v>
      </c>
      <c r="I20" s="2" t="str">
        <f>+'Summary by Status'!K25</f>
        <v>Available</v>
      </c>
    </row>
    <row r="21" spans="1:9" s="21" customFormat="1" x14ac:dyDescent="0.25">
      <c r="A21" s="2"/>
      <c r="B21" s="3"/>
      <c r="C21" s="2"/>
      <c r="D21" s="3"/>
      <c r="E21" s="176"/>
      <c r="F21" s="7"/>
      <c r="G21" s="7"/>
      <c r="H21" s="7"/>
      <c r="I21" s="2"/>
    </row>
    <row r="22" spans="1:9" s="21" customFormat="1" x14ac:dyDescent="0.25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Status'!F26</f>
        <v>Unassigned</v>
      </c>
      <c r="E22" s="176" t="str">
        <f>+'Summary by Status'!G26</f>
        <v>Analyzing</v>
      </c>
      <c r="F22" s="7">
        <f>+'Summary by Status'!H26</f>
        <v>0</v>
      </c>
      <c r="G22" s="7">
        <f>+'Summary by Status'!I26</f>
        <v>0</v>
      </c>
      <c r="H22" s="7">
        <f>+'Summary by Status'!J26</f>
        <v>0</v>
      </c>
      <c r="I22" s="2" t="str">
        <f>+'Summary by Status'!K26</f>
        <v>Available</v>
      </c>
    </row>
    <row r="23" spans="1:9" s="21" customFormat="1" x14ac:dyDescent="0.25">
      <c r="A23" s="2"/>
      <c r="B23" s="3"/>
      <c r="C23" s="2"/>
      <c r="D23" s="3"/>
      <c r="E23" s="176"/>
      <c r="F23" s="7"/>
      <c r="G23" s="7"/>
      <c r="H23" s="7"/>
      <c r="I23" s="2"/>
    </row>
    <row r="25" spans="1:9" x14ac:dyDescent="0.25">
      <c r="A25" s="9">
        <f>SUM(A8:A23)</f>
        <v>14</v>
      </c>
      <c r="E25" s="134" t="s">
        <v>94</v>
      </c>
      <c r="F25" s="146">
        <f>SUM(F7:F23)</f>
        <v>503.41715999999997</v>
      </c>
      <c r="G25" s="146">
        <f>SUM(G7:G23)</f>
        <v>391.61894400000011</v>
      </c>
      <c r="H25" s="146">
        <f>SUM(H7:H23)</f>
        <v>426.61140999999998</v>
      </c>
    </row>
    <row r="26" spans="1:9" x14ac:dyDescent="0.25">
      <c r="A26" s="9">
        <f>+'Summary by Status'!A34</f>
        <v>14</v>
      </c>
      <c r="E26" s="134" t="s">
        <v>92</v>
      </c>
      <c r="F26" s="146">
        <f>+'Summary by Status'!H34</f>
        <v>503.41715999999997</v>
      </c>
      <c r="G26" s="146">
        <f>+'Summary by Status'!I34</f>
        <v>391.61894400000017</v>
      </c>
      <c r="H26" s="146">
        <f>+'Summary by Status'!J34</f>
        <v>426.61141000000003</v>
      </c>
    </row>
    <row r="27" spans="1:9" x14ac:dyDescent="0.25">
      <c r="A27" s="146">
        <f>+A25-A26</f>
        <v>0</v>
      </c>
      <c r="E27" s="134" t="s">
        <v>93</v>
      </c>
      <c r="F27" s="146">
        <f>+F25-F26</f>
        <v>0</v>
      </c>
      <c r="G27" s="146">
        <f>+G25-G26</f>
        <v>0</v>
      </c>
      <c r="H27" s="146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G21" sqref="G21"/>
    </sheetView>
  </sheetViews>
  <sheetFormatPr defaultColWidth="9.33203125" defaultRowHeight="13.2" x14ac:dyDescent="0.25"/>
  <cols>
    <col min="1" max="1" width="13.109375" style="10" customWidth="1"/>
    <col min="2" max="2" width="34.33203125" style="9" customWidth="1"/>
    <col min="3" max="3" width="18.6640625" style="10" customWidth="1"/>
    <col min="4" max="4" width="14" style="10" customWidth="1"/>
    <col min="5" max="5" width="30.77734375" style="10" bestFit="1" customWidth="1"/>
    <col min="6" max="6" width="41.33203125" style="135" customWidth="1"/>
    <col min="7" max="7" width="15" style="146" customWidth="1"/>
    <col min="8" max="8" width="16.109375" style="146" customWidth="1"/>
    <col min="9" max="9" width="20.109375" style="146" customWidth="1"/>
    <col min="10" max="16384" width="9.33203125" style="9"/>
  </cols>
  <sheetData>
    <row r="1" spans="1:9" ht="29.4" x14ac:dyDescent="0.45">
      <c r="A1" s="162" t="s">
        <v>13</v>
      </c>
      <c r="B1" s="163"/>
      <c r="C1" s="2"/>
      <c r="I1" s="185" t="s">
        <v>84</v>
      </c>
    </row>
    <row r="2" spans="1:9" ht="20.399999999999999" x14ac:dyDescent="0.35">
      <c r="A2" s="164" t="s">
        <v>50</v>
      </c>
      <c r="B2" s="163"/>
      <c r="C2" s="2"/>
    </row>
    <row r="3" spans="1:9" ht="20.399999999999999" x14ac:dyDescent="0.35">
      <c r="A3" s="231">
        <f>'Detail by Turbine'!A3:C3</f>
        <v>37211</v>
      </c>
      <c r="B3" s="231"/>
      <c r="C3" s="11"/>
    </row>
    <row r="4" spans="1:9" ht="20.399999999999999" x14ac:dyDescent="0.35">
      <c r="A4" s="159" t="s">
        <v>74</v>
      </c>
      <c r="B4" s="165"/>
      <c r="I4" s="167"/>
    </row>
    <row r="5" spans="1:9" ht="13.8" x14ac:dyDescent="0.25">
      <c r="H5" s="144" t="s">
        <v>70</v>
      </c>
      <c r="I5" s="143">
        <f>+'Detail by Turbine'!K3</f>
        <v>37225</v>
      </c>
    </row>
    <row r="6" spans="1:9" ht="58.5" customHeight="1" x14ac:dyDescent="0.25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5">
      <c r="A7" s="60" t="s">
        <v>115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5">
      <c r="A8" s="2">
        <f>+'Summary by Status'!A20</f>
        <v>1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226">
        <f>+'Summary by Status'!H20</f>
        <v>83.416666666666671</v>
      </c>
      <c r="H8" s="226">
        <f>+'Summary by Status'!I20</f>
        <v>70.904166666666697</v>
      </c>
      <c r="I8" s="177">
        <f>+'Summary by Status'!J20</f>
        <v>67.484083333333345</v>
      </c>
    </row>
    <row r="9" spans="1:9" s="3" customFormat="1" x14ac:dyDescent="0.25">
      <c r="A9" s="2">
        <f>+'Summary by Status'!A21</f>
        <v>2</v>
      </c>
      <c r="B9" s="3" t="str">
        <f>+'Summary by Status'!B21</f>
        <v>9FA STAG power islands</v>
      </c>
      <c r="C9" s="2" t="str">
        <f>+'Summary by Status'!C21</f>
        <v>EEL</v>
      </c>
      <c r="D9" s="2" t="str">
        <f>+'Summary by Status'!K21</f>
        <v>Available</v>
      </c>
      <c r="E9" s="176" t="str">
        <f>+'Summary by Status'!G21</f>
        <v>Analyzing</v>
      </c>
      <c r="F9" s="151" t="str">
        <f>+'Summary by Status'!F21</f>
        <v>Arcos</v>
      </c>
      <c r="G9" s="182">
        <f>+'Summary by Status'!H21</f>
        <v>166.83333333333334</v>
      </c>
      <c r="H9" s="182">
        <f>+'Summary by Status'!I21</f>
        <v>141.80833333333339</v>
      </c>
      <c r="I9" s="183">
        <f>+'Summary by Status'!J21</f>
        <v>134.96816666666669</v>
      </c>
    </row>
    <row r="10" spans="1:9" s="21" customFormat="1" x14ac:dyDescent="0.25">
      <c r="A10" s="58"/>
      <c r="B10" s="59"/>
      <c r="C10" s="58"/>
      <c r="D10" s="58"/>
      <c r="E10" s="58"/>
      <c r="F10" s="63" t="s">
        <v>116</v>
      </c>
      <c r="G10" s="148">
        <f>SUM(G8:G9)</f>
        <v>250.25</v>
      </c>
      <c r="H10" s="148">
        <f>SUM(H8:H9)</f>
        <v>212.71250000000009</v>
      </c>
      <c r="I10" s="148">
        <f>SUM(I8:I9)</f>
        <v>202.45225000000005</v>
      </c>
    </row>
    <row r="11" spans="1:9" s="21" customFormat="1" x14ac:dyDescent="0.25">
      <c r="A11" s="58"/>
      <c r="B11" s="59"/>
      <c r="C11" s="58"/>
      <c r="D11" s="58"/>
      <c r="E11" s="58"/>
      <c r="F11" s="150"/>
      <c r="G11" s="147"/>
      <c r="H11" s="147"/>
      <c r="I11" s="147"/>
    </row>
    <row r="12" spans="1:9" s="21" customFormat="1" x14ac:dyDescent="0.25">
      <c r="A12" s="60" t="s">
        <v>103</v>
      </c>
      <c r="B12" s="59"/>
      <c r="C12" s="58"/>
      <c r="D12" s="58"/>
      <c r="E12" s="58"/>
      <c r="F12" s="150"/>
      <c r="G12" s="147"/>
      <c r="H12" s="147"/>
      <c r="I12" s="147"/>
    </row>
    <row r="13" spans="1:9" s="3" customFormat="1" x14ac:dyDescent="0.25">
      <c r="A13" s="2">
        <f>+'Summary by Status'!A19</f>
        <v>1</v>
      </c>
      <c r="B13" s="3" t="str">
        <f>+'Summary by Status'!B19</f>
        <v>501D5A simple cycle</v>
      </c>
      <c r="C13" s="2" t="str">
        <f>+'Summary by Status'!C19</f>
        <v>EA</v>
      </c>
      <c r="D13" s="2" t="str">
        <f>+'Summary by Status'!K19</f>
        <v>Available</v>
      </c>
      <c r="E13" s="176" t="str">
        <f>+'Summary by Status'!G19</f>
        <v>Analyzing</v>
      </c>
      <c r="F13" s="151" t="str">
        <f>+'Summary by Status'!F19</f>
        <v>Unassigned</v>
      </c>
      <c r="G13" s="7">
        <f>+'Summary by Status'!H19</f>
        <v>24.506</v>
      </c>
      <c r="H13" s="7">
        <f>+'Summary by Status'!I19</f>
        <v>22.947800000000004</v>
      </c>
      <c r="I13" s="177">
        <f>+'Summary by Status'!J19</f>
        <v>24.506</v>
      </c>
    </row>
    <row r="14" spans="1:9" s="3" customFormat="1" x14ac:dyDescent="0.25">
      <c r="A14" s="2">
        <f>+'Summary by Status'!A14</f>
        <v>1</v>
      </c>
      <c r="B14" s="3" t="str">
        <f>+'Summary by Status'!B14</f>
        <v>7FA</v>
      </c>
      <c r="C14" s="2" t="str">
        <f>+'Summary by Status'!C14</f>
        <v>EA</v>
      </c>
      <c r="D14" s="2" t="str">
        <f>+'Summary by Status'!K14</f>
        <v>Tentative</v>
      </c>
      <c r="E14" s="176" t="str">
        <f>+'Summary by Status'!G14</f>
        <v>$16.5MM on 2/16/01</v>
      </c>
      <c r="F14" s="151" t="str">
        <f>+'Summary by Status'!F14</f>
        <v>Columbia / Longview</v>
      </c>
      <c r="G14" s="7">
        <f>+'Summary by Status'!H14</f>
        <v>39.200000000000003</v>
      </c>
      <c r="H14" s="7">
        <f>+'Summary by Status'!I14</f>
        <v>14.504000000000005</v>
      </c>
      <c r="I14" s="177">
        <f>+'Summary by Status'!J14</f>
        <v>10.192000000000002</v>
      </c>
    </row>
    <row r="15" spans="1:9" s="3" customFormat="1" x14ac:dyDescent="0.25">
      <c r="A15" s="10">
        <f>+'Summary by Status'!A22</f>
        <v>2</v>
      </c>
      <c r="B15" s="9" t="str">
        <f>+'Summary by Status'!B22</f>
        <v>11N1</v>
      </c>
      <c r="C15" s="10" t="str">
        <f>+'Summary by Status'!C22</f>
        <v>EA</v>
      </c>
      <c r="D15" s="10" t="str">
        <f>+'Summary by Status'!K22</f>
        <v>Available</v>
      </c>
      <c r="E15" s="10" t="str">
        <f>+'Summary by Status'!G22</f>
        <v>Analyzing</v>
      </c>
      <c r="F15" s="135" t="str">
        <f>+'Summary by Status'!F22</f>
        <v>Unassigned</v>
      </c>
      <c r="G15" s="226">
        <f>+'Summary by Status'!H22</f>
        <v>34.5</v>
      </c>
      <c r="H15" s="226">
        <f>+'Summary by Status'!I22</f>
        <v>34.5</v>
      </c>
      <c r="I15" s="177">
        <f>+'Summary by Status'!J22</f>
        <v>34.5</v>
      </c>
    </row>
    <row r="16" spans="1:9" s="23" customFormat="1" x14ac:dyDescent="0.25">
      <c r="A16" s="2">
        <f>+'Summary by Status'!A24</f>
        <v>2</v>
      </c>
      <c r="B16" s="3" t="str">
        <f>+'Summary by Status'!B24</f>
        <v>MHI 501F simple cycle</v>
      </c>
      <c r="C16" s="2" t="str">
        <f>+'Summary by Status'!C24</f>
        <v>EA</v>
      </c>
      <c r="D16" s="2" t="str">
        <f>+'Summary by Status'!K24</f>
        <v>Available</v>
      </c>
      <c r="E16" s="176" t="str">
        <f>+'Summary by Status'!G24</f>
        <v>Analyzing</v>
      </c>
      <c r="F16" s="151" t="str">
        <f>+'Summary by Status'!F24</f>
        <v>Unassigned</v>
      </c>
      <c r="G16" s="7">
        <f>+'Summary by Status'!H24</f>
        <v>67.620799999999988</v>
      </c>
      <c r="H16" s="7">
        <f>+'Summary by Status'!I24</f>
        <v>27.048319999999997</v>
      </c>
      <c r="I16" s="177">
        <f>+'Summary by Status'!J24</f>
        <v>67.620799999999988</v>
      </c>
    </row>
    <row r="17" spans="1:9" s="23" customFormat="1" x14ac:dyDescent="0.25">
      <c r="A17" s="2">
        <f>+'Summary by Status'!A23</f>
        <v>2</v>
      </c>
      <c r="B17" s="3" t="str">
        <f>+'Summary by Status'!B23</f>
        <v>MHI 501F simple cycle</v>
      </c>
      <c r="C17" s="2" t="str">
        <f>+'Summary by Status'!C23</f>
        <v>EA</v>
      </c>
      <c r="D17" s="2" t="str">
        <f>+'Summary by Status'!K23</f>
        <v>Available</v>
      </c>
      <c r="E17" s="176" t="str">
        <f>+'Summary by Status'!G23</f>
        <v>Analyzing</v>
      </c>
      <c r="F17" s="151" t="str">
        <f>+'Summary by Status'!F23</f>
        <v>Unassigned</v>
      </c>
      <c r="G17" s="182">
        <f>+'Summary by Status'!H23</f>
        <v>74.340360000000004</v>
      </c>
      <c r="H17" s="182">
        <f>+'Summary by Status'!I23</f>
        <v>66.906324000000012</v>
      </c>
      <c r="I17" s="183">
        <f>+'Summary by Status'!J23</f>
        <v>74.340360000000004</v>
      </c>
    </row>
    <row r="18" spans="1:9" s="23" customFormat="1" x14ac:dyDescent="0.25">
      <c r="A18" s="61"/>
      <c r="B18" s="62"/>
      <c r="C18" s="61"/>
      <c r="D18" s="61"/>
      <c r="E18" s="61"/>
      <c r="F18" s="63" t="s">
        <v>104</v>
      </c>
      <c r="G18" s="148">
        <f>SUM(G13:G17)</f>
        <v>240.16716</v>
      </c>
      <c r="H18" s="148">
        <f>SUM(H13:H17)</f>
        <v>165.90644400000002</v>
      </c>
      <c r="I18" s="148">
        <f>SUM(I13:I17)</f>
        <v>211.15916000000001</v>
      </c>
    </row>
    <row r="19" spans="1:9" s="23" customFormat="1" x14ac:dyDescent="0.25">
      <c r="A19" s="61"/>
      <c r="B19" s="62"/>
      <c r="C19" s="61"/>
      <c r="D19" s="61"/>
      <c r="E19" s="61"/>
      <c r="F19" s="63"/>
      <c r="G19" s="148"/>
      <c r="H19" s="148"/>
      <c r="I19" s="148"/>
    </row>
    <row r="20" spans="1:9" s="23" customFormat="1" x14ac:dyDescent="0.25">
      <c r="A20" s="60" t="s">
        <v>99</v>
      </c>
      <c r="B20" s="62"/>
      <c r="C20" s="61"/>
      <c r="D20" s="61"/>
      <c r="E20" s="61"/>
      <c r="F20" s="63"/>
      <c r="G20" s="148"/>
      <c r="H20" s="148"/>
      <c r="I20" s="148"/>
    </row>
    <row r="21" spans="1:9" s="3" customFormat="1" x14ac:dyDescent="0.25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Status'!K25</f>
        <v>Available</v>
      </c>
      <c r="E21" s="176" t="str">
        <f>+'Summary by Status'!G25</f>
        <v>Analyzing</v>
      </c>
      <c r="F21" s="151" t="str">
        <f>+'Summary by Status'!F25</f>
        <v>Unassigned</v>
      </c>
      <c r="G21" s="7">
        <f>+'Summary by Status'!H25</f>
        <v>13</v>
      </c>
      <c r="H21" s="7">
        <f>+'Summary by Status'!I25</f>
        <v>13</v>
      </c>
      <c r="I21" s="177">
        <f>+'Summary by Status'!J25</f>
        <v>13</v>
      </c>
    </row>
    <row r="22" spans="1:9" s="3" customFormat="1" x14ac:dyDescent="0.25">
      <c r="A22" s="2"/>
      <c r="C22" s="2"/>
      <c r="D22" s="2"/>
      <c r="E22" s="176"/>
      <c r="F22" s="151"/>
      <c r="G22" s="7"/>
      <c r="H22" s="7"/>
      <c r="I22" s="177"/>
    </row>
    <row r="23" spans="1:9" s="3" customFormat="1" x14ac:dyDescent="0.25">
      <c r="A23" s="60" t="s">
        <v>110</v>
      </c>
      <c r="C23" s="2"/>
      <c r="D23" s="2"/>
      <c r="E23" s="176"/>
      <c r="F23" s="151"/>
      <c r="G23" s="7"/>
      <c r="H23" s="7"/>
      <c r="I23" s="177"/>
    </row>
    <row r="24" spans="1:9" s="3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Status'!K26</f>
        <v>Available</v>
      </c>
      <c r="E24" s="176" t="str">
        <f>+'Summary by Status'!G26</f>
        <v>Analyzing</v>
      </c>
      <c r="F24" s="151" t="str">
        <f>+'Summary by Status'!F26</f>
        <v>Unassigned</v>
      </c>
      <c r="G24" s="7">
        <f>+'Summary by Status'!H26</f>
        <v>0</v>
      </c>
      <c r="H24" s="7">
        <f>+'Summary by Status'!I26</f>
        <v>0</v>
      </c>
      <c r="I24" s="177">
        <f>+'Summary by Status'!J26</f>
        <v>0</v>
      </c>
    </row>
    <row r="25" spans="1:9" s="3" customFormat="1" x14ac:dyDescent="0.25">
      <c r="A25" s="2"/>
      <c r="C25" s="2"/>
      <c r="D25" s="2"/>
      <c r="E25" s="176"/>
      <c r="F25" s="151"/>
      <c r="G25" s="7"/>
      <c r="H25" s="7"/>
      <c r="I25" s="177"/>
    </row>
    <row r="26" spans="1:9" s="36" customFormat="1" ht="13.8" thickBot="1" x14ac:dyDescent="0.3">
      <c r="A26" s="64">
        <f>SUM(A8:A25)</f>
        <v>14</v>
      </c>
      <c r="B26" s="36" t="s">
        <v>71</v>
      </c>
      <c r="C26" s="64"/>
      <c r="D26" s="64"/>
      <c r="E26" s="64"/>
      <c r="F26" s="63" t="s">
        <v>55</v>
      </c>
      <c r="G26" s="184">
        <f>G10+G21+G18</f>
        <v>503.41715999999997</v>
      </c>
      <c r="H26" s="184">
        <f>H10+H21+H18</f>
        <v>391.61894400000011</v>
      </c>
      <c r="I26" s="184">
        <f>I10+I21+I18</f>
        <v>426.61141000000009</v>
      </c>
    </row>
    <row r="27" spans="1:9" ht="13.8" thickTop="1" x14ac:dyDescent="0.25"/>
    <row r="28" spans="1:9" x14ac:dyDescent="0.25">
      <c r="F28" s="135" t="s">
        <v>92</v>
      </c>
      <c r="G28" s="146">
        <f>+'Summary by Status'!H34</f>
        <v>503.41715999999997</v>
      </c>
      <c r="H28" s="146">
        <f>+'Summary by Status'!I34</f>
        <v>391.61894400000017</v>
      </c>
      <c r="I28" s="146">
        <f>+'Summary by Status'!J34</f>
        <v>426.61141000000003</v>
      </c>
    </row>
    <row r="29" spans="1:9" x14ac:dyDescent="0.25">
      <c r="F29" s="135" t="s">
        <v>93</v>
      </c>
      <c r="G29" s="146">
        <f>+G26-G28</f>
        <v>0</v>
      </c>
      <c r="H29" s="146">
        <f>+H26-H28</f>
        <v>0</v>
      </c>
      <c r="I29" s="146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3.2" x14ac:dyDescent="0.25"/>
  <cols>
    <col min="1" max="1" width="5.44140625" style="65" customWidth="1"/>
    <col min="2" max="2" width="42.6640625" style="67" customWidth="1"/>
    <col min="3" max="3" width="20.109375" style="79" customWidth="1"/>
    <col min="4" max="40" width="11.77734375" style="65" customWidth="1"/>
    <col min="41" max="41" width="11.77734375" style="70" customWidth="1"/>
    <col min="42" max="54" width="11.77734375" style="65" customWidth="1"/>
    <col min="55" max="55" width="12.6640625" style="65" customWidth="1"/>
    <col min="56" max="16384" width="10.6640625" style="65"/>
  </cols>
  <sheetData>
    <row r="1" spans="1:102" ht="17.399999999999999" x14ac:dyDescent="0.3">
      <c r="B1" s="186" t="s">
        <v>13</v>
      </c>
    </row>
    <row r="2" spans="1:102" ht="17.399999999999999" x14ac:dyDescent="0.3">
      <c r="B2" s="186" t="s">
        <v>57</v>
      </c>
    </row>
    <row r="3" spans="1:102" s="68" customFormat="1" ht="13.8" thickBot="1" x14ac:dyDescent="0.3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5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5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5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5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5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5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5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8" thickBot="1" x14ac:dyDescent="0.3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5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5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5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5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5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5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5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8" thickBot="1" x14ac:dyDescent="0.3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5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5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5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5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5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5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5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8" thickBot="1" x14ac:dyDescent="0.3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5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5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5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5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5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5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5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8" thickBot="1" x14ac:dyDescent="0.3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5">
      <c r="A36" s="234">
        <f>+A28+1</f>
        <v>5</v>
      </c>
      <c r="B36" s="100" t="str">
        <f>+'Detail by Turbine'!G17</f>
        <v>MHI 501F Simple Cycle</v>
      </c>
      <c r="C36" s="232" t="str">
        <f>+'Detail by Turbine'!T17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5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5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5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5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5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5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8" thickBot="1" x14ac:dyDescent="0.3">
      <c r="A43" s="236"/>
      <c r="B43" s="128" t="s">
        <v>63</v>
      </c>
      <c r="C43" s="129" t="str">
        <f>+'Detail by Turbine'!B17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5">
      <c r="A44" s="234">
        <f>+A36+1</f>
        <v>6</v>
      </c>
      <c r="B44" s="100" t="str">
        <f>+'Detail by Turbine'!G9</f>
        <v>501D5A Simple Cycle</v>
      </c>
      <c r="C44" s="232" t="str">
        <f>+'Detail by Turbine'!T9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5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5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5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5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5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5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8" thickBot="1" x14ac:dyDescent="0.3">
      <c r="A51" s="236"/>
      <c r="B51" s="128" t="s">
        <v>63</v>
      </c>
      <c r="C51" s="129" t="str">
        <f>+'Detail by Turbine'!B9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5">
      <c r="A52" s="234">
        <f>+A44+1</f>
        <v>7</v>
      </c>
      <c r="B52" s="100" t="str">
        <f>+'Detail by Turbine'!G10</f>
        <v>9FA STAG Power Islands</v>
      </c>
      <c r="C52" s="232" t="str">
        <f>+'Detail by Turbine'!T10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5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5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5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5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5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5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8" thickBot="1" x14ac:dyDescent="0.3">
      <c r="A59" s="236"/>
      <c r="B59" s="128" t="s">
        <v>63</v>
      </c>
      <c r="C59" s="129" t="str">
        <f>+'Detail by Turbine'!B10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5">
      <c r="A60" s="234">
        <f>+A52+1</f>
        <v>8</v>
      </c>
      <c r="B60" s="100" t="str">
        <f>+'Detail by Turbine'!G11</f>
        <v>9FA STAG Power Islands</v>
      </c>
      <c r="C60" s="232" t="str">
        <f>+'Detail by Turbine'!T11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5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5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5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5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5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5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8" thickBot="1" x14ac:dyDescent="0.3">
      <c r="A67" s="236"/>
      <c r="B67" s="128" t="s">
        <v>63</v>
      </c>
      <c r="C67" s="129" t="str">
        <f>+'Detail by Turbine'!B11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5">
      <c r="A68" s="234">
        <f>+A60+1</f>
        <v>9</v>
      </c>
      <c r="B68" s="100" t="str">
        <f>+'Detail by Turbine'!G12</f>
        <v>9FA STAG Power Islands</v>
      </c>
      <c r="C68" s="232" t="str">
        <f>+'Detail by Turbine'!T12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5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5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5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5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5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5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8" thickBot="1" x14ac:dyDescent="0.3">
      <c r="A75" s="236"/>
      <c r="B75" s="128" t="s">
        <v>63</v>
      </c>
      <c r="C75" s="129" t="str">
        <f>+'Detail by Turbine'!B12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8" thickTop="1" x14ac:dyDescent="0.25">
      <c r="A76" s="234">
        <f>+A68+1</f>
        <v>10</v>
      </c>
      <c r="B76" s="100" t="str">
        <f>+'Detail by Turbine'!G13</f>
        <v>11N1</v>
      </c>
      <c r="C76" s="232" t="str">
        <f>+'Detail by Turbine'!T13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5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5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5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5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5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5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8" thickBot="1" x14ac:dyDescent="0.3">
      <c r="A83" s="236"/>
      <c r="B83" s="128" t="s">
        <v>63</v>
      </c>
      <c r="C83" s="129" t="str">
        <f>+'Detail by Turbine'!B13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8" thickTop="1" x14ac:dyDescent="0.25">
      <c r="A84" s="234">
        <f>+A76+1</f>
        <v>11</v>
      </c>
      <c r="B84" s="100" t="str">
        <f>+'Detail by Turbine'!G14</f>
        <v>11N1</v>
      </c>
      <c r="C84" s="232" t="str">
        <f>+'Detail by Turbine'!T14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5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5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5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5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5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5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8" thickBot="1" x14ac:dyDescent="0.3">
      <c r="A91" s="236"/>
      <c r="B91" s="128" t="s">
        <v>63</v>
      </c>
      <c r="C91" s="129" t="str">
        <f>+'Detail by Turbine'!B14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8" thickTop="1" x14ac:dyDescent="0.25">
      <c r="A92" s="234">
        <f>+A84+1</f>
        <v>12</v>
      </c>
      <c r="B92" s="100" t="str">
        <f>+'Detail by Turbine'!G15</f>
        <v>Fr 6B 60 hz power barges (BV = 0)</v>
      </c>
      <c r="C92" s="232" t="str">
        <f>+'Detail by Turbine'!T15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5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5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5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5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5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5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8" thickBot="1" x14ac:dyDescent="0.3">
      <c r="A99" s="236"/>
      <c r="B99" s="128" t="s">
        <v>63</v>
      </c>
      <c r="C99" s="129" t="str">
        <f>+'Detail by Turbine'!B15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8" thickTop="1" x14ac:dyDescent="0.25">
      <c r="A100" s="234">
        <f>+A92+1</f>
        <v>13</v>
      </c>
      <c r="B100" s="100" t="str">
        <f>+'Detail by Turbine'!G16</f>
        <v>Fr 6B 60 hz power barges (BV = 0)</v>
      </c>
      <c r="C100" s="232" t="str">
        <f>+'Detail by Turbine'!T16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5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5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5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5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5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5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8" thickBot="1" x14ac:dyDescent="0.3">
      <c r="A107" s="236"/>
      <c r="B107" s="128" t="s">
        <v>63</v>
      </c>
      <c r="C107" s="129" t="str">
        <f>+'Detail by Turbine'!B16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5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5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5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5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5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5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5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5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5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5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5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5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5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5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5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5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5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5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5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5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5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5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5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5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5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5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5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5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5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5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5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5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5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5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5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5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5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5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5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5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5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5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5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5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5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5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5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5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5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5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5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5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5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5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5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5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5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5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5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5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5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5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5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5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5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5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5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5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5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5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5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5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5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5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5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5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5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5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5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5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5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5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5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5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5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5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5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5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5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5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5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5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5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20:C25"/>
    <mergeCell ref="A4:A11"/>
    <mergeCell ref="C4:C8"/>
    <mergeCell ref="C12:C17"/>
    <mergeCell ref="A12:A19"/>
    <mergeCell ref="A20:A27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2001-11-20T17:30:04Z</cp:lastPrinted>
  <dcterms:created xsi:type="dcterms:W3CDTF">2000-08-10T19:34:44Z</dcterms:created>
  <dcterms:modified xsi:type="dcterms:W3CDTF">2023-09-10T15:42:21Z</dcterms:modified>
</cp:coreProperties>
</file>