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ml.chartshapes+xml"/>
  <Override PartName="/xl/charts/chart13.xml" ContentType="application/vnd.openxmlformats-officedocument.drawingml.chart+xml"/>
  <Override PartName="/xl/charts/chart14.xml" ContentType="application/vnd.openxmlformats-officedocument.drawingml.chart+xml"/>
  <Override PartName="/xl/drawings/drawing7.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8.xml" ContentType="application/vnd.openxmlformats-officedocument.drawingml.chartshapes+xml"/>
  <Override PartName="/xl/charts/chart18.xml" ContentType="application/vnd.openxmlformats-officedocument.drawingml.chart+xml"/>
  <Override PartName="/xl/charts/chart19.xml" ContentType="application/vnd.openxmlformats-officedocument.drawingml.chart+xml"/>
  <Override PartName="/xl/drawings/drawing9.xml" ContentType="application/vnd.openxmlformats-officedocument.drawingml.chartshapes+xml"/>
  <Override PartName="/xl/charts/chart20.xml" ContentType="application/vnd.openxmlformats-officedocument.drawingml.chart+xml"/>
  <Override PartName="/xl/charts/chart21.xml" ContentType="application/vnd.openxmlformats-officedocument.drawingml.chart+xml"/>
  <Override PartName="/xl/drawings/drawing10.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11.xml" ContentType="application/vnd.openxmlformats-officedocument.drawingml.chartshapes+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2.xml" ContentType="application/vnd.openxmlformats-officedocument.drawingml.chartshapes+xml"/>
  <Override PartName="/xl/charts/chart28.xml" ContentType="application/vnd.openxmlformats-officedocument.drawingml.chart+xml"/>
  <Override PartName="/xl/charts/chart29.xml" ContentType="application/vnd.openxmlformats-officedocument.drawingml.chart+xml"/>
  <Override PartName="/xl/drawings/drawing13.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drawing14.xml" ContentType="application/vnd.openxmlformats-officedocument.drawingml.chartshapes+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15.xml" ContentType="application/vnd.openxmlformats-officedocument.drawingml.chartshapes+xml"/>
  <Override PartName="/xl/charts/chart36.xml" ContentType="application/vnd.openxmlformats-officedocument.drawingml.chart+xml"/>
  <Override PartName="/xl/drawings/drawing16.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17.xml" ContentType="application/vnd.openxmlformats-officedocument.drawingml.chartshapes+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drawings/drawing18.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19.xml" ContentType="application/vnd.openxmlformats-officedocument.drawingml.chartshapes+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drawings/drawing20.xml" ContentType="application/vnd.openxmlformats-officedocument.drawing+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drawings/drawing21.xml" ContentType="application/vnd.openxmlformats-officedocument.drawingml.chartshapes+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drawings/drawing2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48" windowWidth="15180" windowHeight="8580"/>
  </bookViews>
  <sheets>
    <sheet name="Graph Data Oct 08" sheetId="15" r:id="rId1"/>
    <sheet name="summary 1008" sheetId="16" r:id="rId2"/>
    <sheet name="Graph Data Oct 01" sheetId="13" r:id="rId3"/>
    <sheet name="summary 1001" sheetId="14" r:id="rId4"/>
    <sheet name="Graph Data Sep 24" sheetId="11" r:id="rId5"/>
    <sheet name="summary 0924" sheetId="12" r:id="rId6"/>
    <sheet name="Graph Data Sep 17" sheetId="9" r:id="rId7"/>
    <sheet name="summary 0917" sheetId="10" r:id="rId8"/>
    <sheet name="Graph Data Sep 10" sheetId="7" r:id="rId9"/>
    <sheet name="summary 0910" sheetId="8" r:id="rId10"/>
    <sheet name="Graph Data Sep 04" sheetId="5" r:id="rId11"/>
    <sheet name="summary 0904" sheetId="6" r:id="rId12"/>
    <sheet name="Graph Data Aug 27" sheetId="3" r:id="rId13"/>
    <sheet name="summary 0827" sheetId="4" r:id="rId14"/>
    <sheet name="Graph Data Aug 20" sheetId="1" r:id="rId15"/>
    <sheet name="summary 0820" sheetId="2" r:id="rId16"/>
  </sheets>
  <externalReferences>
    <externalReference r:id="rId17"/>
    <externalReference r:id="rId18"/>
    <externalReference r:id="rId19"/>
    <externalReference r:id="rId20"/>
    <externalReference r:id="rId21"/>
    <externalReference r:id="rId22"/>
    <externalReference r:id="rId23"/>
    <externalReference r:id="rId24"/>
  </externalReferences>
  <definedNames>
    <definedName name="_xlnm.Print_Area" localSheetId="14">'Graph Data Aug 20'!$A$17:$J$74</definedName>
    <definedName name="_xlnm.Print_Area" localSheetId="12">'Graph Data Aug 27'!$A$17:$J$74</definedName>
    <definedName name="_xlnm.Print_Area" localSheetId="2">'Graph Data Oct 01'!$A$35:$K$104</definedName>
    <definedName name="_xlnm.Print_Area" localSheetId="0">'Graph Data Oct 08'!$A$111:$K$143</definedName>
    <definedName name="_xlnm.Print_Area" localSheetId="10">'Graph Data Sep 04'!$A$26:$J$83</definedName>
    <definedName name="_xlnm.Print_Area" localSheetId="8">'Graph Data Sep 10'!$A$26:$J$84</definedName>
    <definedName name="_xlnm.Print_Area" localSheetId="6">'Graph Data Sep 17'!$A$110:$L$143</definedName>
    <definedName name="_xlnm.Print_Area" localSheetId="4">'Graph Data Sep 24'!$A$35:$K$103</definedName>
  </definedNames>
  <calcPr calcId="92512" calcMode="manual"/>
</workbook>
</file>

<file path=xl/calcChain.xml><?xml version="1.0" encoding="utf-8"?>
<calcChain xmlns="http://schemas.openxmlformats.org/spreadsheetml/2006/main">
  <c r="H2" i="1" l="1"/>
  <c r="J2" i="1"/>
  <c r="R3" i="1"/>
  <c r="T3" i="1"/>
  <c r="G4" i="1"/>
  <c r="H4" i="1"/>
  <c r="I4" i="1"/>
  <c r="J4" i="1"/>
  <c r="N4" i="1"/>
  <c r="Q4" i="1"/>
  <c r="R4" i="1"/>
  <c r="S4" i="1"/>
  <c r="W4" i="1"/>
  <c r="X4" i="1"/>
  <c r="Y4" i="1"/>
  <c r="Z4" i="1"/>
  <c r="G5" i="1"/>
  <c r="H5" i="1"/>
  <c r="I5" i="1"/>
  <c r="J5" i="1"/>
  <c r="N5" i="1"/>
  <c r="Q5" i="1"/>
  <c r="R5" i="1"/>
  <c r="S5" i="1"/>
  <c r="T5" i="1"/>
  <c r="U5" i="1"/>
  <c r="V5" i="1"/>
  <c r="W5" i="1"/>
  <c r="X5" i="1"/>
  <c r="Y5" i="1"/>
  <c r="Z5" i="1"/>
  <c r="G6" i="1"/>
  <c r="H6" i="1"/>
  <c r="I6" i="1"/>
  <c r="J6" i="1"/>
  <c r="T6" i="1"/>
  <c r="U6" i="1"/>
  <c r="V6" i="1"/>
  <c r="W6" i="1"/>
  <c r="X6" i="1"/>
  <c r="Y6" i="1"/>
  <c r="G7" i="1"/>
  <c r="N7" i="1"/>
  <c r="Q7" i="1"/>
  <c r="R7" i="1"/>
  <c r="S7" i="1"/>
  <c r="T7" i="1"/>
  <c r="W7" i="1"/>
  <c r="X7" i="1"/>
  <c r="Y7" i="1"/>
  <c r="G8" i="1"/>
  <c r="H8" i="1"/>
  <c r="I8" i="1"/>
  <c r="J8" i="1"/>
  <c r="N8" i="1"/>
  <c r="Q8" i="1"/>
  <c r="T8" i="1"/>
  <c r="V8" i="1"/>
  <c r="X8" i="1"/>
  <c r="Y8" i="1"/>
  <c r="Z8" i="1"/>
  <c r="Q9" i="1"/>
  <c r="R9" i="1"/>
  <c r="V9" i="1"/>
  <c r="W9" i="1"/>
  <c r="X9" i="1"/>
  <c r="Y9" i="1"/>
  <c r="Z9" i="1"/>
  <c r="S10" i="1"/>
  <c r="U10" i="1"/>
  <c r="V10" i="1"/>
  <c r="W10" i="1"/>
  <c r="X10" i="1"/>
  <c r="Z10" i="1"/>
  <c r="J11" i="1"/>
  <c r="K11" i="1"/>
  <c r="L11" i="1"/>
  <c r="M11" i="1"/>
  <c r="N11" i="1"/>
  <c r="O11" i="1"/>
  <c r="P11" i="1"/>
  <c r="Q11" i="1"/>
  <c r="R11" i="1"/>
  <c r="S11" i="1"/>
  <c r="T11" i="1"/>
  <c r="U11" i="1"/>
  <c r="V11" i="1"/>
  <c r="W11" i="1"/>
  <c r="X11" i="1"/>
  <c r="Y11" i="1"/>
  <c r="Z11" i="1"/>
  <c r="B166" i="1"/>
  <c r="D166" i="1"/>
  <c r="E166" i="1"/>
  <c r="B167" i="1"/>
  <c r="C167" i="1"/>
  <c r="D167" i="1"/>
  <c r="E167" i="1"/>
  <c r="B168" i="1"/>
  <c r="C168" i="1"/>
  <c r="D168" i="1"/>
  <c r="E168" i="1"/>
  <c r="B169" i="1"/>
  <c r="C169" i="1"/>
  <c r="D169" i="1"/>
  <c r="E169" i="1"/>
  <c r="B170" i="1"/>
  <c r="C170" i="1"/>
  <c r="D170" i="1"/>
  <c r="E170" i="1"/>
  <c r="B171" i="1"/>
  <c r="D171" i="1"/>
  <c r="E171" i="1"/>
  <c r="B172" i="1"/>
  <c r="C172" i="1"/>
  <c r="E172" i="1"/>
  <c r="B173" i="1"/>
  <c r="C173" i="1"/>
  <c r="D173" i="1"/>
  <c r="E173" i="1"/>
  <c r="B174" i="1"/>
  <c r="B175" i="1"/>
  <c r="C175" i="1"/>
  <c r="D175" i="1"/>
  <c r="H2" i="3"/>
  <c r="J2" i="3"/>
  <c r="R3" i="3"/>
  <c r="T3" i="3"/>
  <c r="G4" i="3"/>
  <c r="H4" i="3"/>
  <c r="I4" i="3"/>
  <c r="J4" i="3"/>
  <c r="N4" i="3"/>
  <c r="Q4" i="3"/>
  <c r="R4" i="3"/>
  <c r="S4" i="3"/>
  <c r="W4" i="3"/>
  <c r="X4" i="3"/>
  <c r="Y4" i="3"/>
  <c r="Z4" i="3"/>
  <c r="AA4" i="3"/>
  <c r="G5" i="3"/>
  <c r="H5" i="3"/>
  <c r="I5" i="3"/>
  <c r="J5" i="3"/>
  <c r="N5" i="3"/>
  <c r="Q5" i="3"/>
  <c r="R5" i="3"/>
  <c r="S5" i="3"/>
  <c r="T5" i="3"/>
  <c r="U5" i="3"/>
  <c r="V5" i="3"/>
  <c r="W5" i="3"/>
  <c r="X5" i="3"/>
  <c r="Y5" i="3"/>
  <c r="Z5" i="3"/>
  <c r="AA5" i="3"/>
  <c r="G6" i="3"/>
  <c r="H6" i="3"/>
  <c r="I6" i="3"/>
  <c r="J6" i="3"/>
  <c r="T6" i="3"/>
  <c r="U6" i="3"/>
  <c r="V6" i="3"/>
  <c r="W6" i="3"/>
  <c r="X6" i="3"/>
  <c r="Y6" i="3"/>
  <c r="AA6" i="3"/>
  <c r="G7" i="3"/>
  <c r="N7" i="3"/>
  <c r="Q7" i="3"/>
  <c r="R7" i="3"/>
  <c r="S7" i="3"/>
  <c r="T7" i="3"/>
  <c r="W7" i="3"/>
  <c r="X7" i="3"/>
  <c r="Y7" i="3"/>
  <c r="AA7" i="3"/>
  <c r="G8" i="3"/>
  <c r="H8" i="3"/>
  <c r="I8" i="3"/>
  <c r="J8" i="3"/>
  <c r="N8" i="3"/>
  <c r="Q8" i="3"/>
  <c r="T8" i="3"/>
  <c r="V8" i="3"/>
  <c r="X8" i="3"/>
  <c r="Y8" i="3"/>
  <c r="Z8" i="3"/>
  <c r="AA8" i="3"/>
  <c r="Q9" i="3"/>
  <c r="R9" i="3"/>
  <c r="V9" i="3"/>
  <c r="W9" i="3"/>
  <c r="X9" i="3"/>
  <c r="Y9" i="3"/>
  <c r="Z9" i="3"/>
  <c r="AA9" i="3"/>
  <c r="S10" i="3"/>
  <c r="U10" i="3"/>
  <c r="V10" i="3"/>
  <c r="W10" i="3"/>
  <c r="X10" i="3"/>
  <c r="Z10" i="3"/>
  <c r="AA10" i="3"/>
  <c r="J11" i="3"/>
  <c r="K11" i="3"/>
  <c r="L11" i="3"/>
  <c r="M11" i="3"/>
  <c r="N11" i="3"/>
  <c r="O11" i="3"/>
  <c r="P11" i="3"/>
  <c r="Q11" i="3"/>
  <c r="R11" i="3"/>
  <c r="S11" i="3"/>
  <c r="T11" i="3"/>
  <c r="U11" i="3"/>
  <c r="V11" i="3"/>
  <c r="W11" i="3"/>
  <c r="X11" i="3"/>
  <c r="Y11" i="3"/>
  <c r="Z11" i="3"/>
  <c r="AA11" i="3"/>
  <c r="B166" i="3"/>
  <c r="C166" i="3"/>
  <c r="D166" i="3"/>
  <c r="E166" i="3"/>
  <c r="B167" i="3"/>
  <c r="C167" i="3"/>
  <c r="D167" i="3"/>
  <c r="E167" i="3"/>
  <c r="B168" i="3"/>
  <c r="C168" i="3"/>
  <c r="D168" i="3"/>
  <c r="E168" i="3"/>
  <c r="B169" i="3"/>
  <c r="C169" i="3"/>
  <c r="D169" i="3"/>
  <c r="E169" i="3"/>
  <c r="B170" i="3"/>
  <c r="C170" i="3"/>
  <c r="D170" i="3"/>
  <c r="E170" i="3"/>
  <c r="B171" i="3"/>
  <c r="D171" i="3"/>
  <c r="E171" i="3"/>
  <c r="B172" i="3"/>
  <c r="C172" i="3"/>
  <c r="E172" i="3"/>
  <c r="B173" i="3"/>
  <c r="D173" i="3"/>
  <c r="E173" i="3"/>
  <c r="B174" i="3"/>
  <c r="B175" i="3"/>
  <c r="C175" i="3"/>
  <c r="D175" i="3"/>
  <c r="H2" i="13"/>
  <c r="J2" i="13"/>
  <c r="AC2" i="13"/>
  <c r="AD2" i="13"/>
  <c r="AE2" i="13"/>
  <c r="AF2" i="13"/>
  <c r="R3" i="13"/>
  <c r="T3" i="13"/>
  <c r="AE3" i="13"/>
  <c r="G4" i="13"/>
  <c r="H4" i="13"/>
  <c r="I4" i="13"/>
  <c r="J4" i="13"/>
  <c r="N4" i="13"/>
  <c r="Q4" i="13"/>
  <c r="R4" i="13"/>
  <c r="S4" i="13"/>
  <c r="W4" i="13"/>
  <c r="X4" i="13"/>
  <c r="Y4" i="13"/>
  <c r="Z4" i="13"/>
  <c r="AA4" i="13"/>
  <c r="AB4" i="13"/>
  <c r="AC4" i="13"/>
  <c r="AD4" i="13"/>
  <c r="AE4" i="13"/>
  <c r="AF4" i="13"/>
  <c r="G5" i="13"/>
  <c r="H5" i="13"/>
  <c r="I5" i="13"/>
  <c r="J5" i="13"/>
  <c r="N5" i="13"/>
  <c r="Q5" i="13"/>
  <c r="R5" i="13"/>
  <c r="S5" i="13"/>
  <c r="T5" i="13"/>
  <c r="U5" i="13"/>
  <c r="V5" i="13"/>
  <c r="W5" i="13"/>
  <c r="X5" i="13"/>
  <c r="Y5" i="13"/>
  <c r="Z5" i="13"/>
  <c r="AA5" i="13"/>
  <c r="AB5" i="13"/>
  <c r="AC5" i="13"/>
  <c r="AD5" i="13"/>
  <c r="AE5" i="13"/>
  <c r="AF5" i="13"/>
  <c r="G6" i="13"/>
  <c r="H6" i="13"/>
  <c r="I6" i="13"/>
  <c r="J6" i="13"/>
  <c r="T6" i="13"/>
  <c r="U6" i="13"/>
  <c r="V6" i="13"/>
  <c r="W6" i="13"/>
  <c r="X6" i="13"/>
  <c r="Y6" i="13"/>
  <c r="AA6" i="13"/>
  <c r="AC6" i="13"/>
  <c r="G7" i="13"/>
  <c r="N7" i="13"/>
  <c r="Q7" i="13"/>
  <c r="R7" i="13"/>
  <c r="S7" i="13"/>
  <c r="T7" i="13"/>
  <c r="W7" i="13"/>
  <c r="X7" i="13"/>
  <c r="Y7" i="13"/>
  <c r="AA7" i="13"/>
  <c r="AB7" i="13"/>
  <c r="AC7" i="13"/>
  <c r="AF7" i="13"/>
  <c r="G8" i="13"/>
  <c r="H8" i="13"/>
  <c r="I8" i="13"/>
  <c r="J8" i="13"/>
  <c r="N8" i="13"/>
  <c r="Q8" i="13"/>
  <c r="T8" i="13"/>
  <c r="V8" i="13"/>
  <c r="X8" i="13"/>
  <c r="Y8" i="13"/>
  <c r="Z8" i="13"/>
  <c r="AA8" i="13"/>
  <c r="Q9" i="13"/>
  <c r="R9" i="13"/>
  <c r="V9" i="13"/>
  <c r="W9" i="13"/>
  <c r="X9" i="13"/>
  <c r="Y9" i="13"/>
  <c r="Z9" i="13"/>
  <c r="AA9" i="13"/>
  <c r="AB9" i="13"/>
  <c r="AD9" i="13"/>
  <c r="AE9" i="13"/>
  <c r="AF9" i="13"/>
  <c r="S10" i="13"/>
  <c r="U10" i="13"/>
  <c r="V10" i="13"/>
  <c r="W10" i="13"/>
  <c r="X10" i="13"/>
  <c r="Z10" i="13"/>
  <c r="AA10" i="13"/>
  <c r="AB10" i="13"/>
  <c r="AD10" i="13"/>
  <c r="AF10" i="13"/>
  <c r="J11" i="13"/>
  <c r="K11" i="13"/>
  <c r="L11" i="13"/>
  <c r="M11" i="13"/>
  <c r="N11" i="13"/>
  <c r="O11" i="13"/>
  <c r="P11" i="13"/>
  <c r="Q11" i="13"/>
  <c r="R11" i="13"/>
  <c r="S11" i="13"/>
  <c r="T11" i="13"/>
  <c r="U11" i="13"/>
  <c r="V11" i="13"/>
  <c r="W11" i="13"/>
  <c r="X11" i="13"/>
  <c r="Y11" i="13"/>
  <c r="Z11" i="13"/>
  <c r="AA11" i="13"/>
  <c r="AB11" i="13"/>
  <c r="AC11" i="13"/>
  <c r="AD11" i="13"/>
  <c r="AE11" i="13"/>
  <c r="AF11" i="13"/>
  <c r="Y15" i="13"/>
  <c r="Z15" i="13"/>
  <c r="AB15" i="13"/>
  <c r="AC15" i="13"/>
  <c r="AE15" i="13"/>
  <c r="AF15" i="13"/>
  <c r="X16" i="13"/>
  <c r="Y16" i="13"/>
  <c r="Z16" i="13"/>
  <c r="AA16" i="13"/>
  <c r="AB16" i="13"/>
  <c r="AC16" i="13"/>
  <c r="AE16" i="13"/>
  <c r="AF16" i="13"/>
  <c r="X20" i="13"/>
  <c r="Y20" i="13"/>
  <c r="Z20" i="13"/>
  <c r="AA20" i="13"/>
  <c r="AB20" i="13"/>
  <c r="AC20" i="13"/>
  <c r="AF20" i="13"/>
  <c r="X22" i="13"/>
  <c r="Y22" i="13"/>
  <c r="Z22" i="13"/>
  <c r="AA22" i="13"/>
  <c r="AB22" i="13"/>
  <c r="AC22" i="13"/>
  <c r="AD22" i="13"/>
  <c r="AE22" i="13"/>
  <c r="AF22" i="13"/>
  <c r="B188" i="13"/>
  <c r="C188" i="13"/>
  <c r="D188" i="13"/>
  <c r="E188" i="13"/>
  <c r="B189" i="13"/>
  <c r="C189" i="13"/>
  <c r="D189" i="13"/>
  <c r="E189" i="13"/>
  <c r="B190" i="13"/>
  <c r="C190" i="13"/>
  <c r="D190" i="13"/>
  <c r="E190" i="13"/>
  <c r="B191" i="13"/>
  <c r="D191" i="13"/>
  <c r="B192" i="13"/>
  <c r="C192" i="13"/>
  <c r="D192" i="13"/>
  <c r="E192" i="13"/>
  <c r="B193" i="13"/>
  <c r="C193" i="13"/>
  <c r="D193" i="13"/>
  <c r="E193" i="13"/>
  <c r="B194" i="13"/>
  <c r="B195" i="13"/>
  <c r="C195" i="13"/>
  <c r="D195" i="13"/>
  <c r="E195" i="13"/>
  <c r="B196" i="13"/>
  <c r="B197" i="13"/>
  <c r="C197" i="13"/>
  <c r="D197" i="13"/>
  <c r="H2" i="15"/>
  <c r="J2" i="15"/>
  <c r="AC2" i="15"/>
  <c r="AD2" i="15"/>
  <c r="AE2" i="15"/>
  <c r="AF2" i="15"/>
  <c r="AG2" i="15"/>
  <c r="R3" i="15"/>
  <c r="T3" i="15"/>
  <c r="AE3" i="15"/>
  <c r="G4" i="15"/>
  <c r="H4" i="15"/>
  <c r="I4" i="15"/>
  <c r="J4" i="15"/>
  <c r="N4" i="15"/>
  <c r="Q4" i="15"/>
  <c r="R4" i="15"/>
  <c r="S4" i="15"/>
  <c r="W4" i="15"/>
  <c r="X4" i="15"/>
  <c r="Y4" i="15"/>
  <c r="Z4" i="15"/>
  <c r="AA4" i="15"/>
  <c r="AB4" i="15"/>
  <c r="AC4" i="15"/>
  <c r="AD4" i="15"/>
  <c r="AE4" i="15"/>
  <c r="AF4" i="15"/>
  <c r="AG4" i="15"/>
  <c r="G5" i="15"/>
  <c r="H5" i="15"/>
  <c r="I5" i="15"/>
  <c r="J5" i="15"/>
  <c r="N5" i="15"/>
  <c r="Q5" i="15"/>
  <c r="R5" i="15"/>
  <c r="S5" i="15"/>
  <c r="T5" i="15"/>
  <c r="U5" i="15"/>
  <c r="V5" i="15"/>
  <c r="W5" i="15"/>
  <c r="X5" i="15"/>
  <c r="Y5" i="15"/>
  <c r="Z5" i="15"/>
  <c r="AA5" i="15"/>
  <c r="AB5" i="15"/>
  <c r="AC5" i="15"/>
  <c r="AD5" i="15"/>
  <c r="AE5" i="15"/>
  <c r="AF5" i="15"/>
  <c r="AG5" i="15"/>
  <c r="G6" i="15"/>
  <c r="H6" i="15"/>
  <c r="I6" i="15"/>
  <c r="J6" i="15"/>
  <c r="T6" i="15"/>
  <c r="U6" i="15"/>
  <c r="V6" i="15"/>
  <c r="W6" i="15"/>
  <c r="X6" i="15"/>
  <c r="Y6" i="15"/>
  <c r="AA6" i="15"/>
  <c r="AC6" i="15"/>
  <c r="AG6" i="15"/>
  <c r="G7" i="15"/>
  <c r="N7" i="15"/>
  <c r="Q7" i="15"/>
  <c r="R7" i="15"/>
  <c r="S7" i="15"/>
  <c r="T7" i="15"/>
  <c r="W7" i="15"/>
  <c r="X7" i="15"/>
  <c r="Y7" i="15"/>
  <c r="AA7" i="15"/>
  <c r="AB7" i="15"/>
  <c r="AC7" i="15"/>
  <c r="AF7" i="15"/>
  <c r="G8" i="15"/>
  <c r="H8" i="15"/>
  <c r="I8" i="15"/>
  <c r="J8" i="15"/>
  <c r="N8" i="15"/>
  <c r="Q8" i="15"/>
  <c r="T8" i="15"/>
  <c r="V8" i="15"/>
  <c r="X8" i="15"/>
  <c r="Y8" i="15"/>
  <c r="Z8" i="15"/>
  <c r="AA8" i="15"/>
  <c r="AG8" i="15"/>
  <c r="Q9" i="15"/>
  <c r="R9" i="15"/>
  <c r="V9" i="15"/>
  <c r="W9" i="15"/>
  <c r="X9" i="15"/>
  <c r="Y9" i="15"/>
  <c r="Z9" i="15"/>
  <c r="AA9" i="15"/>
  <c r="AB9" i="15"/>
  <c r="AD9" i="15"/>
  <c r="AE9" i="15"/>
  <c r="AF9" i="15"/>
  <c r="S10" i="15"/>
  <c r="U10" i="15"/>
  <c r="V10" i="15"/>
  <c r="W10" i="15"/>
  <c r="X10" i="15"/>
  <c r="Z10" i="15"/>
  <c r="AA10" i="15"/>
  <c r="AB10" i="15"/>
  <c r="AD10" i="15"/>
  <c r="AF10" i="15"/>
  <c r="AG10" i="15"/>
  <c r="J11" i="15"/>
  <c r="K11" i="15"/>
  <c r="L11" i="15"/>
  <c r="M11" i="15"/>
  <c r="N11" i="15"/>
  <c r="O11" i="15"/>
  <c r="P11" i="15"/>
  <c r="Q11" i="15"/>
  <c r="R11" i="15"/>
  <c r="S11" i="15"/>
  <c r="T11" i="15"/>
  <c r="U11" i="15"/>
  <c r="V11" i="15"/>
  <c r="W11" i="15"/>
  <c r="X11" i="15"/>
  <c r="Y11" i="15"/>
  <c r="Z11" i="15"/>
  <c r="AA11" i="15"/>
  <c r="AB11" i="15"/>
  <c r="AC11" i="15"/>
  <c r="AD11" i="15"/>
  <c r="AE11" i="15"/>
  <c r="AF11" i="15"/>
  <c r="AG11" i="15"/>
  <c r="Y15" i="15"/>
  <c r="Z15" i="15"/>
  <c r="AB15" i="15"/>
  <c r="AC15" i="15"/>
  <c r="AE15" i="15"/>
  <c r="AF15" i="15"/>
  <c r="AG15" i="15"/>
  <c r="X16" i="15"/>
  <c r="Y16" i="15"/>
  <c r="Z16" i="15"/>
  <c r="AA16" i="15"/>
  <c r="AB16" i="15"/>
  <c r="AC16" i="15"/>
  <c r="AE16" i="15"/>
  <c r="AF16" i="15"/>
  <c r="AG16" i="15"/>
  <c r="AG18" i="15"/>
  <c r="X20" i="15"/>
  <c r="Y20" i="15"/>
  <c r="Z20" i="15"/>
  <c r="AA20" i="15"/>
  <c r="AB20" i="15"/>
  <c r="AC20" i="15"/>
  <c r="AF20" i="15"/>
  <c r="AG20" i="15"/>
  <c r="X22" i="15"/>
  <c r="Y22" i="15"/>
  <c r="Z22" i="15"/>
  <c r="AA22" i="15"/>
  <c r="AB22" i="15"/>
  <c r="AC22" i="15"/>
  <c r="AD22" i="15"/>
  <c r="AE22" i="15"/>
  <c r="AF22" i="15"/>
  <c r="AG22" i="15"/>
  <c r="B189" i="15"/>
  <c r="D189" i="15"/>
  <c r="B190" i="15"/>
  <c r="C190" i="15"/>
  <c r="D190" i="15"/>
  <c r="B191" i="15"/>
  <c r="C191" i="15"/>
  <c r="D191" i="15"/>
  <c r="E191" i="15"/>
  <c r="B192" i="15"/>
  <c r="C192" i="15"/>
  <c r="D192" i="15"/>
  <c r="E192" i="15"/>
  <c r="B193" i="15"/>
  <c r="C193" i="15"/>
  <c r="D193" i="15"/>
  <c r="E193" i="15"/>
  <c r="B194" i="15"/>
  <c r="D194" i="15"/>
  <c r="B195" i="15"/>
  <c r="C195" i="15"/>
  <c r="E195" i="15"/>
  <c r="B196" i="15"/>
  <c r="C196" i="15"/>
  <c r="D196" i="15"/>
  <c r="E196" i="15"/>
  <c r="B197" i="15"/>
  <c r="C197" i="15"/>
  <c r="B198" i="15"/>
  <c r="C198" i="15"/>
  <c r="D198" i="15"/>
  <c r="H2" i="5"/>
  <c r="J2" i="5"/>
  <c r="R3" i="5"/>
  <c r="T3" i="5"/>
  <c r="G4" i="5"/>
  <c r="H4" i="5"/>
  <c r="I4" i="5"/>
  <c r="J4" i="5"/>
  <c r="N4" i="5"/>
  <c r="Q4" i="5"/>
  <c r="R4" i="5"/>
  <c r="S4" i="5"/>
  <c r="W4" i="5"/>
  <c r="X4" i="5"/>
  <c r="Y4" i="5"/>
  <c r="Z4" i="5"/>
  <c r="AA4" i="5"/>
  <c r="AB4" i="5"/>
  <c r="G5" i="5"/>
  <c r="H5" i="5"/>
  <c r="I5" i="5"/>
  <c r="J5" i="5"/>
  <c r="N5" i="5"/>
  <c r="Q5" i="5"/>
  <c r="R5" i="5"/>
  <c r="S5" i="5"/>
  <c r="T5" i="5"/>
  <c r="U5" i="5"/>
  <c r="V5" i="5"/>
  <c r="W5" i="5"/>
  <c r="X5" i="5"/>
  <c r="Y5" i="5"/>
  <c r="Z5" i="5"/>
  <c r="AA5" i="5"/>
  <c r="AB5" i="5"/>
  <c r="G6" i="5"/>
  <c r="H6" i="5"/>
  <c r="I6" i="5"/>
  <c r="J6" i="5"/>
  <c r="T6" i="5"/>
  <c r="U6" i="5"/>
  <c r="V6" i="5"/>
  <c r="W6" i="5"/>
  <c r="X6" i="5"/>
  <c r="Y6" i="5"/>
  <c r="AA6" i="5"/>
  <c r="G7" i="5"/>
  <c r="N7" i="5"/>
  <c r="Q7" i="5"/>
  <c r="R7" i="5"/>
  <c r="S7" i="5"/>
  <c r="T7" i="5"/>
  <c r="W7" i="5"/>
  <c r="X7" i="5"/>
  <c r="Y7" i="5"/>
  <c r="AA7" i="5"/>
  <c r="AB7" i="5"/>
  <c r="G8" i="5"/>
  <c r="H8" i="5"/>
  <c r="I8" i="5"/>
  <c r="J8" i="5"/>
  <c r="N8" i="5"/>
  <c r="Q8" i="5"/>
  <c r="T8" i="5"/>
  <c r="V8" i="5"/>
  <c r="X8" i="5"/>
  <c r="Y8" i="5"/>
  <c r="Z8" i="5"/>
  <c r="AA8" i="5"/>
  <c r="Q9" i="5"/>
  <c r="R9" i="5"/>
  <c r="V9" i="5"/>
  <c r="W9" i="5"/>
  <c r="X9" i="5"/>
  <c r="Y9" i="5"/>
  <c r="Z9" i="5"/>
  <c r="AA9" i="5"/>
  <c r="AB9" i="5"/>
  <c r="S10" i="5"/>
  <c r="U10" i="5"/>
  <c r="V10" i="5"/>
  <c r="W10" i="5"/>
  <c r="X10" i="5"/>
  <c r="Z10" i="5"/>
  <c r="AA10" i="5"/>
  <c r="AB10" i="5"/>
  <c r="J11" i="5"/>
  <c r="K11" i="5"/>
  <c r="L11" i="5"/>
  <c r="M11" i="5"/>
  <c r="N11" i="5"/>
  <c r="O11" i="5"/>
  <c r="P11" i="5"/>
  <c r="Q11" i="5"/>
  <c r="R11" i="5"/>
  <c r="S11" i="5"/>
  <c r="T11" i="5"/>
  <c r="U11" i="5"/>
  <c r="V11" i="5"/>
  <c r="W11" i="5"/>
  <c r="X11" i="5"/>
  <c r="Y11" i="5"/>
  <c r="Z11" i="5"/>
  <c r="AA11" i="5"/>
  <c r="AB11" i="5"/>
  <c r="Y15" i="5"/>
  <c r="Z15" i="5"/>
  <c r="AB15" i="5"/>
  <c r="X16" i="5"/>
  <c r="Y16" i="5"/>
  <c r="Z16" i="5"/>
  <c r="AA16" i="5"/>
  <c r="AB16" i="5"/>
  <c r="X20" i="5"/>
  <c r="Y20" i="5"/>
  <c r="Z20" i="5"/>
  <c r="AA20" i="5"/>
  <c r="AB20" i="5"/>
  <c r="X22" i="5"/>
  <c r="Y22" i="5"/>
  <c r="Z22" i="5"/>
  <c r="AA22" i="5"/>
  <c r="AB22" i="5"/>
  <c r="B175" i="5"/>
  <c r="C175" i="5"/>
  <c r="D175" i="5"/>
  <c r="E175" i="5"/>
  <c r="B176" i="5"/>
  <c r="C176" i="5"/>
  <c r="D176" i="5"/>
  <c r="E176" i="5"/>
  <c r="B177" i="5"/>
  <c r="C177" i="5"/>
  <c r="D177" i="5"/>
  <c r="E177" i="5"/>
  <c r="B178" i="5"/>
  <c r="C178" i="5"/>
  <c r="D178" i="5"/>
  <c r="E178" i="5"/>
  <c r="B179" i="5"/>
  <c r="C179" i="5"/>
  <c r="D179" i="5"/>
  <c r="E179" i="5"/>
  <c r="B180" i="5"/>
  <c r="C180" i="5"/>
  <c r="D180" i="5"/>
  <c r="E180" i="5"/>
  <c r="B181" i="5"/>
  <c r="C181" i="5"/>
  <c r="E181" i="5"/>
  <c r="B182" i="5"/>
  <c r="C182" i="5"/>
  <c r="D182" i="5"/>
  <c r="E182" i="5"/>
  <c r="B183" i="5"/>
  <c r="C183" i="5"/>
  <c r="B184" i="5"/>
  <c r="C184" i="5"/>
  <c r="D184" i="5"/>
  <c r="H2" i="7"/>
  <c r="J2" i="7"/>
  <c r="AC2" i="7"/>
  <c r="R3" i="7"/>
  <c r="T3" i="7"/>
  <c r="G4" i="7"/>
  <c r="H4" i="7"/>
  <c r="I4" i="7"/>
  <c r="J4" i="7"/>
  <c r="N4" i="7"/>
  <c r="Q4" i="7"/>
  <c r="R4" i="7"/>
  <c r="S4" i="7"/>
  <c r="W4" i="7"/>
  <c r="X4" i="7"/>
  <c r="Y4" i="7"/>
  <c r="Z4" i="7"/>
  <c r="AA4" i="7"/>
  <c r="AB4" i="7"/>
  <c r="AC4" i="7"/>
  <c r="G5" i="7"/>
  <c r="H5" i="7"/>
  <c r="I5" i="7"/>
  <c r="J5" i="7"/>
  <c r="N5" i="7"/>
  <c r="Q5" i="7"/>
  <c r="R5" i="7"/>
  <c r="S5" i="7"/>
  <c r="T5" i="7"/>
  <c r="U5" i="7"/>
  <c r="V5" i="7"/>
  <c r="W5" i="7"/>
  <c r="X5" i="7"/>
  <c r="Y5" i="7"/>
  <c r="Z5" i="7"/>
  <c r="AA5" i="7"/>
  <c r="AB5" i="7"/>
  <c r="AC5" i="7"/>
  <c r="G6" i="7"/>
  <c r="H6" i="7"/>
  <c r="I6" i="7"/>
  <c r="J6" i="7"/>
  <c r="T6" i="7"/>
  <c r="U6" i="7"/>
  <c r="V6" i="7"/>
  <c r="W6" i="7"/>
  <c r="X6" i="7"/>
  <c r="Y6" i="7"/>
  <c r="AA6" i="7"/>
  <c r="AC6" i="7"/>
  <c r="G7" i="7"/>
  <c r="N7" i="7"/>
  <c r="Q7" i="7"/>
  <c r="R7" i="7"/>
  <c r="S7" i="7"/>
  <c r="T7" i="7"/>
  <c r="W7" i="7"/>
  <c r="X7" i="7"/>
  <c r="Y7" i="7"/>
  <c r="AA7" i="7"/>
  <c r="AB7" i="7"/>
  <c r="AC7" i="7"/>
  <c r="G8" i="7"/>
  <c r="H8" i="7"/>
  <c r="I8" i="7"/>
  <c r="J8" i="7"/>
  <c r="N8" i="7"/>
  <c r="Q8" i="7"/>
  <c r="T8" i="7"/>
  <c r="V8" i="7"/>
  <c r="X8" i="7"/>
  <c r="Y8" i="7"/>
  <c r="Z8" i="7"/>
  <c r="AA8" i="7"/>
  <c r="Q9" i="7"/>
  <c r="R9" i="7"/>
  <c r="V9" i="7"/>
  <c r="W9" i="7"/>
  <c r="X9" i="7"/>
  <c r="Y9" i="7"/>
  <c r="Z9" i="7"/>
  <c r="AA9" i="7"/>
  <c r="AB9" i="7"/>
  <c r="S10" i="7"/>
  <c r="U10" i="7"/>
  <c r="V10" i="7"/>
  <c r="W10" i="7"/>
  <c r="X10" i="7"/>
  <c r="Z10" i="7"/>
  <c r="AA10" i="7"/>
  <c r="AB10" i="7"/>
  <c r="J11" i="7"/>
  <c r="K11" i="7"/>
  <c r="L11" i="7"/>
  <c r="M11" i="7"/>
  <c r="N11" i="7"/>
  <c r="O11" i="7"/>
  <c r="P11" i="7"/>
  <c r="Q11" i="7"/>
  <c r="R11" i="7"/>
  <c r="S11" i="7"/>
  <c r="T11" i="7"/>
  <c r="U11" i="7"/>
  <c r="V11" i="7"/>
  <c r="W11" i="7"/>
  <c r="X11" i="7"/>
  <c r="Y11" i="7"/>
  <c r="Z11" i="7"/>
  <c r="AA11" i="7"/>
  <c r="AB11" i="7"/>
  <c r="AC11" i="7"/>
  <c r="Y15" i="7"/>
  <c r="Z15" i="7"/>
  <c r="AB15" i="7"/>
  <c r="AC15" i="7"/>
  <c r="X16" i="7"/>
  <c r="Y16" i="7"/>
  <c r="Z16" i="7"/>
  <c r="AA16" i="7"/>
  <c r="AB16" i="7"/>
  <c r="AC16" i="7"/>
  <c r="X20" i="7"/>
  <c r="Y20" i="7"/>
  <c r="Z20" i="7"/>
  <c r="AA20" i="7"/>
  <c r="AB20" i="7"/>
  <c r="AC20" i="7"/>
  <c r="X22" i="7"/>
  <c r="Y22" i="7"/>
  <c r="Z22" i="7"/>
  <c r="AA22" i="7"/>
  <c r="AB22" i="7"/>
  <c r="AC22" i="7"/>
  <c r="B175" i="7"/>
  <c r="C175" i="7"/>
  <c r="D175" i="7"/>
  <c r="E175" i="7"/>
  <c r="B176" i="7"/>
  <c r="C176" i="7"/>
  <c r="D176" i="7"/>
  <c r="E176" i="7"/>
  <c r="B177" i="7"/>
  <c r="C177" i="7"/>
  <c r="D177" i="7"/>
  <c r="E177" i="7"/>
  <c r="B178" i="7"/>
  <c r="C178" i="7"/>
  <c r="D178" i="7"/>
  <c r="E178" i="7"/>
  <c r="B179" i="7"/>
  <c r="C179" i="7"/>
  <c r="D179" i="7"/>
  <c r="E179" i="7"/>
  <c r="B180" i="7"/>
  <c r="C180" i="7"/>
  <c r="D180" i="7"/>
  <c r="E180" i="7"/>
  <c r="B181" i="7"/>
  <c r="C181" i="7"/>
  <c r="E181" i="7"/>
  <c r="B182" i="7"/>
  <c r="C182" i="7"/>
  <c r="D182" i="7"/>
  <c r="E182" i="7"/>
  <c r="B183" i="7"/>
  <c r="C183" i="7"/>
  <c r="B184" i="7"/>
  <c r="C184" i="7"/>
  <c r="D184" i="7"/>
  <c r="H2" i="9"/>
  <c r="J2" i="9"/>
  <c r="AC2" i="9"/>
  <c r="AD2" i="9"/>
  <c r="R3" i="9"/>
  <c r="T3" i="9"/>
  <c r="G4" i="9"/>
  <c r="H4" i="9"/>
  <c r="I4" i="9"/>
  <c r="J4" i="9"/>
  <c r="N4" i="9"/>
  <c r="Q4" i="9"/>
  <c r="R4" i="9"/>
  <c r="S4" i="9"/>
  <c r="W4" i="9"/>
  <c r="X4" i="9"/>
  <c r="Y4" i="9"/>
  <c r="Z4" i="9"/>
  <c r="AA4" i="9"/>
  <c r="AB4" i="9"/>
  <c r="AC4" i="9"/>
  <c r="AD4" i="9"/>
  <c r="G5" i="9"/>
  <c r="H5" i="9"/>
  <c r="I5" i="9"/>
  <c r="J5" i="9"/>
  <c r="N5" i="9"/>
  <c r="Q5" i="9"/>
  <c r="R5" i="9"/>
  <c r="S5" i="9"/>
  <c r="T5" i="9"/>
  <c r="U5" i="9"/>
  <c r="V5" i="9"/>
  <c r="W5" i="9"/>
  <c r="X5" i="9"/>
  <c r="Y5" i="9"/>
  <c r="Z5" i="9"/>
  <c r="AA5" i="9"/>
  <c r="AB5" i="9"/>
  <c r="AC5" i="9"/>
  <c r="AD5" i="9"/>
  <c r="G6" i="9"/>
  <c r="H6" i="9"/>
  <c r="I6" i="9"/>
  <c r="J6" i="9"/>
  <c r="T6" i="9"/>
  <c r="U6" i="9"/>
  <c r="V6" i="9"/>
  <c r="W6" i="9"/>
  <c r="X6" i="9"/>
  <c r="Y6" i="9"/>
  <c r="AA6" i="9"/>
  <c r="AC6" i="9"/>
  <c r="G7" i="9"/>
  <c r="N7" i="9"/>
  <c r="Q7" i="9"/>
  <c r="R7" i="9"/>
  <c r="S7" i="9"/>
  <c r="T7" i="9"/>
  <c r="W7" i="9"/>
  <c r="X7" i="9"/>
  <c r="Y7" i="9"/>
  <c r="AA7" i="9"/>
  <c r="AB7" i="9"/>
  <c r="AC7" i="9"/>
  <c r="G8" i="9"/>
  <c r="H8" i="9"/>
  <c r="I8" i="9"/>
  <c r="J8" i="9"/>
  <c r="N8" i="9"/>
  <c r="Q8" i="9"/>
  <c r="T8" i="9"/>
  <c r="V8" i="9"/>
  <c r="X8" i="9"/>
  <c r="Y8" i="9"/>
  <c r="Z8" i="9"/>
  <c r="AA8" i="9"/>
  <c r="Q9" i="9"/>
  <c r="R9" i="9"/>
  <c r="V9" i="9"/>
  <c r="W9" i="9"/>
  <c r="X9" i="9"/>
  <c r="Y9" i="9"/>
  <c r="Z9" i="9"/>
  <c r="AA9" i="9"/>
  <c r="AB9" i="9"/>
  <c r="AD9" i="9"/>
  <c r="S10" i="9"/>
  <c r="U10" i="9"/>
  <c r="V10" i="9"/>
  <c r="W10" i="9"/>
  <c r="X10" i="9"/>
  <c r="Z10" i="9"/>
  <c r="AA10" i="9"/>
  <c r="AB10" i="9"/>
  <c r="AD10" i="9"/>
  <c r="J11" i="9"/>
  <c r="K11" i="9"/>
  <c r="L11" i="9"/>
  <c r="M11" i="9"/>
  <c r="N11" i="9"/>
  <c r="O11" i="9"/>
  <c r="P11" i="9"/>
  <c r="Q11" i="9"/>
  <c r="R11" i="9"/>
  <c r="S11" i="9"/>
  <c r="T11" i="9"/>
  <c r="U11" i="9"/>
  <c r="V11" i="9"/>
  <c r="W11" i="9"/>
  <c r="X11" i="9"/>
  <c r="Y11" i="9"/>
  <c r="Z11" i="9"/>
  <c r="AA11" i="9"/>
  <c r="AB11" i="9"/>
  <c r="AC11" i="9"/>
  <c r="AD11" i="9"/>
  <c r="Y15" i="9"/>
  <c r="Z15" i="9"/>
  <c r="AB15" i="9"/>
  <c r="AC15" i="9"/>
  <c r="X16" i="9"/>
  <c r="Y16" i="9"/>
  <c r="Z16" i="9"/>
  <c r="AA16" i="9"/>
  <c r="AB16" i="9"/>
  <c r="AC16" i="9"/>
  <c r="X20" i="9"/>
  <c r="Y20" i="9"/>
  <c r="Z20" i="9"/>
  <c r="AA20" i="9"/>
  <c r="AB20" i="9"/>
  <c r="AC20" i="9"/>
  <c r="X22" i="9"/>
  <c r="Y22" i="9"/>
  <c r="Z22" i="9"/>
  <c r="AA22" i="9"/>
  <c r="AB22" i="9"/>
  <c r="AC22" i="9"/>
  <c r="AD22" i="9"/>
  <c r="B188" i="9"/>
  <c r="C188" i="9"/>
  <c r="D188" i="9"/>
  <c r="E188" i="9"/>
  <c r="B189" i="9"/>
  <c r="C189" i="9"/>
  <c r="D189" i="9"/>
  <c r="E189" i="9"/>
  <c r="B190" i="9"/>
  <c r="C190" i="9"/>
  <c r="D190" i="9"/>
  <c r="E190" i="9"/>
  <c r="B191" i="9"/>
  <c r="C191" i="9"/>
  <c r="D191" i="9"/>
  <c r="E191" i="9"/>
  <c r="B192" i="9"/>
  <c r="C192" i="9"/>
  <c r="D192" i="9"/>
  <c r="E192" i="9"/>
  <c r="B193" i="9"/>
  <c r="C193" i="9"/>
  <c r="D193" i="9"/>
  <c r="E193" i="9"/>
  <c r="B194" i="9"/>
  <c r="C194" i="9"/>
  <c r="E194" i="9"/>
  <c r="B195" i="9"/>
  <c r="C195" i="9"/>
  <c r="D195" i="9"/>
  <c r="E195" i="9"/>
  <c r="B196" i="9"/>
  <c r="C196" i="9"/>
  <c r="B197" i="9"/>
  <c r="C197" i="9"/>
  <c r="D197" i="9"/>
  <c r="H2" i="11"/>
  <c r="J2" i="11"/>
  <c r="AC2" i="11"/>
  <c r="AD2" i="11"/>
  <c r="AE2" i="11"/>
  <c r="R3" i="11"/>
  <c r="T3" i="11"/>
  <c r="AE3" i="11"/>
  <c r="G4" i="11"/>
  <c r="H4" i="11"/>
  <c r="I4" i="11"/>
  <c r="J4" i="11"/>
  <c r="N4" i="11"/>
  <c r="Q4" i="11"/>
  <c r="R4" i="11"/>
  <c r="S4" i="11"/>
  <c r="W4" i="11"/>
  <c r="X4" i="11"/>
  <c r="Y4" i="11"/>
  <c r="Z4" i="11"/>
  <c r="AA4" i="11"/>
  <c r="AB4" i="11"/>
  <c r="AC4" i="11"/>
  <c r="AD4" i="11"/>
  <c r="AE4" i="11"/>
  <c r="G5" i="11"/>
  <c r="H5" i="11"/>
  <c r="I5" i="11"/>
  <c r="J5" i="11"/>
  <c r="N5" i="11"/>
  <c r="Q5" i="11"/>
  <c r="R5" i="11"/>
  <c r="S5" i="11"/>
  <c r="T5" i="11"/>
  <c r="U5" i="11"/>
  <c r="V5" i="11"/>
  <c r="W5" i="11"/>
  <c r="X5" i="11"/>
  <c r="Y5" i="11"/>
  <c r="Z5" i="11"/>
  <c r="AA5" i="11"/>
  <c r="AB5" i="11"/>
  <c r="AC5" i="11"/>
  <c r="AD5" i="11"/>
  <c r="AE5" i="11"/>
  <c r="G6" i="11"/>
  <c r="H6" i="11"/>
  <c r="I6" i="11"/>
  <c r="J6" i="11"/>
  <c r="T6" i="11"/>
  <c r="U6" i="11"/>
  <c r="V6" i="11"/>
  <c r="W6" i="11"/>
  <c r="X6" i="11"/>
  <c r="Y6" i="11"/>
  <c r="AA6" i="11"/>
  <c r="AC6" i="11"/>
  <c r="G7" i="11"/>
  <c r="N7" i="11"/>
  <c r="Q7" i="11"/>
  <c r="R7" i="11"/>
  <c r="S7" i="11"/>
  <c r="T7" i="11"/>
  <c r="W7" i="11"/>
  <c r="X7" i="11"/>
  <c r="Y7" i="11"/>
  <c r="AA7" i="11"/>
  <c r="AB7" i="11"/>
  <c r="AC7" i="11"/>
  <c r="G8" i="11"/>
  <c r="H8" i="11"/>
  <c r="I8" i="11"/>
  <c r="J8" i="11"/>
  <c r="N8" i="11"/>
  <c r="Q8" i="11"/>
  <c r="T8" i="11"/>
  <c r="V8" i="11"/>
  <c r="X8" i="11"/>
  <c r="Y8" i="11"/>
  <c r="Z8" i="11"/>
  <c r="AA8" i="11"/>
  <c r="Q9" i="11"/>
  <c r="R9" i="11"/>
  <c r="V9" i="11"/>
  <c r="W9" i="11"/>
  <c r="X9" i="11"/>
  <c r="Y9" i="11"/>
  <c r="Z9" i="11"/>
  <c r="AA9" i="11"/>
  <c r="AB9" i="11"/>
  <c r="AD9" i="11"/>
  <c r="AE9" i="11"/>
  <c r="S10" i="11"/>
  <c r="U10" i="11"/>
  <c r="V10" i="11"/>
  <c r="W10" i="11"/>
  <c r="X10" i="11"/>
  <c r="Z10" i="11"/>
  <c r="AA10" i="11"/>
  <c r="AB10" i="11"/>
  <c r="AD10" i="11"/>
  <c r="J11" i="11"/>
  <c r="K11" i="11"/>
  <c r="L11" i="11"/>
  <c r="M11" i="11"/>
  <c r="N11" i="11"/>
  <c r="O11" i="11"/>
  <c r="P11" i="11"/>
  <c r="Q11" i="11"/>
  <c r="R11" i="11"/>
  <c r="S11" i="11"/>
  <c r="T11" i="11"/>
  <c r="U11" i="11"/>
  <c r="V11" i="11"/>
  <c r="W11" i="11"/>
  <c r="X11" i="11"/>
  <c r="Y11" i="11"/>
  <c r="Z11" i="11"/>
  <c r="AA11" i="11"/>
  <c r="AB11" i="11"/>
  <c r="AC11" i="11"/>
  <c r="AD11" i="11"/>
  <c r="AE11" i="11"/>
  <c r="Y15" i="11"/>
  <c r="Z15" i="11"/>
  <c r="AB15" i="11"/>
  <c r="AC15" i="11"/>
  <c r="AE15" i="11"/>
  <c r="X16" i="11"/>
  <c r="Y16" i="11"/>
  <c r="Z16" i="11"/>
  <c r="AA16" i="11"/>
  <c r="AB16" i="11"/>
  <c r="AC16" i="11"/>
  <c r="AE16" i="11"/>
  <c r="X20" i="11"/>
  <c r="Y20" i="11"/>
  <c r="Z20" i="11"/>
  <c r="AA20" i="11"/>
  <c r="AB20" i="11"/>
  <c r="AC20" i="11"/>
  <c r="X22" i="11"/>
  <c r="Y22" i="11"/>
  <c r="Z22" i="11"/>
  <c r="AA22" i="11"/>
  <c r="AB22" i="11"/>
  <c r="AC22" i="11"/>
  <c r="AD22" i="11"/>
  <c r="AE22" i="11"/>
  <c r="B188" i="11"/>
  <c r="C188" i="11"/>
  <c r="D188" i="11"/>
  <c r="E188" i="11"/>
  <c r="B189" i="11"/>
  <c r="C189" i="11"/>
  <c r="D189" i="11"/>
  <c r="E189" i="11"/>
  <c r="B190" i="11"/>
  <c r="C190" i="11"/>
  <c r="D190" i="11"/>
  <c r="E190" i="11"/>
  <c r="B191" i="11"/>
  <c r="C191" i="11"/>
  <c r="D191" i="11"/>
  <c r="E191" i="11"/>
  <c r="B192" i="11"/>
  <c r="C192" i="11"/>
  <c r="D192" i="11"/>
  <c r="E192" i="11"/>
  <c r="B193" i="11"/>
  <c r="C193" i="11"/>
  <c r="D193" i="11"/>
  <c r="E193" i="11"/>
  <c r="B194" i="11"/>
  <c r="C194" i="11"/>
  <c r="E194" i="11"/>
  <c r="B195" i="11"/>
  <c r="C195" i="11"/>
  <c r="D195" i="11"/>
  <c r="E195" i="11"/>
  <c r="B196" i="11"/>
  <c r="C196" i="11"/>
  <c r="B197" i="11"/>
  <c r="C197" i="11"/>
  <c r="D197" i="11"/>
  <c r="K5" i="2"/>
  <c r="K12" i="2"/>
  <c r="K13" i="2"/>
  <c r="K16" i="2"/>
  <c r="K17" i="2"/>
  <c r="I25" i="2"/>
  <c r="I26" i="2"/>
  <c r="I27" i="2"/>
  <c r="I28" i="2"/>
  <c r="I30" i="2"/>
  <c r="I31" i="2"/>
  <c r="I33" i="2"/>
  <c r="K5" i="4"/>
  <c r="K12" i="4"/>
  <c r="K13" i="4"/>
  <c r="K14" i="4"/>
  <c r="K15" i="4"/>
  <c r="K16" i="4"/>
  <c r="K17" i="4"/>
  <c r="K18" i="4"/>
  <c r="I24" i="4"/>
  <c r="I25" i="4"/>
  <c r="I26" i="4"/>
  <c r="I27" i="4"/>
  <c r="I28" i="4"/>
  <c r="I30" i="4"/>
  <c r="I33" i="4"/>
  <c r="K5" i="6"/>
  <c r="K12" i="6"/>
  <c r="K13" i="6"/>
  <c r="K15" i="6"/>
  <c r="K17" i="6"/>
  <c r="K18" i="6"/>
  <c r="I24" i="6"/>
  <c r="I25" i="6"/>
  <c r="I26" i="6"/>
  <c r="I28" i="6"/>
  <c r="I30" i="6"/>
  <c r="I31" i="6"/>
  <c r="I32" i="6"/>
  <c r="I33" i="6"/>
  <c r="K5" i="8"/>
  <c r="K10" i="8"/>
  <c r="K12" i="8"/>
  <c r="K13" i="8"/>
  <c r="K14" i="8"/>
  <c r="K15" i="8"/>
  <c r="I24" i="8"/>
  <c r="I25" i="8"/>
  <c r="I26" i="8"/>
  <c r="I28" i="8"/>
  <c r="I30" i="8"/>
  <c r="I32" i="8"/>
  <c r="I33" i="8"/>
  <c r="K5" i="10"/>
  <c r="K10" i="10"/>
  <c r="K12" i="10"/>
  <c r="K13" i="10"/>
  <c r="K17" i="10"/>
  <c r="K18" i="10"/>
  <c r="I25" i="10"/>
  <c r="I26" i="10"/>
  <c r="I29" i="10"/>
  <c r="I33" i="10"/>
  <c r="K5" i="12"/>
  <c r="K12" i="12"/>
  <c r="I24" i="12"/>
  <c r="I28" i="12"/>
  <c r="I29" i="12"/>
  <c r="I33" i="12"/>
  <c r="K5" i="14"/>
  <c r="K10" i="14"/>
  <c r="K12" i="14"/>
  <c r="K13" i="14"/>
  <c r="K15" i="14"/>
  <c r="K17" i="14"/>
  <c r="K18" i="14"/>
  <c r="I24" i="14"/>
  <c r="I25" i="14"/>
  <c r="I26" i="14"/>
  <c r="I28" i="14"/>
  <c r="I29" i="14"/>
  <c r="I31" i="14"/>
  <c r="I33" i="14"/>
  <c r="K5" i="16"/>
  <c r="K10" i="16"/>
  <c r="K12" i="16"/>
  <c r="K13" i="16"/>
  <c r="K14" i="16"/>
  <c r="K16" i="16"/>
  <c r="K18" i="16"/>
  <c r="I25" i="16"/>
  <c r="I26" i="16"/>
  <c r="I27" i="16"/>
  <c r="I28" i="16"/>
  <c r="I30" i="16"/>
  <c r="I31" i="16"/>
  <c r="I32" i="16"/>
  <c r="I33" i="16"/>
</calcChain>
</file>

<file path=xl/sharedStrings.xml><?xml version="1.0" encoding="utf-8"?>
<sst xmlns="http://schemas.openxmlformats.org/spreadsheetml/2006/main" count="2805" uniqueCount="548">
  <si>
    <t>Coal Positions were doubled due to a duplicate child portfolio within Hierarchy structure.  There was no impact for credit as the positions mtm was only brought in once.</t>
  </si>
  <si>
    <t>09/10-09/14</t>
  </si>
  <si>
    <t>PHYSOIL-EVERGREE-PRC;EGLI-C2MW-PRC; EGLI-C3MW-PRC; EGLI-C5MW-PRC; EGLI-NC4NW-PRC; EGLI-FEES-PRC; C3-PRC; C5+-BRNT-HEDGE-PRC; NAPTHA-UR-PRC; C3-CAND-EGSC-PRC; C3-UR-PRC;EGLI-C2GC-PRC; PHYSOIL2-IDX; PHYSOIL-PRICE-PRC;C2-PRC</t>
  </si>
  <si>
    <t>Due to curve data update, books were reofficialized.  Due to the immaterial change in P&amp;L, VaR was not rerun.  Change in P&amp;L will be captured in COB S EP 17 DPR. Credit was notified.</t>
  </si>
  <si>
    <t>Lisa Lumber Settlements feed</t>
  </si>
  <si>
    <t>US Lumber</t>
  </si>
  <si>
    <t>Mike Moscoso</t>
  </si>
  <si>
    <t>Prior responsible party out of office and backup did not follow instructions for file feed.  Data was uploaded late into CAS.</t>
  </si>
  <si>
    <t>Due to incorrect deal capture positions were incorrect.  Data was corrected and VaR rerun.</t>
  </si>
  <si>
    <t>DUB-EESEAM-XL-BAS, DUB-EESEAM-XL-PRC, DUB-ERMS-XL-BAS, DUB-ERMS-XL-PRC, DUB-INT-PHY, DUB-OPT-BAS , DUB-OPT-PRC</t>
  </si>
  <si>
    <t>Books were not officialized. Books were officialized in the AM.  Credit not impacted as they receive a separate credit file.</t>
  </si>
  <si>
    <t>UK 4 File Feeds</t>
  </si>
  <si>
    <t>RisktRAC IT</t>
  </si>
  <si>
    <t>While the File was sent on time by London, it was not processed until after 6 am VaR run.  Due to certain systems upgrades, RistRAC database was brought down.  Files were processed from the que and captured by 8 am VaR run.</t>
  </si>
  <si>
    <t>LNG-PRICE-PRC. LNG-PRICE-BAS, LNG-PRICE-IDX</t>
  </si>
  <si>
    <t>LNG</t>
  </si>
  <si>
    <t>John Swinney</t>
  </si>
  <si>
    <t>Book was not officialized.  Process completed in the AM and VaR Rerun.</t>
  </si>
  <si>
    <t>EPMI-LT-NAMGMT-PRC; EPMI-LT-WNAMGMT-PRC</t>
  </si>
  <si>
    <t>US GAS FIN</t>
  </si>
  <si>
    <t>KLOIBL</t>
  </si>
  <si>
    <t>BA forgot to officialize.  Books were officialized in the AM</t>
  </si>
  <si>
    <t>AUSTRALIA POWER</t>
  </si>
  <si>
    <t>HEIDI MASON</t>
  </si>
  <si>
    <t xml:space="preserve">BA initiated uploaded process and received no error message.   Assumed data had been captured.  Due to process of upload, through terminal server,  connection may have been lost which prevented deal capture.   </t>
  </si>
  <si>
    <t xml:space="preserve"> 4 Deals were entered incorrectly, which caused a               14 twh discrepancy.  1 new curve was not properly set up, which caused mtm to fail.  Data was corrected and process reiniated.  File was subsequently retransmitted to R isktRAC.</t>
  </si>
  <si>
    <t>Continental Power MTM process failed due to an inability of process to access curver  server. Issue identified to be curve server had not finished processing when MTM process is requesting data.  To prevent further problems pushed back MTM process 30 minutes.</t>
  </si>
  <si>
    <t>UK Power; Eastern Spreadsheets; UK Power SS</t>
  </si>
  <si>
    <t>Due to bad data that corrupted the valuation process the MTM failed.  Data was corrected and process re-initated for all books.</t>
  </si>
  <si>
    <t>UK Gas/ Eastern SS 1 &amp;2</t>
  </si>
  <si>
    <t>Reran MTM process as original process generated inconsistent numbers.  However, change was due to change in deals.   Eastern SS rolled due to dependence on UK GAS mtm values.</t>
  </si>
  <si>
    <t>Uk Power</t>
  </si>
  <si>
    <t xml:space="preserve">Book was officialized twice as initial process feed data to incorrect books. Issue was caused to temporary rename of portfolios. </t>
  </si>
  <si>
    <t>FRT-DIESEL-PRC; FRT-FWD-TXFR-PRC; FRT-HO-PRC; FRT-LC-PRC; FRT-MIDWEST-BAS; FRT-MIDWEST-PRC; FRT-MOUNTAIN-BAS; FRT-MOUNTAIN-PRC; FRT-NORTHEAST-BAS; FRT-NORTHEAST-PRC; FRT-NORTHWEST-BAS; FRT-NORTHWEST-PRC; FRT-OHIO-BAS; FRT-OHIO-PRC; FRT-SOUTHCENT-BAS;FRT-SOUTHCENT-PRC; FRT-SOUTHEAST-BAS; FRT-SOUTHEAST-PRC; FRT-UCF-PRC; FRT-WEST-BAS; FRT-WEST-PRC; FRT-WTI-PRC</t>
  </si>
  <si>
    <t>Sheri Thompson</t>
  </si>
  <si>
    <t>UK Gas</t>
  </si>
  <si>
    <t xml:space="preserve">During officialization process system generated an error message so process was reinitiated.  </t>
  </si>
  <si>
    <t>EBS Longhaul Positions</t>
  </si>
  <si>
    <t>Al Miralles</t>
  </si>
  <si>
    <t>Positions were incorrect and had to be reloaded.  VaR rerun once updated.</t>
  </si>
  <si>
    <t>Only 2 of 4 files were transmitted during feed process.  Data was update and VaR rerun</t>
  </si>
  <si>
    <t>US STEEL</t>
  </si>
  <si>
    <t>Due to change in attributes on RisktRAC side to prevent duplication of book attributes, position were not captured.  Attributes corrected, however due to minimal VaR and credit exposure process not rerun.</t>
  </si>
  <si>
    <t>FT-BRIDGE-SUBA-BAS</t>
  </si>
  <si>
    <t>Bridgeline</t>
  </si>
  <si>
    <t>US Bridgeline</t>
  </si>
  <si>
    <t xml:space="preserve">Book was officialized twice, which caused RisktRAC to reject both PostIDS.  Book has no VaR or credit impact. </t>
  </si>
  <si>
    <t>Weather Credit File</t>
  </si>
  <si>
    <t>US Weather</t>
  </si>
  <si>
    <t>File not transmitted on schedule</t>
  </si>
  <si>
    <t>UK GAS</t>
  </si>
  <si>
    <t xml:space="preserve">Positions incorrect due to incorrect deal capture.  Data corrected and reloaded. </t>
  </si>
  <si>
    <t>UK  EBS Credit File</t>
  </si>
  <si>
    <t>Due to new person managing process file, file was not processd on time.</t>
  </si>
  <si>
    <t>Due to enPower server maintenance, books were officialized late.  Further simultaneous load of UK GAS extract time increased.  VaR rerun when extract process complete.</t>
  </si>
  <si>
    <t>UK POWER; UK POWER SPREADSHEETS</t>
  </si>
  <si>
    <t>File was sent late due to Server space issues with initial Dove Calc run.  UK Spreadsheets initially rolled and subsequently updated.</t>
  </si>
  <si>
    <t>ENA-IM-WC-ROX-PHY</t>
  </si>
  <si>
    <t>Book not officialized.  Was officialized in the AM.</t>
  </si>
  <si>
    <t>ABDIRECT-3P-PRC; ABDIRECT-HEDGES</t>
  </si>
  <si>
    <t>CAD POWER</t>
  </si>
  <si>
    <t>Due to special requirements for EPMI books, books had to be reset up and data pulled in.  VaR was rerun.</t>
  </si>
  <si>
    <t>DUB-INT-PHY; DUB-OPT-PRC</t>
  </si>
  <si>
    <t>Positions were loaded incorrectly.  Data was updated and VaR rerun.</t>
  </si>
  <si>
    <t>Books were not officialized, however book is not used in VAR calculation and data for credit is provided directly to credit.  Credit reported using previous days data.</t>
  </si>
  <si>
    <t>UK POWER; UKPWRSWAP1</t>
  </si>
  <si>
    <t>Due to simultaneous load of UK GAS and UK POWER, processing times delated for UK POWER.  Loaded late into RisktRAC.  Only received 1 of 4 files for UKPWRSWAP1</t>
  </si>
  <si>
    <t>Canada PWR VAR</t>
  </si>
  <si>
    <t>Peggy Hedstrom/ MRM RAC</t>
  </si>
  <si>
    <t>VaR is being reported as zero on CM VaR.  MRM RAC working to identify issue and correct.</t>
  </si>
  <si>
    <t>Freight VaR to high</t>
  </si>
  <si>
    <t>Sheri Thomas</t>
  </si>
  <si>
    <t>VaR being reported is thought to be too high.  Possible cause is due to correlations.  MRM RAC reviewing to identify and resolve issue.</t>
  </si>
  <si>
    <t>10/8-10/12</t>
  </si>
  <si>
    <t>GRO</t>
  </si>
  <si>
    <t>Tom Victorio</t>
  </si>
  <si>
    <t xml:space="preserve">14 ERMS EGM books were not picked up in RisktRAC due to a mismatch of attributes between ERMS and RisktRAC.  </t>
  </si>
  <si>
    <t>Shona Wilson</t>
  </si>
  <si>
    <t>The over riding issue is that the current processes to keep RisktRAC up to date are so manual that the probability of errors such as this occuring are very high. Attribute mismatches happen frequently when there is more than one commodity per in the source system book.  When setting up new books, the book admin must indicate that there is more than one commodity in the book (or that the commodity identifier ie BRN has changed to BRNT) so Risk Analytics can set up the appropriate number of books.  Going forward we are implementing procedures to identify books that have attribute mismatches and correct.</t>
  </si>
  <si>
    <t>Various financial books not officialized.</t>
  </si>
  <si>
    <t>IT issues prevented timely valuation of positions</t>
  </si>
  <si>
    <t>14 EGM books not captured.</t>
  </si>
  <si>
    <t>Credit file not transmitted</t>
  </si>
  <si>
    <t>2 books not officialized</t>
  </si>
  <si>
    <t>1 book not officialized</t>
  </si>
  <si>
    <t>Canada Pwr VaR not generated by RisktRAC in CM DPR.</t>
  </si>
  <si>
    <t>LOG OF WEEKLY VALUATION ISSUES (Includes 2 issues from previous week not reported)</t>
  </si>
  <si>
    <t xml:space="preserve">Book was officialized late due to incorrect deal entry.   Data was reentered and book was reofficialized.    </t>
  </si>
  <si>
    <t>UK Power/ Spreadsheet and Eastern Spreadsheets 1 &amp; 2</t>
  </si>
  <si>
    <t>The Dove calc process failed due to a virus detected by systems.  Manual process reinitiated and data updated.  Spreadsheets late due to reliance on Dove Calc.</t>
  </si>
  <si>
    <t>UK Power/Spreadsheet</t>
  </si>
  <si>
    <t>The Dove calc process failed due to unsynchronized clocks.  This caused delay  in MTM process for spreadsheets and UK Power.  Process was reinitiated and books officilized</t>
  </si>
  <si>
    <t xml:space="preserve">Book was officialized late due to simultaneous running </t>
  </si>
  <si>
    <t>PWR-NG-ST-NENG-GDI;GDL</t>
  </si>
  <si>
    <t>US Power East</t>
  </si>
  <si>
    <t>The book attributes did not agree with book request.  This prevented capture of data.  Attributes have been resolved.  Due to the immaterial values contained within the book VaR and Credit not  rerun.</t>
  </si>
  <si>
    <t>FRT-SPOT-BAS; FRT-SPOT-PRC</t>
  </si>
  <si>
    <t>Books not officialized until AM</t>
  </si>
  <si>
    <t>LNG-PRICE-BAS; IDX;PRC</t>
  </si>
  <si>
    <t>US LNG</t>
  </si>
  <si>
    <t>Books not officialed until AM</t>
  </si>
  <si>
    <t>Zinc Deal Between EM-ENA-Galvak(Mex)</t>
  </si>
  <si>
    <t>Deal was  completed on Aug 31st, but not entered into RisktRAC until Sep 17th.</t>
  </si>
  <si>
    <t xml:space="preserve">Credit spreadsheet was not completed by deadline.  </t>
  </si>
  <si>
    <t xml:space="preserve">The MTM process failed due to unsynchronized time clocks.  This prevented curve load process.  Problem resolved and process reinitiated.  </t>
  </si>
  <si>
    <t>09/17-09/21</t>
  </si>
  <si>
    <t>Paper VaR</t>
  </si>
  <si>
    <t>Positions were incorrect.  Data was updated and VaR rerun.</t>
  </si>
  <si>
    <t>Canada Alberta GAS Positions were incorrect.  Data updated and VaR rerun.</t>
  </si>
  <si>
    <t>Book was not officialized for COB Sep 28</t>
  </si>
  <si>
    <t>UK-EBS Credit file</t>
  </si>
  <si>
    <t>Due to increased volumes associated with Month End the book finished processing into RisktRAC late.</t>
  </si>
  <si>
    <t>Unify Gas Credit Feed</t>
  </si>
  <si>
    <t>Credit  feed not received as schedule.  Data provided later.</t>
  </si>
  <si>
    <t>EPMI-W-BIO-INV-PRC; EPMI-W-BIO-PRC; EPMI-W-GEO-INV-PRC; WPMI-W-GEO-PRC; EPMI-W-WIND-INV-PRC</t>
  </si>
  <si>
    <t>US POWER WEST</t>
  </si>
  <si>
    <t>Due to an attribute change in region codes data was not captured by RisktRAC.  Working to resolve.</t>
  </si>
  <si>
    <t>OPTIONS-EXOTIC-PRC</t>
  </si>
  <si>
    <t xml:space="preserve">Book was not officialized.  No impact on VaR as book only contains premium related to options reported on XL  sheet upload.  </t>
  </si>
  <si>
    <t>Credit feed file not transmitted.  Data provided late.</t>
  </si>
  <si>
    <t>Due to improper documentation used to schedule Dove calc MTM process resulted in data for incorrect COB data.   Code correct and MtM rerun for COB 25.  Data loaded late into RisktRAC.</t>
  </si>
  <si>
    <t>UK Power; Eastern SS 1&amp;2; UKPWRSWAP1</t>
  </si>
  <si>
    <t>Due to improper documentation used to schedule Dove calc MTM process resulted in data for incorrect COB data.   No COB 25 data positions and values rolled from  COB Sep 24th.</t>
  </si>
  <si>
    <t>NG-PRICE-GDL</t>
  </si>
  <si>
    <t>US GAS   FIN</t>
  </si>
  <si>
    <t>Due to attribute mismatch the book data was not captured by RisktRAC.   VaR was rerun once data loaded into RisktRAC.</t>
  </si>
  <si>
    <t>10/01-10/05</t>
  </si>
  <si>
    <t>NG-X-OPT-JV-PRC; NG-X-OPT-WTI-PRC; NG-X-OPT-NG-PRC</t>
  </si>
  <si>
    <t>JV AND WTI BOOKS WERE NOT OFFICIALIZED.  NG book had a missing region code.  Books were officialized in the AM</t>
  </si>
  <si>
    <t>FINANCIAL-AFF-PRC; FINANCIAL-EM-PRC; FINANCIAL-PROP-PRC; FINANCIAL-TN10-PRC; FINANCIAL-TN5-PRC</t>
  </si>
  <si>
    <t>File was saved out, but data was not captured by CAS process.  Issue not identified.</t>
  </si>
  <si>
    <t>Uk Power/ UK Spreadsheets/UKPWRSWAP1</t>
  </si>
  <si>
    <t>Lateness of UK Power is due to date mismatch between internal hedges which had Oct 3 date and UK Power which had Oct 5 data.  Spreadsheets late due to incorrect dates in spreadsheets.</t>
  </si>
  <si>
    <t>Eastern Spreadsheet 1 &amp; 2</t>
  </si>
  <si>
    <t xml:space="preserve">Due to curve issues, NBP curve data not properly saved for  Oct 4 &amp; 5, data was rolled for COB Oct 3.  </t>
  </si>
  <si>
    <t>NG-X-OPT-NG-GDL</t>
  </si>
  <si>
    <t>Due to attribute mismatch, missing region code, post id did not resolve into RisktRAC book.  Book only has internal trades, as such no credit exposure.</t>
  </si>
  <si>
    <t>Book was late due to server failure on initial feed, which required reload.  Simultaneous load of multiple books delayed completion</t>
  </si>
  <si>
    <t>Revised 9/28 Coal Positions and VaR</t>
  </si>
  <si>
    <t>Positions for 9/28/01 were updated and reloaded.  VaR was rerun.</t>
  </si>
  <si>
    <t>EPMI-NE-TRANS-PRC</t>
  </si>
  <si>
    <t>US POWER EAST</t>
  </si>
  <si>
    <t>Stacey White / IT</t>
  </si>
  <si>
    <t>Power RM indicated book was officialized, however data was not captured by RisktRAC.  Book was reofficialized and data captured.  Book had no 3rd party credit exposures.  Unable to identify the reason book not captured on 1st officialization.  Will monitor to ensure future capture.</t>
  </si>
  <si>
    <t>EPMI-W-BIO-INV-PRC; EPMI-W-BIO-PRC</t>
  </si>
  <si>
    <t>EnPower region codes did not match RisktRAC region codes.   Working with BA to resolve.</t>
  </si>
  <si>
    <t>Spreadsheet was not loaded into RisktRAC.  Uploaded next day.</t>
  </si>
  <si>
    <t>CREDIT Trading file</t>
  </si>
  <si>
    <t>UK</t>
  </si>
  <si>
    <t xml:space="preserve">Credit file was not saved using appropriate procedures. </t>
  </si>
  <si>
    <t>UK Power Spreadsheets; UKPWRSWAP1</t>
  </si>
  <si>
    <t>Book officialized late due to incorrect data contained in file.  Data updated and loaded into RisktRAC.</t>
  </si>
  <si>
    <t>UK Power; Continental Power</t>
  </si>
  <si>
    <t xml:space="preserve">Book loaded late due to failures during extract process.  </t>
  </si>
  <si>
    <t>COAL-SYNFUEL-M-PRC; COAL-ACCRUAL-BAS; COAL-ACCRUAL-PRC</t>
  </si>
  <si>
    <t>Accrual Books were inadvertantly officialized.  This caused the data to be picked up by CAS and Infinity.</t>
  </si>
  <si>
    <t xml:space="preserve">Credit file was saved with old effective date.  </t>
  </si>
  <si>
    <t>File was officialized late, partially due to slow server performance.</t>
  </si>
  <si>
    <t>DRAM Positions</t>
  </si>
  <si>
    <t>Kristen Albrecht</t>
  </si>
  <si>
    <t>Positons were incorrect.  Had to reload positions and rerun VaR.</t>
  </si>
  <si>
    <t>ISOCTN-AFF-TMB-PRC; MEOH-AFF-TMB-PRC; MTBE-AFF-TMB-PRC; NC4-AFF-TMB-PRC; NG-AFF-TMB-PRC</t>
  </si>
  <si>
    <t>Affiliate deals contained in these books were transferred to non-affiliate books, due to change in accounting treatment.  Will the non-affiliate books were properly officialized the, these books were not officialized to zero which caused CAS to double count.  Positions were moved on 10/01/01 for 9/28/01 effective date.  Reran VaR to properly include deals in non affiliate portfolios.</t>
  </si>
  <si>
    <t>UK Power Spreadsheets</t>
  </si>
  <si>
    <t xml:space="preserve">Book was officialized  twice due missing add-in in 1st computer.  </t>
  </si>
  <si>
    <t>Eastern SS 1&amp;2</t>
  </si>
  <si>
    <t>Initial data rolled from COB 09/27/01 due to incomplete data obtained from Gas Desk. Subsequently officialized for COB 9/28.</t>
  </si>
  <si>
    <t>Book was officialized late due to Qtr end data volumes</t>
  </si>
  <si>
    <t>Lisa lumber credit file not transmited</t>
  </si>
  <si>
    <t>Change Timber books to MtM and update Coal positions</t>
  </si>
  <si>
    <t>Curve issues for COB Oct 4 &amp; 5 that required rolling positions.</t>
  </si>
  <si>
    <t>Books not officialized</t>
  </si>
  <si>
    <t>Attribute mismatch</t>
  </si>
  <si>
    <t>UK EBS credit file not transmitted</t>
  </si>
  <si>
    <t>Due to an upstream change in Continental Power the Price curve is based on COB Sep 21.   Downstream users not advised</t>
  </si>
  <si>
    <t>UK POWER, Eastern Spreadsheets 1 &amp; 2</t>
  </si>
  <si>
    <t>UK Power was officialized late due to code change for server that was inconsistent with Dove calc.  Process corrected.  Spreadsheets data rolled from COB Sep 20th due to dependence on UK Power.</t>
  </si>
  <si>
    <t>09/24-09/28</t>
  </si>
  <si>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</si>
  <si>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</si>
  <si>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</si>
  <si>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</si>
  <si>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</si>
  <si>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</si>
  <si>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</si>
  <si>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</si>
  <si>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</si>
  <si>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</si>
  <si>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</si>
  <si>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</si>
  <si>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</si>
  <si>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</si>
  <si>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</si>
  <si>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</si>
  <si>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</si>
  <si>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</si>
  <si>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</si>
  <si>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</si>
  <si>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</si>
  <si>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</si>
  <si>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</si>
  <si>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</si>
  <si>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</si>
  <si>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</si>
  <si>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</si>
  <si>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</si>
  <si>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</si>
  <si>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</si>
  <si>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</si>
  <si>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</si>
  <si>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</si>
  <si>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</si>
  <si>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</si>
  <si>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</si>
  <si>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</si>
  <si>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</si>
  <si>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</si>
  <si>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</si>
  <si>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</si>
  <si>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</si>
  <si>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</si>
  <si>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</si>
  <si>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</si>
  <si>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</si>
  <si>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</si>
  <si>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</si>
  <si>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</si>
  <si>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</si>
  <si>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</si>
  <si>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</si>
  <si>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</si>
  <si>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</si>
  <si>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</si>
  <si>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</si>
  <si>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</si>
  <si>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</si>
  <si>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</si>
  <si>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</si>
  <si>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</si>
  <si>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</si>
  <si>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</si>
  <si>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</si>
  <si>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</si>
  <si>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</si>
  <si>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</si>
  <si>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</si>
  <si>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</si>
  <si>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</si>
  <si>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</si>
  <si>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</si>
  <si>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</si>
  <si>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</si>
  <si>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</si>
  <si>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</si>
  <si>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</si>
  <si>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</si>
  <si>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</si>
  <si>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</si>
  <si>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</si>
  <si>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</si>
  <si>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</si>
  <si>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</si>
  <si>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</si>
  <si>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</si>
  <si>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</si>
  <si>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</si>
  <si>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</si>
  <si>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</si>
  <si>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</si>
  <si>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</si>
  <si>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</si>
  <si>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</si>
  <si>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</si>
  <si>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</si>
  <si>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</si>
  <si>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</si>
  <si>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</si>
  <si>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</si>
  <si>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</si>
  <si>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</si>
  <si>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</si>
  <si>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</si>
  <si>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</si>
  <si>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</si>
  <si>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</si>
  <si>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</si>
  <si>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</si>
  <si>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</si>
  <si>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</si>
  <si>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</si>
  <si>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</si>
  <si>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</si>
  <si>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</si>
  <si>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</si>
  <si>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</si>
  <si>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</si>
  <si>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</si>
  <si>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</si>
  <si>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</si>
  <si>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</si>
  <si>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</si>
  <si>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</si>
  <si>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</si>
  <si>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</si>
  <si>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</si>
  <si>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</si>
  <si>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</si>
  <si>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</si>
  <si>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</si>
  <si>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</si>
  <si>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</si>
  <si>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</si>
  <si>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</si>
  <si>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</si>
  <si>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</si>
  <si>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</si>
  <si>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</si>
  <si>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</si>
  <si>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</si>
  <si>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</si>
  <si>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</si>
  <si>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</si>
  <si>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</si>
  <si>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</si>
  <si>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</si>
  <si>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</si>
  <si>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</si>
  <si>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</si>
  <si>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</si>
  <si>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</si>
  <si>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</si>
  <si>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</si>
  <si>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</si>
  <si>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</si>
  <si>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</si>
  <si>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</si>
  <si>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</si>
  <si>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</si>
  <si>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</si>
  <si>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</si>
  <si>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</si>
  <si>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</si>
  <si>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</si>
  <si>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</si>
  <si>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</si>
  <si>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</si>
  <si>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</si>
  <si>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</si>
  <si>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</si>
  <si>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</si>
  <si>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</si>
  <si>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</si>
  <si>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</si>
  <si>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</si>
  <si>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</si>
  <si>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</si>
  <si>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</si>
  <si>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</si>
  <si>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</si>
  <si>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</si>
  <si>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</si>
  <si>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</si>
  <si>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</si>
  <si>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</si>
  <si>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</si>
  <si>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</si>
  <si>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</si>
  <si>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</si>
  <si>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</si>
  <si>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</si>
  <si>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</si>
  <si>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</si>
  <si>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</si>
  <si>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</si>
  <si>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</si>
  <si>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</si>
  <si>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</si>
  <si>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</si>
  <si>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</si>
  <si>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</si>
  <si>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</si>
  <si>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</si>
  <si>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</si>
  <si>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</si>
  <si>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</si>
  <si>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</si>
  <si>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</si>
  <si>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</si>
  <si>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</si>
  <si>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</si>
  <si>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</si>
  <si>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</si>
  <si>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</si>
  <si>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</si>
  <si>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</si>
  <si>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</si>
  <si>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</si>
  <si>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</si>
  <si>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</si>
  <si>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</si>
  <si>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</si>
  <si>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</si>
  <si>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</si>
  <si>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</si>
  <si>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</si>
  <si>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</si>
  <si>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</si>
  <si>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</si>
  <si>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</si>
  <si>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</si>
  <si>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</si>
  <si>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</si>
  <si>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</si>
  <si>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</si>
  <si>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</si>
  <si>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</si>
  <si>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</si>
  <si>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</si>
  <si>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</si>
  <si>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</si>
  <si>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</si>
  <si>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</si>
  <si>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</si>
  <si>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</si>
  <si>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</si>
  <si>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</si>
  <si>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</si>
  <si>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</si>
  <si>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</si>
  <si>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</si>
  <si>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</si>
  <si>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</si>
  <si>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</si>
  <si>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</si>
  <si>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</si>
  <si>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</si>
  <si>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</si>
  <si>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</si>
  <si>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</si>
  <si>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</si>
  <si>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</si>
  <si>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</si>
  <si>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</si>
  <si>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</si>
  <si>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</si>
  <si>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</si>
  <si>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</si>
  <si>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</si>
  <si>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</si>
  <si>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</si>
  <si>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</si>
  <si>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</si>
  <si>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</si>
  <si>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</si>
  <si>
    <t>08/27-8/31</t>
  </si>
  <si>
    <t>MTM failed due to unknown IT issue.  Process failed to generate error message.  Book was rerun and loaded into RisktRAC</t>
  </si>
  <si>
    <t>Done</t>
  </si>
  <si>
    <t>UK Power; Eastern Spreadsheets</t>
  </si>
  <si>
    <t>Books loaded late into RisktRAC due to missing curve data which prevented completion of MTM process and feed.  Due to immaterial curves shift between prior day data, used prior day curve data to rerun MTM process.  Due to US Holiday data was captured in VaR run.</t>
  </si>
  <si>
    <t>TOLUENE-DISTR-PRC</t>
  </si>
  <si>
    <t>US Global Products</t>
  </si>
  <si>
    <t xml:space="preserve">Attribute mismatch.  Book was officialized using risk type of   basis. </t>
  </si>
  <si>
    <t>OIL-CAND2-EGSC-PRC</t>
  </si>
  <si>
    <t>Book was not officialized as part of end of day process.  Book was officialized in the AM.</t>
  </si>
  <si>
    <t xml:space="preserve">CR-AG-EES-RG-XL-PRC; CR-AGG-EES-RPS-PRC   </t>
  </si>
  <si>
    <t>MTM credit files at counterparty level were not updated for COB Aug 29</t>
  </si>
  <si>
    <t>EAF-AUS-SRA-PRC</t>
  </si>
  <si>
    <t>Positions are held in spreadsheets due to enPower limitations.   RM are experiencing problems uploading data into RisktRAC.  Working with IT to resolve and upload data.</t>
  </si>
  <si>
    <t xml:space="preserve">STEEL VaR </t>
  </si>
  <si>
    <t>Steel</t>
  </si>
  <si>
    <t>Shelly Wood</t>
  </si>
  <si>
    <t>VaR had to be rerun because BLCR &amp; BLCRFH steel curves not loaded.  VaR reverted to prior day, however uploated new curve data and Reran VaR.</t>
  </si>
  <si>
    <t>FT-CAND-EGSC-BC-IDX; FT-CAND-EGSC-BC-PRC; FT-CAND-EGSC-IDX; FT-CAND-EGSC-PRC; FT-CAND-EGSC-A-BAS; FT-CAND-EGSC-PRC; FT-CAND-EGSC-BO-PRC; FT-CAND-ROLLOFF-PRC</t>
  </si>
  <si>
    <t xml:space="preserve">Due to the volume of deals and month end process books were officialized past 3 am.  This caused the books to miss the Credit process.  Additionally, certain books were officialized for current day and prior day, which caused manual processing for IR/FX group.  </t>
  </si>
  <si>
    <t>Book loaded late into RisktRAC due to slightly late officialization</t>
  </si>
  <si>
    <t>GD-TEXAS-GDL &amp; ST-BAMMEL-FNCL-GDL</t>
  </si>
  <si>
    <t>US GAS TEXAS</t>
  </si>
  <si>
    <t xml:space="preserve">Books were not officialized during end of day process.  </t>
  </si>
  <si>
    <t>EBS-BWT-PRC</t>
  </si>
  <si>
    <t>Niel Tarling</t>
  </si>
  <si>
    <t>Credit file was not appropriately saved for processing.  .</t>
  </si>
  <si>
    <t>NG-X-OPT-HO-PRC</t>
  </si>
  <si>
    <t>US Gas Financial</t>
  </si>
  <si>
    <t xml:space="preserve">Book was officialized, however due to attribute issues not captured by RisktRAC.  </t>
  </si>
  <si>
    <t>FT-KATY-GDI</t>
  </si>
  <si>
    <t>Book was not officialized</t>
  </si>
  <si>
    <t>UK Credit Trading</t>
  </si>
  <si>
    <t xml:space="preserve">Due to problems with DPR process file was not completed in time.  </t>
  </si>
  <si>
    <t>Book is encountering delays during upload due to systems performance issues.  IT is working to identify issue and resolve</t>
  </si>
  <si>
    <t>FRT-DIESEL-PRC; FRT-FWD-TXFR-PRC; FRT-HO-PRC; FRT-LC-PRC; FRT-MIDWEST-BAS; FRT-MIDWEST-PRC; FRT-MOUNTAIN-BAS; FRT-MOUNTAIN-PRC;  FRT-NORTHEAST-BAS; FRT-NORTHEAST-PRC; FRT-NORTHWEST-BAS; FRT-NORTHWEST-PRC; FRT-OHIO-BAS; FRT-OHIO-PRC; FRT-SOUTHCENT-BAS; FRT-SOUTHCENT-PRC; FRT-SOUTHEAST-PRC; FRT-SOUTHEAST-BAS;FRT-UCF-PRC;FRT-WEST-PRC; FRT-WEST-PRC;FRT-WTI-PRC</t>
  </si>
  <si>
    <t>Books were not officialized.  Done in the AM and VaR rerun.</t>
  </si>
  <si>
    <t>UKPWRSWAP1, UK  Term</t>
  </si>
  <si>
    <t>UK POWER</t>
  </si>
  <si>
    <r>
      <t>Uk Pwr Swap :</t>
    </r>
    <r>
      <rPr>
        <sz val="10"/>
        <rFont val="Arial"/>
        <family val="2"/>
      </rPr>
      <t xml:space="preserve">Only 1 of the 4 files was transmitted.  Issue identified and file resent.  </t>
    </r>
    <r>
      <rPr>
        <sz val="10"/>
        <color indexed="10"/>
        <rFont val="Arial"/>
        <family val="2"/>
      </rPr>
      <t>UK TERM:</t>
    </r>
    <r>
      <rPr>
        <sz val="10"/>
        <rFont val="Arial"/>
        <family val="2"/>
      </rPr>
      <t xml:space="preserve">  File not received by 6:15, but did make the VaR Run.</t>
    </r>
  </si>
  <si>
    <t>Due to an incorrect interest rate curve mapping in Energydesk, the book was late.  The Curve was corrected and the MTM rerun.</t>
  </si>
  <si>
    <t>EES AR File</t>
  </si>
  <si>
    <t>Due to systems issues the file received contained data for COB 08/27 and COB 08/26.  Corrected file was subsequently remitted.</t>
  </si>
  <si>
    <t>DUB-INT-PHY</t>
  </si>
  <si>
    <t>US EES GAS</t>
  </si>
  <si>
    <t>Book was not officialized.</t>
  </si>
  <si>
    <t>COAL-SYN-XL-BAS</t>
  </si>
  <si>
    <t>US COAL</t>
  </si>
  <si>
    <t>Frank Prejean</t>
  </si>
  <si>
    <t>UK-POWER; CONTINENTAL POWER; EASTERN SPREADSHEETS</t>
  </si>
  <si>
    <r>
      <t>Continental power</t>
    </r>
    <r>
      <rPr>
        <sz val="10"/>
        <rFont val="Arial"/>
        <family val="2"/>
      </rPr>
      <t xml:space="preserve"> was officialized late for COB 27 due to overnight MTM failure.  Process was subsequently rerun and officialized, VaR was Rerun.  UK Power was officialized late due to an unnecessary MTM process, that was halted by IT/Risk and officialized.  </t>
    </r>
    <r>
      <rPr>
        <sz val="10"/>
        <color indexed="10"/>
        <rFont val="Arial"/>
        <family val="2"/>
      </rPr>
      <t>Eastern SS</t>
    </r>
    <r>
      <rPr>
        <sz val="10"/>
        <rFont val="Arial"/>
        <family val="2"/>
      </rPr>
      <t xml:space="preserve"> officialized late due to issues with UK Power, which is a precursor to Eastern SS officialization.  </t>
    </r>
  </si>
  <si>
    <t>LOG OF WEEKLY VALUATION ISSUES</t>
  </si>
  <si>
    <t>SUMMARY BY WEEK FOR  09/04-09/07</t>
  </si>
  <si>
    <t>Book creation</t>
  </si>
  <si>
    <t>Curve Creation</t>
  </si>
  <si>
    <t>09/04/-09/07</t>
  </si>
  <si>
    <t>EAM</t>
  </si>
  <si>
    <t>Total Books Created</t>
  </si>
  <si>
    <t>Advertising VaR</t>
  </si>
  <si>
    <t>US EBS</t>
  </si>
  <si>
    <t>Kristin Albrecht</t>
  </si>
  <si>
    <t>Due to incorrect positions, data was reloaded.  VaR  and CAS rerun.</t>
  </si>
  <si>
    <t>FREIGHT-IDX; FREIGHT-VS1-PRC</t>
  </si>
  <si>
    <t>Books wer e not officialized during end of day process.  Officialized in the AM.</t>
  </si>
  <si>
    <t>FRT-EXOTIC-PRC</t>
  </si>
  <si>
    <t>Book was not officed during end of day process. Uploaded in the AM.</t>
  </si>
  <si>
    <t>Due to weekend power outage and continuing server issues, the server was unable to connect to the enPower curver FTP Server.  Server efforts to reconnect failed, which caused the late officialization and upload of book into RisktRAC.</t>
  </si>
  <si>
    <t>Heidi Mason</t>
  </si>
  <si>
    <t>Book was officialized with effective date of Sep 9 for COB Sep 7.  IT moved data to appropriate date.   As VaR calculated by local office there was no impact on VaR.  Credit exposure is managed at local office.</t>
  </si>
  <si>
    <t>UK Gas/ Nordic Power</t>
  </si>
  <si>
    <t>Due to incorrect curve data, which had to be updated, mtm process had to be rerun.    Books loaded late and VaR was rerun.</t>
  </si>
  <si>
    <t>FT-REGS-GDI</t>
  </si>
  <si>
    <t>US Gas West</t>
  </si>
  <si>
    <t>Book was officialized with an incorrect  effective date.  Book was reofficialized.   Book has no 3rd party credit exposure.</t>
  </si>
  <si>
    <t>FT-IM-ENOV-GDL; INTRA-EMWNSS2-GDL</t>
  </si>
  <si>
    <t>Books were not officialized.</t>
  </si>
  <si>
    <t>STEEL-HUNTCO-SG-PRC</t>
  </si>
  <si>
    <t xml:space="preserve">US STEEL </t>
  </si>
  <si>
    <t xml:space="preserve">Book had flat positions, so there was no impact on VaR, however there was credit exposure.  </t>
  </si>
  <si>
    <t>Due to  IT issues the spreadsheet could not be uploaded correctly.  Issue was identified and resolved subsequently. As the book currently has no positions or 3rd party exposure VaR or CAS were not rerun</t>
  </si>
  <si>
    <t>CR-AGG-EES-RPS-PRC</t>
  </si>
  <si>
    <t>Credit file not transmitted within schedule.</t>
  </si>
  <si>
    <t>UK Power &amp; Continental Power</t>
  </si>
  <si>
    <t xml:space="preserve">Due to IT issues associated with Outlook the Extract process had to be kicked off Manually.  </t>
  </si>
  <si>
    <t>PAPER-AFF-PRC; PAPER-CAND-NWSP-PRC; PAPER-CONSOL-PRC; PAPER-IDX</t>
  </si>
  <si>
    <t>US PAPER</t>
  </si>
  <si>
    <t>Kristen Hanson</t>
  </si>
  <si>
    <t>EIM-US-PAPER-PRC</t>
  </si>
  <si>
    <t xml:space="preserve">DUB-OPT-BAS; DUB-OPT-PRC; DUB-EESEAM-XL-BAS; DUB-EESEAM-XL-PRC; </t>
  </si>
  <si>
    <t>Brent Price</t>
  </si>
  <si>
    <t xml:space="preserve">Spreadsheet was not loaded into RisktRAC.  Uploaded in the AM and  VaR </t>
  </si>
  <si>
    <t>UK Power &amp; Eastern SS</t>
  </si>
  <si>
    <t>EnPower curves were not saved out properly, which caused the MtM process to fail.   Data was corrected and process reiniated.   Due to the UK Power failure the Eastern SS process, which is dependent on UK Power process, did not function properly.  Eastern SS was rerun and uploaded later in the day.</t>
  </si>
  <si>
    <t>UK Coal Positions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</si>
</sst>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7" formatCode="_(* #,##0_);_(* \(#,##0\);_(* &quot;-&quot;??_);_(@_)"/>
  </numFmts>
  <fonts count="6" x14ac:knownFonts="1">
    <font>
      <sz val="10"/>
      <name val="Arial"/>
    </font>
    <font>
      <sz val="10"/>
      <name val="Arial"/>
    </font>
    <font>
      <b/>
      <sz val="10"/>
      <name val="Arial"/>
      <family val="2"/>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9">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
      <left/>
      <right/>
      <top/>
      <bottom style="thin">
        <color indexed="64"/>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4">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5" fillId="0" borderId="1" xfId="0" applyFont="1" applyBorder="1" applyAlignment="1">
      <alignment vertical="top" wrapText="1"/>
    </xf>
    <xf numFmtId="14" fontId="3" fillId="0" borderId="7" xfId="0" applyNumberFormat="1" applyFont="1" applyFill="1" applyBorder="1" applyAlignment="1">
      <alignment horizontal="center" vertical="top"/>
    </xf>
    <xf numFmtId="0" fontId="3" fillId="0" borderId="7" xfId="0" applyFont="1" applyFill="1" applyBorder="1" applyAlignment="1">
      <alignment horizontal="center" vertical="top"/>
    </xf>
    <xf numFmtId="0" fontId="3" fillId="0" borderId="7" xfId="0" applyFont="1" applyBorder="1" applyAlignment="1">
      <alignment vertical="top" wrapText="1"/>
    </xf>
    <xf numFmtId="0" fontId="0" fillId="0" borderId="1" xfId="0" applyBorder="1"/>
    <xf numFmtId="0" fontId="3" fillId="0" borderId="1" xfId="0" applyFont="1" applyFill="1" applyBorder="1" applyAlignment="1">
      <alignment vertical="top" wrapText="1"/>
    </xf>
    <xf numFmtId="0" fontId="3" fillId="0" borderId="8" xfId="0" applyFont="1" applyBorder="1" applyAlignment="1">
      <alignment horizontal="center" vertical="top" wrapText="1"/>
    </xf>
    <xf numFmtId="0" fontId="3" fillId="0" borderId="8" xfId="0" applyFont="1" applyBorder="1" applyAlignment="1">
      <alignment vertical="top" wrapText="1"/>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429917204154995"/>
          <c:y val="2.364071651687287E-2"/>
        </c:manualLayout>
      </c:layout>
      <c:overlay val="0"/>
      <c:spPr>
        <a:noFill/>
        <a:ln w="25400">
          <a:noFill/>
        </a:ln>
      </c:spPr>
    </c:title>
    <c:autoTitleDeleted val="0"/>
    <c:plotArea>
      <c:layout>
        <c:manualLayout>
          <c:layoutTarget val="inner"/>
          <c:xMode val="edge"/>
          <c:yMode val="edge"/>
          <c:x val="4.4392544466556765E-2"/>
          <c:y val="0.1442083707529245"/>
          <c:w val="0.75233680622269883"/>
          <c:h val="0.60283827118025812"/>
        </c:manualLayout>
      </c:layout>
      <c:barChart>
        <c:barDir val="col"/>
        <c:grouping val="stacked"/>
        <c:varyColors val="0"/>
        <c:ser>
          <c:idx val="0"/>
          <c:order val="0"/>
          <c:tx>
            <c:strRef>
              <c:f>'Graph Data Oct 08'!$A$2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08'!$V$2:$AG$2</c:f>
              <c:numCache>
                <c:formatCode>General</c:formatCode>
                <c:ptCount val="12"/>
                <c:pt idx="7">
                  <c:v>1</c:v>
                </c:pt>
                <c:pt idx="8">
                  <c:v>2</c:v>
                </c:pt>
                <c:pt idx="9">
                  <c:v>2</c:v>
                </c:pt>
                <c:pt idx="10">
                  <c:v>2</c:v>
                </c:pt>
                <c:pt idx="11">
                  <c:v>2</c:v>
                </c:pt>
              </c:numCache>
            </c:numRef>
          </c:val>
          <c:extLst>
            <c:ext xmlns:c16="http://schemas.microsoft.com/office/drawing/2014/chart" uri="{C3380CC4-5D6E-409C-BE32-E72D297353CC}">
              <c16:uniqueId val="{00000000-C7A3-422B-9EF7-8959BCA5EFAB}"/>
            </c:ext>
          </c:extLst>
        </c:ser>
        <c:ser>
          <c:idx val="1"/>
          <c:order val="1"/>
          <c:tx>
            <c:strRef>
              <c:f>'Graph Data Oct 08'!$A$3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9143325541047927"/>
                  <c:y val="0.6903089222926877"/>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A3-422B-9EF7-8959BCA5EFAB}"/>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08'!$V$3:$AG$3</c:f>
              <c:numCache>
                <c:formatCode>General</c:formatCode>
                <c:ptCount val="12"/>
                <c:pt idx="9">
                  <c:v>1</c:v>
                </c:pt>
              </c:numCache>
            </c:numRef>
          </c:val>
          <c:extLst>
            <c:ext xmlns:c16="http://schemas.microsoft.com/office/drawing/2014/chart" uri="{C3380CC4-5D6E-409C-BE32-E72D297353CC}">
              <c16:uniqueId val="{00000002-C7A3-422B-9EF7-8959BCA5EFAB}"/>
            </c:ext>
          </c:extLst>
        </c:ser>
        <c:ser>
          <c:idx val="2"/>
          <c:order val="2"/>
          <c:tx>
            <c:strRef>
              <c:f>'Graph Data Oct 08'!$A$4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3566994149273616"/>
                  <c:y val="0.4869987602475811"/>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A3-422B-9EF7-8959BCA5EFAB}"/>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08'!$V$4:$AG$4</c:f>
              <c:numCache>
                <c:formatCode>General</c:formatCode>
                <c:ptCount val="12"/>
                <c:pt idx="1">
                  <c:v>17</c:v>
                </c:pt>
                <c:pt idx="2">
                  <c:v>12</c:v>
                </c:pt>
                <c:pt idx="3">
                  <c:v>5</c:v>
                </c:pt>
                <c:pt idx="4">
                  <c:v>4</c:v>
                </c:pt>
                <c:pt idx="5">
                  <c:v>8</c:v>
                </c:pt>
                <c:pt idx="6">
                  <c:v>11</c:v>
                </c:pt>
                <c:pt idx="7">
                  <c:v>4</c:v>
                </c:pt>
                <c:pt idx="8">
                  <c:v>6</c:v>
                </c:pt>
                <c:pt idx="9">
                  <c:v>4</c:v>
                </c:pt>
                <c:pt idx="10">
                  <c:v>10</c:v>
                </c:pt>
                <c:pt idx="11">
                  <c:v>6</c:v>
                </c:pt>
              </c:numCache>
            </c:numRef>
          </c:val>
          <c:extLst>
            <c:ext xmlns:c16="http://schemas.microsoft.com/office/drawing/2014/chart" uri="{C3380CC4-5D6E-409C-BE32-E72D297353CC}">
              <c16:uniqueId val="{00000004-C7A3-422B-9EF7-8959BCA5EFAB}"/>
            </c:ext>
          </c:extLst>
        </c:ser>
        <c:ser>
          <c:idx val="3"/>
          <c:order val="3"/>
          <c:tx>
            <c:strRef>
              <c:f>'Graph Data Oct 08'!$A$5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3956402434067984"/>
                  <c:y val="0.45390175712395908"/>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7A3-422B-9EF7-8959BCA5EFAB}"/>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08'!$V$5:$AG$5</c:f>
              <c:numCache>
                <c:formatCode>General</c:formatCode>
                <c:ptCount val="12"/>
                <c:pt idx="0">
                  <c:v>9</c:v>
                </c:pt>
                <c:pt idx="1">
                  <c:v>4</c:v>
                </c:pt>
                <c:pt idx="2">
                  <c:v>5</c:v>
                </c:pt>
                <c:pt idx="3">
                  <c:v>5</c:v>
                </c:pt>
                <c:pt idx="4">
                  <c:v>3</c:v>
                </c:pt>
                <c:pt idx="5">
                  <c:v>6</c:v>
                </c:pt>
                <c:pt idx="6">
                  <c:v>4</c:v>
                </c:pt>
                <c:pt idx="7">
                  <c:v>3</c:v>
                </c:pt>
                <c:pt idx="8">
                  <c:v>6</c:v>
                </c:pt>
                <c:pt idx="9">
                  <c:v>4</c:v>
                </c:pt>
                <c:pt idx="10">
                  <c:v>6</c:v>
                </c:pt>
                <c:pt idx="11">
                  <c:v>4</c:v>
                </c:pt>
              </c:numCache>
            </c:numRef>
          </c:val>
          <c:extLst>
            <c:ext xmlns:c16="http://schemas.microsoft.com/office/drawing/2014/chart" uri="{C3380CC4-5D6E-409C-BE32-E72D297353CC}">
              <c16:uniqueId val="{00000006-C7A3-422B-9EF7-8959BCA5EFAB}"/>
            </c:ext>
          </c:extLst>
        </c:ser>
        <c:ser>
          <c:idx val="4"/>
          <c:order val="4"/>
          <c:tx>
            <c:strRef>
              <c:f>'Graph Data Oct 08'!$A$6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4626189437433378"/>
                  <c:y val="0.45390175712395908"/>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7A3-422B-9EF7-8959BCA5EFAB}"/>
                </c:ext>
              </c:extLst>
            </c:dLbl>
            <c:dLbl>
              <c:idx val="8"/>
              <c:layout>
                <c:manualLayout>
                  <c:xMode val="edge"/>
                  <c:yMode val="edge"/>
                  <c:x val="0.5669784626605846"/>
                  <c:y val="0.47517840198914468"/>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7A3-422B-9EF7-8959BCA5EFAB}"/>
                </c:ext>
              </c:extLst>
            </c:dLbl>
            <c:spPr>
              <a:noFill/>
              <a:ln w="25400">
                <a:noFill/>
              </a:ln>
            </c:spPr>
            <c:txPr>
              <a:bodyPr wrap="square" lIns="38100" tIns="19050" rIns="38100" bIns="19050" anchor="ctr">
                <a:spAutoFit/>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08'!$V$6:$AG$6</c:f>
              <c:numCache>
                <c:formatCode>General</c:formatCode>
                <c:ptCount val="12"/>
                <c:pt idx="0">
                  <c:v>5</c:v>
                </c:pt>
                <c:pt idx="1">
                  <c:v>1</c:v>
                </c:pt>
                <c:pt idx="2">
                  <c:v>1</c:v>
                </c:pt>
                <c:pt idx="3">
                  <c:v>2</c:v>
                </c:pt>
                <c:pt idx="5">
                  <c:v>1</c:v>
                </c:pt>
                <c:pt idx="7">
                  <c:v>2</c:v>
                </c:pt>
                <c:pt idx="11">
                  <c:v>2</c:v>
                </c:pt>
              </c:numCache>
            </c:numRef>
          </c:val>
          <c:extLst>
            <c:ext xmlns:c16="http://schemas.microsoft.com/office/drawing/2014/chart" uri="{C3380CC4-5D6E-409C-BE32-E72D297353CC}">
              <c16:uniqueId val="{00000009-C7A3-422B-9EF7-8959BCA5EFAB}"/>
            </c:ext>
          </c:extLst>
        </c:ser>
        <c:ser>
          <c:idx val="5"/>
          <c:order val="5"/>
          <c:tx>
            <c:strRef>
              <c:f>'Graph Data Oct 08'!$A$7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0934603651101962"/>
                  <c:y val="0.51773169171951572"/>
                </c:manualLayout>
              </c:layout>
              <c:spPr>
                <a:noFill/>
                <a:ln w="25400">
                  <a:noFill/>
                </a:ln>
              </c:spPr>
              <c:txPr>
                <a:bodyPr/>
                <a:lstStyle/>
                <a:p>
                  <a:pPr>
                    <a:defRPr sz="9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7A3-422B-9EF7-8959BCA5EFAB}"/>
                </c:ext>
              </c:extLst>
            </c:dLbl>
            <c:dLbl>
              <c:idx val="8"/>
              <c:layout>
                <c:manualLayout>
                  <c:xMode val="edge"/>
                  <c:yMode val="edge"/>
                  <c:x val="0.58177597748277021"/>
                  <c:y val="0.47990654529251919"/>
                </c:manualLayout>
              </c:layout>
              <c:spPr>
                <a:noFill/>
                <a:ln w="25400">
                  <a:noFill/>
                </a:ln>
              </c:spPr>
              <c:txPr>
                <a:bodyPr/>
                <a:lstStyle/>
                <a:p>
                  <a:pPr>
                    <a:defRPr sz="9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7A3-422B-9EF7-8959BCA5EFAB}"/>
                </c:ext>
              </c:extLst>
            </c:dLbl>
            <c:spPr>
              <a:noFill/>
              <a:ln w="25400">
                <a:noFill/>
              </a:ln>
            </c:spPr>
            <c:txPr>
              <a:bodyPr wrap="square" lIns="38100" tIns="19050" rIns="38100" bIns="19050" anchor="ctr">
                <a:spAutoFit/>
              </a:bodyPr>
              <a:lstStyle/>
              <a:p>
                <a:pPr>
                  <a:defRPr sz="9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08'!$V$7:$AG$7</c:f>
              <c:numCache>
                <c:formatCode>General</c:formatCode>
                <c:ptCount val="12"/>
                <c:pt idx="1">
                  <c:v>2</c:v>
                </c:pt>
                <c:pt idx="2">
                  <c:v>1</c:v>
                </c:pt>
                <c:pt idx="3">
                  <c:v>2</c:v>
                </c:pt>
                <c:pt idx="5">
                  <c:v>3</c:v>
                </c:pt>
                <c:pt idx="6">
                  <c:v>1</c:v>
                </c:pt>
                <c:pt idx="7">
                  <c:v>1</c:v>
                </c:pt>
                <c:pt idx="10">
                  <c:v>1</c:v>
                </c:pt>
              </c:numCache>
            </c:numRef>
          </c:val>
          <c:extLst>
            <c:ext xmlns:c16="http://schemas.microsoft.com/office/drawing/2014/chart" uri="{C3380CC4-5D6E-409C-BE32-E72D297353CC}">
              <c16:uniqueId val="{0000000C-C7A3-422B-9EF7-8959BCA5EFAB}"/>
            </c:ext>
          </c:extLst>
        </c:ser>
        <c:ser>
          <c:idx val="6"/>
          <c:order val="6"/>
          <c:tx>
            <c:strRef>
              <c:f>'Graph Data Oct 08'!$A$8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08'!$V$8:$AG$8</c:f>
              <c:numCache>
                <c:formatCode>General</c:formatCode>
                <c:ptCount val="12"/>
                <c:pt idx="0">
                  <c:v>2</c:v>
                </c:pt>
                <c:pt idx="2">
                  <c:v>1</c:v>
                </c:pt>
                <c:pt idx="3">
                  <c:v>1</c:v>
                </c:pt>
                <c:pt idx="4">
                  <c:v>3</c:v>
                </c:pt>
                <c:pt idx="5">
                  <c:v>2</c:v>
                </c:pt>
                <c:pt idx="11">
                  <c:v>1</c:v>
                </c:pt>
              </c:numCache>
            </c:numRef>
          </c:val>
          <c:extLst>
            <c:ext xmlns:c16="http://schemas.microsoft.com/office/drawing/2014/chart" uri="{C3380CC4-5D6E-409C-BE32-E72D297353CC}">
              <c16:uniqueId val="{0000000D-C7A3-422B-9EF7-8959BCA5EFAB}"/>
            </c:ext>
          </c:extLst>
        </c:ser>
        <c:ser>
          <c:idx val="7"/>
          <c:order val="7"/>
          <c:tx>
            <c:strRef>
              <c:f>'Graph Data Oct 08'!$A$9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5358272259327661"/>
                  <c:y val="0.3711592493149040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7A3-422B-9EF7-8959BCA5EFAB}"/>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08'!$V$9:$AG$9</c:f>
              <c:numCache>
                <c:formatCode>General</c:formatCode>
                <c:ptCount val="12"/>
                <c:pt idx="0">
                  <c:v>2</c:v>
                </c:pt>
                <c:pt idx="1">
                  <c:v>3</c:v>
                </c:pt>
                <c:pt idx="2">
                  <c:v>3</c:v>
                </c:pt>
                <c:pt idx="3">
                  <c:v>2</c:v>
                </c:pt>
                <c:pt idx="4">
                  <c:v>3</c:v>
                </c:pt>
                <c:pt idx="5">
                  <c:v>2</c:v>
                </c:pt>
                <c:pt idx="6">
                  <c:v>1</c:v>
                </c:pt>
                <c:pt idx="8">
                  <c:v>1</c:v>
                </c:pt>
                <c:pt idx="9">
                  <c:v>3</c:v>
                </c:pt>
                <c:pt idx="10">
                  <c:v>1</c:v>
                </c:pt>
              </c:numCache>
            </c:numRef>
          </c:val>
          <c:extLst>
            <c:ext xmlns:c16="http://schemas.microsoft.com/office/drawing/2014/chart" uri="{C3380CC4-5D6E-409C-BE32-E72D297353CC}">
              <c16:uniqueId val="{0000000F-C7A3-422B-9EF7-8959BCA5EFAB}"/>
            </c:ext>
          </c:extLst>
        </c:ser>
        <c:ser>
          <c:idx val="8"/>
          <c:order val="8"/>
          <c:tx>
            <c:strRef>
              <c:f>'Graph Data Oct 08'!$A$10</c:f>
              <c:strCache>
                <c:ptCount val="1"/>
                <c:pt idx="0">
                  <c:v>Not identified</c:v>
                </c:pt>
              </c:strCache>
            </c:strRef>
          </c:tx>
          <c:spPr>
            <a:solidFill>
              <a:srgbClr val="99CC00"/>
            </a:solidFill>
            <a:ln w="12700">
              <a:solidFill>
                <a:srgbClr val="000000"/>
              </a:solidFill>
              <a:prstDash val="solid"/>
            </a:ln>
          </c:spPr>
          <c:invertIfNegative val="0"/>
          <c:dLbls>
            <c:dLbl>
              <c:idx val="7"/>
              <c:layout>
                <c:manualLayout>
                  <c:xMode val="edge"/>
                  <c:yMode val="edge"/>
                  <c:x val="0.53271053359868115"/>
                  <c:y val="0.5082754051127667"/>
                </c:manualLayout>
              </c:layout>
              <c:spPr>
                <a:noFill/>
                <a:ln w="25400">
                  <a:noFill/>
                </a:ln>
              </c:spPr>
              <c:txPr>
                <a:bodyPr/>
                <a:lstStyle/>
                <a:p>
                  <a:pPr>
                    <a:defRPr sz="1175"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7A3-422B-9EF7-8959BCA5EFAB}"/>
                </c:ext>
              </c:extLst>
            </c:dLbl>
            <c:dLbl>
              <c:idx val="8"/>
              <c:layout>
                <c:manualLayout>
                  <c:xMode val="edge"/>
                  <c:yMode val="edge"/>
                  <c:x val="0.59190059288742347"/>
                  <c:y val="0.42553289730371163"/>
                </c:manualLayout>
              </c:layout>
              <c:spPr>
                <a:noFill/>
                <a:ln w="25400">
                  <a:noFill/>
                </a:ln>
              </c:spPr>
              <c:txPr>
                <a:bodyPr/>
                <a:lstStyle/>
                <a:p>
                  <a:pPr>
                    <a:defRPr sz="1175" b="0" i="0" u="none" strike="noStrike" baseline="0">
                      <a:solidFill>
                        <a:srgbClr val="00008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7A3-422B-9EF7-8959BCA5EFAB}"/>
                </c:ext>
              </c:extLst>
            </c:dLbl>
            <c:dLbl>
              <c:idx val="9"/>
              <c:layout>
                <c:manualLayout>
                  <c:xMode val="edge"/>
                  <c:yMode val="edge"/>
                  <c:x val="0.65654236816328682"/>
                  <c:y val="0.44917361382058452"/>
                </c:manualLayout>
              </c:layout>
              <c:spPr>
                <a:noFill/>
                <a:ln w="25400">
                  <a:noFill/>
                </a:ln>
              </c:spPr>
              <c:txPr>
                <a:bodyPr/>
                <a:lstStyle/>
                <a:p>
                  <a:pPr>
                    <a:defRPr sz="1175"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7A3-422B-9EF7-8959BCA5EFAB}"/>
                </c:ext>
              </c:extLst>
            </c:dLbl>
            <c:spPr>
              <a:noFill/>
              <a:ln w="25400">
                <a:noFill/>
              </a:ln>
            </c:spPr>
            <c:txPr>
              <a:bodyPr wrap="square" lIns="38100" tIns="19050" rIns="38100" bIns="19050" anchor="ctr">
                <a:spAutoFit/>
              </a:bodyPr>
              <a:lstStyle/>
              <a:p>
                <a:pPr>
                  <a:defRPr sz="1175" b="0" i="0" u="none" strike="noStrike" baseline="0">
                    <a:solidFill>
                      <a:srgbClr val="00008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08'!$V$10:$AG$10</c:f>
              <c:numCache>
                <c:formatCode>General</c:formatCode>
                <c:ptCount val="12"/>
                <c:pt idx="0">
                  <c:v>1</c:v>
                </c:pt>
                <c:pt idx="1">
                  <c:v>2</c:v>
                </c:pt>
                <c:pt idx="2">
                  <c:v>1</c:v>
                </c:pt>
                <c:pt idx="4">
                  <c:v>1</c:v>
                </c:pt>
                <c:pt idx="5">
                  <c:v>1</c:v>
                </c:pt>
                <c:pt idx="6">
                  <c:v>1</c:v>
                </c:pt>
                <c:pt idx="8">
                  <c:v>1</c:v>
                </c:pt>
                <c:pt idx="10">
                  <c:v>3</c:v>
                </c:pt>
                <c:pt idx="11">
                  <c:v>3</c:v>
                </c:pt>
              </c:numCache>
            </c:numRef>
          </c:val>
          <c:extLst>
            <c:ext xmlns:c16="http://schemas.microsoft.com/office/drawing/2014/chart" uri="{C3380CC4-5D6E-409C-BE32-E72D297353CC}">
              <c16:uniqueId val="{00000013-C7A3-422B-9EF7-8959BCA5EFAB}"/>
            </c:ext>
          </c:extLst>
        </c:ser>
        <c:dLbls>
          <c:showLegendKey val="0"/>
          <c:showVal val="1"/>
          <c:showCatName val="0"/>
          <c:showSerName val="0"/>
          <c:showPercent val="0"/>
          <c:showBubbleSize val="0"/>
        </c:dLbls>
        <c:gapWidth val="110"/>
        <c:overlap val="50"/>
        <c:axId val="211917632"/>
        <c:axId val="1"/>
      </c:barChart>
      <c:catAx>
        <c:axId val="21191763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11917632"/>
        <c:crosses val="autoZero"/>
        <c:crossBetween val="between"/>
      </c:valAx>
      <c:spPr>
        <a:solidFill>
          <a:srgbClr val="FFFFFF"/>
        </a:solidFill>
        <a:ln w="12700">
          <a:solidFill>
            <a:srgbClr val="C0C0C0"/>
          </a:solidFill>
          <a:prstDash val="solid"/>
        </a:ln>
      </c:spPr>
    </c:plotArea>
    <c:legend>
      <c:legendPos val="r"/>
      <c:layout>
        <c:manualLayout>
          <c:xMode val="edge"/>
          <c:yMode val="edge"/>
          <c:x val="0.81152686551144115"/>
          <c:y val="8.7470651112429604E-2"/>
          <c:w val="0.18302189385334805"/>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10/01/2001</a:t>
            </a:r>
          </a:p>
        </c:rich>
      </c:tx>
      <c:layout>
        <c:manualLayout>
          <c:xMode val="edge"/>
          <c:yMode val="edge"/>
          <c:x val="0.24090126413672897"/>
          <c:y val="4.3573042690358804E-2"/>
        </c:manualLayout>
      </c:layout>
      <c:overlay val="0"/>
      <c:spPr>
        <a:noFill/>
        <a:ln w="25400">
          <a:noFill/>
        </a:ln>
      </c:spPr>
    </c:title>
    <c:autoTitleDeleted val="0"/>
    <c:plotArea>
      <c:layout>
        <c:manualLayout>
          <c:layoutTarget val="inner"/>
          <c:xMode val="edge"/>
          <c:yMode val="edge"/>
          <c:x val="2.2530334055953068E-2"/>
          <c:y val="0.13943373660914815"/>
          <c:w val="0.72616999764956425"/>
          <c:h val="0.62309451047213082"/>
        </c:manualLayout>
      </c:layout>
      <c:barChart>
        <c:barDir val="col"/>
        <c:grouping val="clustered"/>
        <c:varyColors val="0"/>
        <c:ser>
          <c:idx val="1"/>
          <c:order val="0"/>
          <c:tx>
            <c:strRef>
              <c:f>'Graph Data Oct 01'!$C$187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B3FD-4B75-9218-0851FE060033}"/>
                </c:ext>
              </c:extLst>
            </c:dLbl>
            <c:dLbl>
              <c:idx val="1"/>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B3FD-4B75-9218-0851FE060033}"/>
                </c:ext>
              </c:extLst>
            </c:dLbl>
            <c:dLbl>
              <c:idx val="2"/>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B3FD-4B75-9218-0851FE060033}"/>
                </c:ext>
              </c:extLst>
            </c:dLbl>
            <c:dLbl>
              <c:idx val="3"/>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B3FD-4B75-9218-0851FE060033}"/>
                </c:ext>
              </c:extLst>
            </c:dLbl>
            <c:dLbl>
              <c:idx val="4"/>
              <c:layout>
                <c:manualLayout>
                  <c:xMode val="edge"/>
                  <c:yMode val="edge"/>
                  <c:x val="0.3275563951211638"/>
                  <c:y val="0.690632726642187"/>
                </c:manualLayout>
              </c:layout>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3FD-4B75-9218-0851FE060033}"/>
                </c:ext>
              </c:extLst>
            </c:dLbl>
            <c:dLbl>
              <c:idx val="5"/>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B3FD-4B75-9218-0851FE060033}"/>
                </c:ext>
              </c:extLst>
            </c:dLbl>
            <c:dLbl>
              <c:idx val="6"/>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B3FD-4B75-9218-0851FE060033}"/>
                </c:ext>
              </c:extLst>
            </c:dLbl>
            <c:dLbl>
              <c:idx val="7"/>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B3FD-4B75-9218-0851FE060033}"/>
                </c:ext>
              </c:extLst>
            </c:dLbl>
            <c:dLbl>
              <c:idx val="8"/>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B3FD-4B75-9218-0851FE060033}"/>
                </c:ext>
              </c:extLst>
            </c:dLbl>
            <c:dLbl>
              <c:idx val="9"/>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B3FD-4B75-9218-0851FE060033}"/>
                </c:ext>
              </c:extLst>
            </c:dLbl>
            <c:spPr>
              <a:noFill/>
              <a:ln w="25400">
                <a:noFill/>
              </a:ln>
            </c:spPr>
            <c:txPr>
              <a:bodyPr wrap="square" lIns="38100" tIns="19050" rIns="38100" bIns="19050" anchor="ctr">
                <a:spAutoFit/>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01'!$C$188:$C$197</c:f>
              <c:numCache>
                <c:formatCode>General</c:formatCode>
                <c:ptCount val="10"/>
                <c:pt idx="0">
                  <c:v>1</c:v>
                </c:pt>
                <c:pt idx="1">
                  <c:v>4</c:v>
                </c:pt>
                <c:pt idx="2">
                  <c:v>13</c:v>
                </c:pt>
                <c:pt idx="4">
                  <c:v>2</c:v>
                </c:pt>
                <c:pt idx="5">
                  <c:v>2</c:v>
                </c:pt>
                <c:pt idx="7">
                  <c:v>1</c:v>
                </c:pt>
                <c:pt idx="9">
                  <c:v>23</c:v>
                </c:pt>
              </c:numCache>
            </c:numRef>
          </c:val>
          <c:extLst>
            <c:ext xmlns:c16="http://schemas.microsoft.com/office/drawing/2014/chart" uri="{C3380CC4-5D6E-409C-BE32-E72D297353CC}">
              <c16:uniqueId val="{0000000A-B3FD-4B75-9218-0851FE060033}"/>
            </c:ext>
          </c:extLst>
        </c:ser>
        <c:ser>
          <c:idx val="0"/>
          <c:order val="1"/>
          <c:tx>
            <c:strRef>
              <c:f>'Graph Data Oct 01'!$E$187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B3FD-4B75-9218-0851FE060033}"/>
                </c:ext>
              </c:extLst>
            </c:dLbl>
            <c:dLbl>
              <c:idx val="1"/>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B3FD-4B75-9218-0851FE060033}"/>
                </c:ext>
              </c:extLst>
            </c:dLbl>
            <c:dLbl>
              <c:idx val="2"/>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B3FD-4B75-9218-0851FE060033}"/>
                </c:ext>
              </c:extLst>
            </c:dLbl>
            <c:dLbl>
              <c:idx val="3"/>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B3FD-4B75-9218-0851FE060033}"/>
                </c:ext>
              </c:extLst>
            </c:dLbl>
            <c:dLbl>
              <c:idx val="4"/>
              <c:layout>
                <c:manualLayout>
                  <c:xMode val="edge"/>
                  <c:yMode val="edge"/>
                  <c:x val="0.35355293441649427"/>
                  <c:y val="0.72766981292899202"/>
                </c:manualLayout>
              </c:layout>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3FD-4B75-9218-0851FE060033}"/>
                </c:ext>
              </c:extLst>
            </c:dLbl>
            <c:dLbl>
              <c:idx val="5"/>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B3FD-4B75-9218-0851FE060033}"/>
                </c:ext>
              </c:extLst>
            </c:dLbl>
            <c:dLbl>
              <c:idx val="6"/>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B3FD-4B75-9218-0851FE060033}"/>
                </c:ext>
              </c:extLst>
            </c:dLbl>
            <c:dLbl>
              <c:idx val="7"/>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B3FD-4B75-9218-0851FE060033}"/>
                </c:ext>
              </c:extLst>
            </c:dLbl>
            <c:numFmt formatCode="0" sourceLinked="0"/>
            <c:spPr>
              <a:noFill/>
              <a:ln w="25400">
                <a:noFill/>
              </a:ln>
            </c:spPr>
            <c:txPr>
              <a:bodyPr wrap="square" lIns="38100" tIns="19050" rIns="38100" bIns="19050" anchor="ctr">
                <a:spAutoFit/>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01'!$E$188:$E$195</c:f>
              <c:numCache>
                <c:formatCode>_(* #,##0_);_(* \(#,##0\);_(* "-"??_);_(@_)</c:formatCode>
                <c:ptCount val="8"/>
                <c:pt idx="0">
                  <c:v>1.3888888888888888</c:v>
                </c:pt>
                <c:pt idx="1">
                  <c:v>0.54644808743169404</c:v>
                </c:pt>
                <c:pt idx="2">
                  <c:v>30.952380952380953</c:v>
                </c:pt>
                <c:pt idx="4">
                  <c:v>0.42826552462526768</c:v>
                </c:pt>
                <c:pt idx="5">
                  <c:v>1.1111111111111112</c:v>
                </c:pt>
                <c:pt idx="7">
                  <c:v>5.8823529411764701</c:v>
                </c:pt>
              </c:numCache>
            </c:numRef>
          </c:val>
          <c:extLst>
            <c:ext xmlns:c16="http://schemas.microsoft.com/office/drawing/2014/chart" uri="{C3380CC4-5D6E-409C-BE32-E72D297353CC}">
              <c16:uniqueId val="{00000013-B3FD-4B75-9218-0851FE060033}"/>
            </c:ext>
          </c:extLst>
        </c:ser>
        <c:dLbls>
          <c:showLegendKey val="0"/>
          <c:showVal val="1"/>
          <c:showCatName val="0"/>
          <c:showSerName val="0"/>
          <c:showPercent val="0"/>
          <c:showBubbleSize val="0"/>
        </c:dLbls>
        <c:gapWidth val="150"/>
        <c:axId val="211574440"/>
        <c:axId val="1"/>
      </c:barChart>
      <c:catAx>
        <c:axId val="211574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1574440"/>
        <c:crosses val="autoZero"/>
        <c:crossBetween val="between"/>
      </c:valAx>
      <c:spPr>
        <a:solidFill>
          <a:srgbClr val="FFFFFF"/>
        </a:solidFill>
        <a:ln w="3175">
          <a:solidFill>
            <a:srgbClr val="000000"/>
          </a:solidFill>
          <a:prstDash val="solid"/>
        </a:ln>
      </c:spPr>
    </c:plotArea>
    <c:legend>
      <c:legendPos val="r"/>
      <c:layout>
        <c:manualLayout>
          <c:xMode val="edge"/>
          <c:yMode val="edge"/>
          <c:x val="0.76429825528271544"/>
          <c:y val="0.47058886105587505"/>
          <c:w val="0.17677646720824713"/>
          <c:h val="0.4117652534238906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438577256571686"/>
          <c:y val="0.14090956002383712"/>
          <c:w val="0.66050208801545085"/>
          <c:h val="0.538638156865312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6EA4-443C-9D32-89576DE85A67}"/>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6EA4-443C-9D32-89576DE85A67}"/>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6EA4-443C-9D32-89576DE85A67}"/>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6EA4-443C-9D32-89576DE85A67}"/>
            </c:ext>
          </c:extLst>
        </c:ser>
        <c:dLbls>
          <c:showLegendKey val="0"/>
          <c:showVal val="0"/>
          <c:showCatName val="0"/>
          <c:showSerName val="0"/>
          <c:showPercent val="0"/>
          <c:showBubbleSize val="0"/>
        </c:dLbls>
        <c:marker val="1"/>
        <c:smooth val="0"/>
        <c:axId val="211576408"/>
        <c:axId val="1"/>
      </c:lineChart>
      <c:dateAx>
        <c:axId val="21157640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1157640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Days DPR Completion Times</a:t>
            </a:r>
          </a:p>
        </c:rich>
      </c:tx>
      <c:layout>
        <c:manualLayout>
          <c:xMode val="edge"/>
          <c:yMode val="edge"/>
          <c:x val="0.30350261826359581"/>
          <c:y val="2.5806512584691403E-2"/>
        </c:manualLayout>
      </c:layout>
      <c:overlay val="0"/>
      <c:spPr>
        <a:noFill/>
        <a:ln w="25400">
          <a:noFill/>
        </a:ln>
      </c:spPr>
    </c:title>
    <c:autoTitleDeleted val="0"/>
    <c:plotArea>
      <c:layout>
        <c:manualLayout>
          <c:layoutTarget val="inner"/>
          <c:xMode val="edge"/>
          <c:yMode val="edge"/>
          <c:x val="0.18806786174453588"/>
          <c:y val="0.20806500771407441"/>
          <c:w val="0.64721284834843729"/>
          <c:h val="0.55000129946123555"/>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[1]Chart!$AA$70:$AA$116</c:f>
              <c:numCache>
                <c:formatCode>General</c:formatCode>
                <c:ptCount val="47"/>
                <c:pt idx="0">
                  <c:v>37104</c:v>
                </c:pt>
                <c:pt idx="1">
                  <c:v>37105</c:v>
                </c:pt>
                <c:pt idx="2">
                  <c:v>37106</c:v>
                </c:pt>
                <c:pt idx="3">
                  <c:v>37109</c:v>
                </c:pt>
                <c:pt idx="4">
                  <c:v>37110</c:v>
                </c:pt>
                <c:pt idx="5">
                  <c:v>37111</c:v>
                </c:pt>
                <c:pt idx="6">
                  <c:v>37112</c:v>
                </c:pt>
                <c:pt idx="7">
                  <c:v>37113</c:v>
                </c:pt>
                <c:pt idx="8">
                  <c:v>37116</c:v>
                </c:pt>
                <c:pt idx="9">
                  <c:v>37117</c:v>
                </c:pt>
                <c:pt idx="10">
                  <c:v>37118</c:v>
                </c:pt>
                <c:pt idx="11">
                  <c:v>37119</c:v>
                </c:pt>
                <c:pt idx="12">
                  <c:v>37120</c:v>
                </c:pt>
                <c:pt idx="13">
                  <c:v>37123</c:v>
                </c:pt>
                <c:pt idx="14">
                  <c:v>37124</c:v>
                </c:pt>
                <c:pt idx="15">
                  <c:v>37125</c:v>
                </c:pt>
                <c:pt idx="16">
                  <c:v>37126</c:v>
                </c:pt>
                <c:pt idx="17">
                  <c:v>37127</c:v>
                </c:pt>
                <c:pt idx="18">
                  <c:v>37130</c:v>
                </c:pt>
                <c:pt idx="19">
                  <c:v>37131</c:v>
                </c:pt>
                <c:pt idx="20">
                  <c:v>37132</c:v>
                </c:pt>
                <c:pt idx="21">
                  <c:v>37133</c:v>
                </c:pt>
                <c:pt idx="22">
                  <c:v>37134</c:v>
                </c:pt>
                <c:pt idx="23">
                  <c:v>37138</c:v>
                </c:pt>
                <c:pt idx="24">
                  <c:v>37139</c:v>
                </c:pt>
                <c:pt idx="25">
                  <c:v>37140</c:v>
                </c:pt>
                <c:pt idx="26">
                  <c:v>37141</c:v>
                </c:pt>
                <c:pt idx="27">
                  <c:v>37144</c:v>
                </c:pt>
                <c:pt idx="28">
                  <c:v>37145</c:v>
                </c:pt>
                <c:pt idx="29">
                  <c:v>37146</c:v>
                </c:pt>
                <c:pt idx="30">
                  <c:v>37147</c:v>
                </c:pt>
                <c:pt idx="31">
                  <c:v>37148</c:v>
                </c:pt>
                <c:pt idx="32">
                  <c:v>37151</c:v>
                </c:pt>
                <c:pt idx="33">
                  <c:v>37152</c:v>
                </c:pt>
                <c:pt idx="34">
                  <c:v>37153</c:v>
                </c:pt>
                <c:pt idx="35">
                  <c:v>37154</c:v>
                </c:pt>
                <c:pt idx="36">
                  <c:v>37155</c:v>
                </c:pt>
                <c:pt idx="37">
                  <c:v>37158</c:v>
                </c:pt>
                <c:pt idx="38">
                  <c:v>37159</c:v>
                </c:pt>
                <c:pt idx="39">
                  <c:v>37160</c:v>
                </c:pt>
                <c:pt idx="40">
                  <c:v>37161</c:v>
                </c:pt>
                <c:pt idx="41">
                  <c:v>37162</c:v>
                </c:pt>
                <c:pt idx="42">
                  <c:v>37165</c:v>
                </c:pt>
                <c:pt idx="43">
                  <c:v>37166</c:v>
                </c:pt>
                <c:pt idx="44">
                  <c:v>37167</c:v>
                </c:pt>
                <c:pt idx="45">
                  <c:v>37168</c:v>
                </c:pt>
                <c:pt idx="46">
                  <c:v>37169</c:v>
                </c:pt>
              </c:numCache>
            </c:numRef>
          </c:cat>
          <c:val>
            <c:numRef>
              <c:f>[1]Chart!$AB$70:$AB$116</c:f>
              <c:numCache>
                <c:formatCode>General</c:formatCode>
                <c:ptCount val="47"/>
                <c:pt idx="0">
                  <c:v>0.31874999999999998</c:v>
                </c:pt>
                <c:pt idx="1">
                  <c:v>0.31805555555555554</c:v>
                </c:pt>
                <c:pt idx="2">
                  <c:v>0.32013888888888892</c:v>
                </c:pt>
                <c:pt idx="3">
                  <c:v>0.31944444444444448</c:v>
                </c:pt>
                <c:pt idx="4">
                  <c:v>0.31388888888888888</c:v>
                </c:pt>
                <c:pt idx="5">
                  <c:v>0.31527777777777777</c:v>
                </c:pt>
                <c:pt idx="6">
                  <c:v>0.31944444444444448</c:v>
                </c:pt>
                <c:pt idx="7">
                  <c:v>0.31944444444444448</c:v>
                </c:pt>
                <c:pt idx="8">
                  <c:v>0.32916666666666666</c:v>
                </c:pt>
                <c:pt idx="9">
                  <c:v>0.31736111111111115</c:v>
                </c:pt>
                <c:pt idx="10">
                  <c:v>0.30902777777777779</c:v>
                </c:pt>
                <c:pt idx="11">
                  <c:v>0.32430555555555557</c:v>
                </c:pt>
                <c:pt idx="12">
                  <c:v>0.33333333333333331</c:v>
                </c:pt>
                <c:pt idx="13">
                  <c:v>0.31944444444444448</c:v>
                </c:pt>
                <c:pt idx="14">
                  <c:v>0.31944444444444448</c:v>
                </c:pt>
                <c:pt idx="15">
                  <c:v>0.32430555555555557</c:v>
                </c:pt>
                <c:pt idx="16">
                  <c:v>0.31944444444444448</c:v>
                </c:pt>
                <c:pt idx="17">
                  <c:v>0.31944444444444448</c:v>
                </c:pt>
                <c:pt idx="18">
                  <c:v>0.31944444444444448</c:v>
                </c:pt>
                <c:pt idx="19">
                  <c:v>0.31666666666666665</c:v>
                </c:pt>
                <c:pt idx="20">
                  <c:v>0.31944444444444448</c:v>
                </c:pt>
                <c:pt idx="21">
                  <c:v>0.31736111111111115</c:v>
                </c:pt>
                <c:pt idx="22">
                  <c:v>0.31944444444444448</c:v>
                </c:pt>
                <c:pt idx="23">
                  <c:v>0.32291666666666669</c:v>
                </c:pt>
                <c:pt idx="24">
                  <c:v>0.31944444444444448</c:v>
                </c:pt>
                <c:pt idx="25">
                  <c:v>0.31805555555555554</c:v>
                </c:pt>
                <c:pt idx="26">
                  <c:v>0.32291666666666669</c:v>
                </c:pt>
                <c:pt idx="27">
                  <c:v>0.31944444444444448</c:v>
                </c:pt>
                <c:pt idx="28">
                  <c:v>0.31944444444444448</c:v>
                </c:pt>
                <c:pt idx="29">
                  <c:v>0.31944444444444448</c:v>
                </c:pt>
                <c:pt idx="30">
                  <c:v>0.31944444444444448</c:v>
                </c:pt>
                <c:pt idx="31">
                  <c:v>0.31736111111111115</c:v>
                </c:pt>
                <c:pt idx="32">
                  <c:v>0.31944444444444448</c:v>
                </c:pt>
                <c:pt idx="33">
                  <c:v>0.31944444444444448</c:v>
                </c:pt>
                <c:pt idx="34">
                  <c:v>0.31736111111111115</c:v>
                </c:pt>
                <c:pt idx="35">
                  <c:v>0.31805555555555554</c:v>
                </c:pt>
                <c:pt idx="36">
                  <c:v>0.31944444444444448</c:v>
                </c:pt>
                <c:pt idx="37">
                  <c:v>0.32083333333333336</c:v>
                </c:pt>
                <c:pt idx="38">
                  <c:v>0.31666666666666665</c:v>
                </c:pt>
                <c:pt idx="39">
                  <c:v>0.31874999999999998</c:v>
                </c:pt>
                <c:pt idx="40">
                  <c:v>0.32083333333333336</c:v>
                </c:pt>
                <c:pt idx="45">
                  <c:v>0.31944444444444448</c:v>
                </c:pt>
                <c:pt idx="46">
                  <c:v>0.31805555555555554</c:v>
                </c:pt>
              </c:numCache>
            </c:numRef>
          </c:val>
          <c:smooth val="0"/>
          <c:extLst>
            <c:ext xmlns:c16="http://schemas.microsoft.com/office/drawing/2014/chart" uri="{C3380CC4-5D6E-409C-BE32-E72D297353CC}">
              <c16:uniqueId val="{00000000-5741-427A-9E03-F9097CD0ABCB}"/>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[1]Chart!$AA$70:$AA$116</c:f>
              <c:numCache>
                <c:formatCode>General</c:formatCode>
                <c:ptCount val="47"/>
                <c:pt idx="0">
                  <c:v>37104</c:v>
                </c:pt>
                <c:pt idx="1">
                  <c:v>37105</c:v>
                </c:pt>
                <c:pt idx="2">
                  <c:v>37106</c:v>
                </c:pt>
                <c:pt idx="3">
                  <c:v>37109</c:v>
                </c:pt>
                <c:pt idx="4">
                  <c:v>37110</c:v>
                </c:pt>
                <c:pt idx="5">
                  <c:v>37111</c:v>
                </c:pt>
                <c:pt idx="6">
                  <c:v>37112</c:v>
                </c:pt>
                <c:pt idx="7">
                  <c:v>37113</c:v>
                </c:pt>
                <c:pt idx="8">
                  <c:v>37116</c:v>
                </c:pt>
                <c:pt idx="9">
                  <c:v>37117</c:v>
                </c:pt>
                <c:pt idx="10">
                  <c:v>37118</c:v>
                </c:pt>
                <c:pt idx="11">
                  <c:v>37119</c:v>
                </c:pt>
                <c:pt idx="12">
                  <c:v>37120</c:v>
                </c:pt>
                <c:pt idx="13">
                  <c:v>37123</c:v>
                </c:pt>
                <c:pt idx="14">
                  <c:v>37124</c:v>
                </c:pt>
                <c:pt idx="15">
                  <c:v>37125</c:v>
                </c:pt>
                <c:pt idx="16">
                  <c:v>37126</c:v>
                </c:pt>
                <c:pt idx="17">
                  <c:v>37127</c:v>
                </c:pt>
                <c:pt idx="18">
                  <c:v>37130</c:v>
                </c:pt>
                <c:pt idx="19">
                  <c:v>37131</c:v>
                </c:pt>
                <c:pt idx="20">
                  <c:v>37132</c:v>
                </c:pt>
                <c:pt idx="21">
                  <c:v>37133</c:v>
                </c:pt>
                <c:pt idx="22">
                  <c:v>37134</c:v>
                </c:pt>
                <c:pt idx="23">
                  <c:v>37138</c:v>
                </c:pt>
                <c:pt idx="24">
                  <c:v>37139</c:v>
                </c:pt>
                <c:pt idx="25">
                  <c:v>37140</c:v>
                </c:pt>
                <c:pt idx="26">
                  <c:v>37141</c:v>
                </c:pt>
                <c:pt idx="27">
                  <c:v>37144</c:v>
                </c:pt>
                <c:pt idx="28">
                  <c:v>37145</c:v>
                </c:pt>
                <c:pt idx="29">
                  <c:v>37146</c:v>
                </c:pt>
                <c:pt idx="30">
                  <c:v>37147</c:v>
                </c:pt>
                <c:pt idx="31">
                  <c:v>37148</c:v>
                </c:pt>
                <c:pt idx="32">
                  <c:v>37151</c:v>
                </c:pt>
                <c:pt idx="33">
                  <c:v>37152</c:v>
                </c:pt>
                <c:pt idx="34">
                  <c:v>37153</c:v>
                </c:pt>
                <c:pt idx="35">
                  <c:v>37154</c:v>
                </c:pt>
                <c:pt idx="36">
                  <c:v>37155</c:v>
                </c:pt>
                <c:pt idx="37">
                  <c:v>37158</c:v>
                </c:pt>
                <c:pt idx="38">
                  <c:v>37159</c:v>
                </c:pt>
                <c:pt idx="39">
                  <c:v>37160</c:v>
                </c:pt>
                <c:pt idx="40">
                  <c:v>37161</c:v>
                </c:pt>
                <c:pt idx="41">
                  <c:v>37162</c:v>
                </c:pt>
                <c:pt idx="42">
                  <c:v>37165</c:v>
                </c:pt>
                <c:pt idx="43">
                  <c:v>37166</c:v>
                </c:pt>
                <c:pt idx="44">
                  <c:v>37167</c:v>
                </c:pt>
                <c:pt idx="45">
                  <c:v>37168</c:v>
                </c:pt>
                <c:pt idx="46">
                  <c:v>37169</c:v>
                </c:pt>
              </c:numCache>
            </c:numRef>
          </c:cat>
          <c:val>
            <c:numRef>
              <c:f>[1]Chart!$AC$70:$AC$116</c:f>
              <c:numCache>
                <c:formatCode>General</c:formatCode>
                <c:ptCount val="47"/>
                <c:pt idx="1">
                  <c:v>0.71736111111111101</c:v>
                </c:pt>
                <c:pt idx="2">
                  <c:v>0.78819444444444453</c:v>
                </c:pt>
                <c:pt idx="3">
                  <c:v>0.78125</c:v>
                </c:pt>
                <c:pt idx="4">
                  <c:v>0.6</c:v>
                </c:pt>
                <c:pt idx="5">
                  <c:v>0.70833333333333337</c:v>
                </c:pt>
                <c:pt idx="6">
                  <c:v>0.6645833333333333</c:v>
                </c:pt>
                <c:pt idx="7">
                  <c:v>0.71666666666666667</c:v>
                </c:pt>
                <c:pt idx="8">
                  <c:v>0.67847222222222225</c:v>
                </c:pt>
                <c:pt idx="9">
                  <c:v>0.72291666666666676</c:v>
                </c:pt>
                <c:pt idx="10">
                  <c:v>0.7270833333333333</c:v>
                </c:pt>
                <c:pt idx="11">
                  <c:v>0.67013888888888884</c:v>
                </c:pt>
                <c:pt idx="12">
                  <c:v>0.72152777777777777</c:v>
                </c:pt>
                <c:pt idx="13">
                  <c:v>0.69097222222222221</c:v>
                </c:pt>
                <c:pt idx="14">
                  <c:v>0.66666666666666663</c:v>
                </c:pt>
                <c:pt idx="15">
                  <c:v>0.7597222222222223</c:v>
                </c:pt>
                <c:pt idx="16">
                  <c:v>0.70833333333333337</c:v>
                </c:pt>
                <c:pt idx="17">
                  <c:v>0.7</c:v>
                </c:pt>
                <c:pt idx="18">
                  <c:v>0.7284722222222223</c:v>
                </c:pt>
                <c:pt idx="19">
                  <c:v>0.73958333333333337</c:v>
                </c:pt>
                <c:pt idx="20">
                  <c:v>0.73958333333333337</c:v>
                </c:pt>
                <c:pt idx="21">
                  <c:v>0.70416666666666661</c:v>
                </c:pt>
                <c:pt idx="23">
                  <c:v>0.61736111111111114</c:v>
                </c:pt>
                <c:pt idx="24">
                  <c:v>0.72499999999999998</c:v>
                </c:pt>
                <c:pt idx="25">
                  <c:v>0.72569444444444453</c:v>
                </c:pt>
                <c:pt idx="26">
                  <c:v>0.6694444444444444</c:v>
                </c:pt>
                <c:pt idx="27">
                  <c:v>0.68472222222222223</c:v>
                </c:pt>
                <c:pt idx="29">
                  <c:v>0.75208333333333333</c:v>
                </c:pt>
                <c:pt idx="30">
                  <c:v>0.70208333333333339</c:v>
                </c:pt>
                <c:pt idx="31">
                  <c:v>0.74791666666666667</c:v>
                </c:pt>
                <c:pt idx="32">
                  <c:v>0.73958333333333337</c:v>
                </c:pt>
                <c:pt idx="33">
                  <c:v>0.64583333333333337</c:v>
                </c:pt>
                <c:pt idx="34">
                  <c:v>0.71527777777777779</c:v>
                </c:pt>
                <c:pt idx="35">
                  <c:v>0.71527777777777779</c:v>
                </c:pt>
                <c:pt idx="36">
                  <c:v>0.72499999999999998</c:v>
                </c:pt>
                <c:pt idx="37">
                  <c:v>0.7284722222222223</c:v>
                </c:pt>
                <c:pt idx="38">
                  <c:v>0.67291666666666661</c:v>
                </c:pt>
                <c:pt idx="39">
                  <c:v>0.71736111111111101</c:v>
                </c:pt>
                <c:pt idx="45">
                  <c:v>0.69861111111111107</c:v>
                </c:pt>
                <c:pt idx="46">
                  <c:v>0.72291666666666676</c:v>
                </c:pt>
              </c:numCache>
            </c:numRef>
          </c:val>
          <c:smooth val="0"/>
          <c:extLst>
            <c:ext xmlns:c16="http://schemas.microsoft.com/office/drawing/2014/chart" uri="{C3380CC4-5D6E-409C-BE32-E72D297353CC}">
              <c16:uniqueId val="{00000001-5741-427A-9E03-F9097CD0ABCB}"/>
            </c:ext>
          </c:extLst>
        </c:ser>
        <c:dLbls>
          <c:showLegendKey val="0"/>
          <c:showVal val="0"/>
          <c:showCatName val="0"/>
          <c:showSerName val="0"/>
          <c:showPercent val="0"/>
          <c:showBubbleSize val="0"/>
        </c:dLbls>
        <c:marker val="1"/>
        <c:smooth val="0"/>
        <c:axId val="211915008"/>
        <c:axId val="1"/>
      </c:lineChart>
      <c:dateAx>
        <c:axId val="211915008"/>
        <c:scaling>
          <c:orientation val="minMax"/>
          <c:max val="37169"/>
          <c:min val="37104"/>
        </c:scaling>
        <c:delete val="0"/>
        <c:axPos val="b"/>
        <c:title>
          <c:tx>
            <c:rich>
              <a:bodyPr/>
              <a:lstStyle/>
              <a:p>
                <a:pPr>
                  <a:defRPr sz="1750" b="1" i="0" u="none" strike="noStrike" baseline="0">
                    <a:solidFill>
                      <a:srgbClr val="000000"/>
                    </a:solidFill>
                    <a:latin typeface="Arial"/>
                    <a:ea typeface="Arial"/>
                    <a:cs typeface="Arial"/>
                  </a:defRPr>
                </a:pPr>
                <a:r>
                  <a:rPr lang="en-US"/>
                  <a:t>Report Dates</a:t>
                </a:r>
              </a:p>
            </c:rich>
          </c:tx>
          <c:layout>
            <c:manualLayout>
              <c:xMode val="edge"/>
              <c:yMode val="edge"/>
              <c:x val="0.3891059208507639"/>
              <c:y val="0.88387305602568056"/>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Completion Times</a:t>
                </a:r>
              </a:p>
            </c:rich>
          </c:tx>
          <c:layout>
            <c:manualLayout>
              <c:xMode val="edge"/>
              <c:yMode val="edge"/>
              <c:x val="4.9286749974430097E-2"/>
              <c:y val="0.3661298972953092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11915008"/>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262880314796327"/>
          <c:y val="1.5283855015534661E-2"/>
        </c:manualLayout>
      </c:layout>
      <c:overlay val="0"/>
      <c:spPr>
        <a:noFill/>
        <a:ln w="25400">
          <a:noFill/>
        </a:ln>
      </c:spPr>
    </c:title>
    <c:autoTitleDeleted val="0"/>
    <c:plotArea>
      <c:layout>
        <c:manualLayout>
          <c:layoutTarget val="inner"/>
          <c:xMode val="edge"/>
          <c:yMode val="edge"/>
          <c:x val="8.7186275618039516E-2"/>
          <c:y val="0.1572053658740708"/>
          <c:w val="0.77278744297807755"/>
          <c:h val="0.74890889576119835"/>
        </c:manualLayout>
      </c:layout>
      <c:barChart>
        <c:barDir val="col"/>
        <c:grouping val="stacked"/>
        <c:varyColors val="0"/>
        <c:ser>
          <c:idx val="0"/>
          <c:order val="0"/>
          <c:tx>
            <c:strRef>
              <c:f>'Graph Data Oct 01'!$AG$15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8137388949458209"/>
                  <c:y val="0.83624521013568209"/>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437-4EB3-8C33-A53628799CDD}"/>
                </c:ext>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01'!$AA$15:$AF$15</c:f>
              <c:numCache>
                <c:formatCode>General</c:formatCode>
                <c:ptCount val="6"/>
                <c:pt idx="1">
                  <c:v>3</c:v>
                </c:pt>
                <c:pt idx="2">
                  <c:v>2</c:v>
                </c:pt>
                <c:pt idx="3">
                  <c:v>3</c:v>
                </c:pt>
                <c:pt idx="4">
                  <c:v>8</c:v>
                </c:pt>
                <c:pt idx="5">
                  <c:v>2</c:v>
                </c:pt>
              </c:numCache>
            </c:numRef>
          </c:val>
          <c:extLst>
            <c:ext xmlns:c16="http://schemas.microsoft.com/office/drawing/2014/chart" uri="{C3380CC4-5D6E-409C-BE32-E72D297353CC}">
              <c16:uniqueId val="{00000001-2437-4EB3-8C33-A53628799CDD}"/>
            </c:ext>
          </c:extLst>
        </c:ser>
        <c:ser>
          <c:idx val="1"/>
          <c:order val="1"/>
          <c:tx>
            <c:strRef>
              <c:f>'Graph Data Oct 01'!$AG$16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756937166675027"/>
                  <c:y val="0.85152906515121674"/>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37-4EB3-8C33-A53628799CDD}"/>
                </c:ext>
              </c:extLst>
            </c:dLbl>
            <c:dLbl>
              <c:idx val="1"/>
              <c:layout>
                <c:manualLayout>
                  <c:xMode val="edge"/>
                  <c:yMode val="edge"/>
                  <c:x val="0.23778075168556231"/>
                  <c:y val="0.76200934291737099"/>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437-4EB3-8C33-A53628799CDD}"/>
                </c:ext>
              </c:extLst>
            </c:dLbl>
            <c:spPr>
              <a:noFill/>
              <a:ln w="25400">
                <a:noFill/>
              </a:ln>
            </c:spPr>
            <c:txPr>
              <a:bodyPr wrap="square" lIns="38100" tIns="19050" rIns="38100" bIns="19050" anchor="ctr">
                <a:spAutoFit/>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01'!$AA$16:$AF$16</c:f>
              <c:numCache>
                <c:formatCode>General</c:formatCode>
                <c:ptCount val="6"/>
                <c:pt idx="0">
                  <c:v>2</c:v>
                </c:pt>
                <c:pt idx="1">
                  <c:v>9</c:v>
                </c:pt>
                <c:pt idx="2">
                  <c:v>17</c:v>
                </c:pt>
                <c:pt idx="3">
                  <c:v>57</c:v>
                </c:pt>
                <c:pt idx="4">
                  <c:v>16</c:v>
                </c:pt>
                <c:pt idx="5">
                  <c:v>2</c:v>
                </c:pt>
              </c:numCache>
            </c:numRef>
          </c:val>
          <c:extLst>
            <c:ext xmlns:c16="http://schemas.microsoft.com/office/drawing/2014/chart" uri="{C3380CC4-5D6E-409C-BE32-E72D297353CC}">
              <c16:uniqueId val="{00000004-2437-4EB3-8C33-A53628799CDD}"/>
            </c:ext>
          </c:extLst>
        </c:ser>
        <c:ser>
          <c:idx val="2"/>
          <c:order val="2"/>
          <c:tx>
            <c:strRef>
              <c:f>'Graph Data Oct 01'!$AG$17</c:f>
              <c:strCache>
                <c:ptCount val="1"/>
                <c:pt idx="0">
                  <c:v>EBS</c:v>
                </c:pt>
              </c:strCache>
            </c:strRef>
          </c:tx>
          <c:spPr>
            <a:solidFill>
              <a:srgbClr val="FFFFCC"/>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01'!$AA$17:$AF$17</c:f>
              <c:numCache>
                <c:formatCode>General</c:formatCode>
                <c:ptCount val="6"/>
              </c:numCache>
            </c:numRef>
          </c:val>
          <c:extLst>
            <c:ext xmlns:c16="http://schemas.microsoft.com/office/drawing/2014/chart" uri="{C3380CC4-5D6E-409C-BE32-E72D297353CC}">
              <c16:uniqueId val="{00000005-2437-4EB3-8C33-A53628799CDD}"/>
            </c:ext>
          </c:extLst>
        </c:ser>
        <c:ser>
          <c:idx val="3"/>
          <c:order val="3"/>
          <c:tx>
            <c:strRef>
              <c:f>'Graph Data Oct 01'!$AG$18</c:f>
              <c:strCache>
                <c:ptCount val="1"/>
                <c:pt idx="0">
                  <c:v>EEL</c:v>
                </c:pt>
              </c:strCache>
            </c:strRef>
          </c:tx>
          <c:spPr>
            <a:solidFill>
              <a:srgbClr val="CCFFFF"/>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01'!$AA$18:$AF$18</c:f>
              <c:numCache>
                <c:formatCode>General</c:formatCode>
                <c:ptCount val="6"/>
              </c:numCache>
            </c:numRef>
          </c:val>
          <c:extLst>
            <c:ext xmlns:c16="http://schemas.microsoft.com/office/drawing/2014/chart" uri="{C3380CC4-5D6E-409C-BE32-E72D297353CC}">
              <c16:uniqueId val="{00000006-2437-4EB3-8C33-A53628799CDD}"/>
            </c:ext>
          </c:extLst>
        </c:ser>
        <c:ser>
          <c:idx val="4"/>
          <c:order val="4"/>
          <c:tx>
            <c:strRef>
              <c:f>'Graph Data Oct 01'!$AG$19</c:f>
              <c:strCache>
                <c:ptCount val="1"/>
                <c:pt idx="0">
                  <c:v>EES</c:v>
                </c:pt>
              </c:strCache>
            </c:strRef>
          </c:tx>
          <c:spPr>
            <a:solidFill>
              <a:srgbClr val="660066"/>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01'!$AA$19:$AF$19</c:f>
              <c:numCache>
                <c:formatCode>General</c:formatCode>
                <c:ptCount val="6"/>
              </c:numCache>
            </c:numRef>
          </c:val>
          <c:extLst>
            <c:ext xmlns:c16="http://schemas.microsoft.com/office/drawing/2014/chart" uri="{C3380CC4-5D6E-409C-BE32-E72D297353CC}">
              <c16:uniqueId val="{00000007-2437-4EB3-8C33-A53628799CDD}"/>
            </c:ext>
          </c:extLst>
        </c:ser>
        <c:ser>
          <c:idx val="5"/>
          <c:order val="5"/>
          <c:tx>
            <c:strRef>
              <c:f>'Graph Data Oct 01'!$AG$20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0435932990644124"/>
                  <c:y val="0.7707429743548192"/>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437-4EB3-8C33-A53628799CDD}"/>
                </c:ext>
              </c:extLst>
            </c:dLbl>
            <c:dLbl>
              <c:idx val="1"/>
              <c:layout>
                <c:manualLayout>
                  <c:xMode val="edge"/>
                  <c:yMode val="edge"/>
                  <c:x val="0.28005288531855116"/>
                  <c:y val="0.71615777787076684"/>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437-4EB3-8C33-A53628799CDD}"/>
                </c:ext>
              </c:extLst>
            </c:dLbl>
            <c:dLbl>
              <c:idx val="2"/>
              <c:layout>
                <c:manualLayout>
                  <c:xMode val="edge"/>
                  <c:yMode val="edge"/>
                  <c:x val="0.40422727786545593"/>
                  <c:y val="0.55240218841860977"/>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437-4EB3-8C33-A53628799CDD}"/>
                </c:ext>
              </c:extLst>
            </c:dLbl>
            <c:dLbl>
              <c:idx val="3"/>
              <c:layout>
                <c:manualLayout>
                  <c:xMode val="edge"/>
                  <c:yMode val="edge"/>
                  <c:x val="0.53500669129251521"/>
                  <c:y val="0.16375558945215707"/>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437-4EB3-8C33-A53628799CDD}"/>
                </c:ext>
              </c:extLst>
            </c:dLbl>
            <c:dLbl>
              <c:idx val="4"/>
              <c:layout>
                <c:manualLayout>
                  <c:xMode val="edge"/>
                  <c:yMode val="edge"/>
                  <c:x val="0.70277422164843972"/>
                  <c:y val="0.57860308273095484"/>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437-4EB3-8C33-A53628799CDD}"/>
                </c:ext>
              </c:extLst>
            </c:dLbl>
            <c:spPr>
              <a:noFill/>
              <a:ln w="25400">
                <a:noFill/>
              </a:ln>
            </c:spPr>
            <c:txPr>
              <a:bodyPr wrap="square" lIns="38100" tIns="19050" rIns="38100" bIns="19050" anchor="ctr">
                <a:spAutoFit/>
              </a:bodyPr>
              <a:lstStyle/>
              <a:p>
                <a:pPr>
                  <a:defRPr sz="102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01'!$AA$20:$AF$20</c:f>
              <c:numCache>
                <c:formatCode>General</c:formatCode>
                <c:ptCount val="6"/>
                <c:pt idx="0">
                  <c:v>11</c:v>
                </c:pt>
                <c:pt idx="1">
                  <c:v>1</c:v>
                </c:pt>
                <c:pt idx="2">
                  <c:v>17</c:v>
                </c:pt>
                <c:pt idx="3">
                  <c:v>6</c:v>
                </c:pt>
                <c:pt idx="4">
                  <c:v>5</c:v>
                </c:pt>
                <c:pt idx="5">
                  <c:v>9</c:v>
                </c:pt>
              </c:numCache>
            </c:numRef>
          </c:val>
          <c:extLst>
            <c:ext xmlns:c16="http://schemas.microsoft.com/office/drawing/2014/chart" uri="{C3380CC4-5D6E-409C-BE32-E72D297353CC}">
              <c16:uniqueId val="{0000000D-2437-4EB3-8C33-A53628799CDD}"/>
            </c:ext>
          </c:extLst>
        </c:ser>
        <c:dLbls>
          <c:showLegendKey val="0"/>
          <c:showVal val="0"/>
          <c:showCatName val="0"/>
          <c:showSerName val="0"/>
          <c:showPercent val="0"/>
          <c:showBubbleSize val="0"/>
        </c:dLbls>
        <c:gapWidth val="0"/>
        <c:overlap val="100"/>
        <c:axId val="211921240"/>
        <c:axId val="1"/>
      </c:barChart>
      <c:dateAx>
        <c:axId val="21192124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1921240"/>
        <c:crossesAt val="37104"/>
        <c:crossBetween val="between"/>
      </c:valAx>
      <c:spPr>
        <a:solidFill>
          <a:srgbClr val="FFFFFF"/>
        </a:solidFill>
        <a:ln w="12700">
          <a:solidFill>
            <a:srgbClr val="808080"/>
          </a:solidFill>
          <a:prstDash val="solid"/>
        </a:ln>
      </c:spPr>
    </c:plotArea>
    <c:legend>
      <c:legendPos val="r"/>
      <c:layout>
        <c:manualLayout>
          <c:xMode val="edge"/>
          <c:yMode val="edge"/>
          <c:x val="0.88507279794070415"/>
          <c:y val="0.23799145667046825"/>
          <c:w val="8.5865271442008617E-2"/>
          <c:h val="0.312227323888779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2183318639202366"/>
          <c:y val="2.1069717069565126E-2"/>
        </c:manualLayout>
      </c:layout>
      <c:overlay val="0"/>
      <c:spPr>
        <a:noFill/>
        <a:ln w="25400">
          <a:noFill/>
        </a:ln>
      </c:spPr>
    </c:title>
    <c:autoTitleDeleted val="0"/>
    <c:plotArea>
      <c:layout>
        <c:manualLayout>
          <c:layoutTarget val="inner"/>
          <c:xMode val="edge"/>
          <c:yMode val="edge"/>
          <c:x val="9.6807524568406786E-2"/>
          <c:y val="0.19286894855986539"/>
          <c:w val="0.64778652078221133"/>
          <c:h val="0.75202682463678594"/>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[2]Summary!$I$8:$AF$8</c:f>
              <c:numCache>
                <c:formatCode>General</c:formatCode>
                <c:ptCount val="24"/>
                <c:pt idx="0">
                  <c:v>0</c:v>
                </c:pt>
                <c:pt idx="1">
                  <c:v>0</c:v>
                </c:pt>
              </c:numCache>
            </c:numRef>
          </c:val>
          <c:extLst>
            <c:ext xmlns:c16="http://schemas.microsoft.com/office/drawing/2014/chart" uri="{C3380CC4-5D6E-409C-BE32-E72D297353CC}">
              <c16:uniqueId val="{00000000-AFE1-4FCE-A135-D13A6DD93511}"/>
            </c:ext>
          </c:extLst>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[2]Summary!$I$9:$AF$9</c:f>
              <c:numCache>
                <c:formatCode>General</c:formatCode>
                <c:ptCount val="24"/>
                <c:pt idx="0">
                  <c:v>0</c:v>
                </c:pt>
                <c:pt idx="1">
                  <c:v>0</c:v>
                </c:pt>
              </c:numCache>
            </c:numRef>
          </c:val>
          <c:extLst>
            <c:ext xmlns:c16="http://schemas.microsoft.com/office/drawing/2014/chart" uri="{C3380CC4-5D6E-409C-BE32-E72D297353CC}">
              <c16:uniqueId val="{00000001-AFE1-4FCE-A135-D13A6DD93511}"/>
            </c:ext>
          </c:extLst>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[2]Summary!$I$10:$AF$10</c:f>
              <c:numCache>
                <c:formatCode>General</c:formatCode>
                <c:ptCount val="24"/>
                <c:pt idx="0">
                  <c:v>0</c:v>
                </c:pt>
                <c:pt idx="1">
                  <c:v>0</c:v>
                </c:pt>
              </c:numCache>
            </c:numRef>
          </c:val>
          <c:extLst>
            <c:ext xmlns:c16="http://schemas.microsoft.com/office/drawing/2014/chart" uri="{C3380CC4-5D6E-409C-BE32-E72D297353CC}">
              <c16:uniqueId val="{00000002-AFE1-4FCE-A135-D13A6DD93511}"/>
            </c:ext>
          </c:extLst>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[2]Summary!$I$11:$AF$11</c:f>
              <c:numCache>
                <c:formatCode>General</c:formatCode>
                <c:ptCount val="24"/>
              </c:numCache>
            </c:numRef>
          </c:val>
          <c:extLst>
            <c:ext xmlns:c16="http://schemas.microsoft.com/office/drawing/2014/chart" uri="{C3380CC4-5D6E-409C-BE32-E72D297353CC}">
              <c16:uniqueId val="{00000003-AFE1-4FCE-A135-D13A6DD93511}"/>
            </c:ext>
          </c:extLst>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[2]Summary!$I$12:$AF$12</c:f>
              <c:numCache>
                <c:formatCode>General</c:formatCode>
                <c:ptCount val="24"/>
                <c:pt idx="0">
                  <c:v>0</c:v>
                </c:pt>
                <c:pt idx="1">
                  <c:v>0</c:v>
                </c:pt>
              </c:numCache>
            </c:numRef>
          </c:val>
          <c:extLst>
            <c:ext xmlns:c16="http://schemas.microsoft.com/office/drawing/2014/chart" uri="{C3380CC4-5D6E-409C-BE32-E72D297353CC}">
              <c16:uniqueId val="{00000004-AFE1-4FCE-A135-D13A6DD93511}"/>
            </c:ext>
          </c:extLst>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[2]Summary!$I$13:$AF$13</c:f>
              <c:numCache>
                <c:formatCode>General</c:formatCode>
                <c:ptCount val="24"/>
                <c:pt idx="0">
                  <c:v>0</c:v>
                </c:pt>
                <c:pt idx="1">
                  <c:v>0</c:v>
                </c:pt>
                <c:pt idx="2">
                  <c:v>-32303.822</c:v>
                </c:pt>
                <c:pt idx="3">
                  <c:v>4327.2713099999983</c:v>
                </c:pt>
                <c:pt idx="4">
                  <c:v>-5180.558</c:v>
                </c:pt>
                <c:pt idx="5">
                  <c:v>0</c:v>
                </c:pt>
                <c:pt idx="6">
                  <c:v>0</c:v>
                </c:pt>
                <c:pt idx="7">
                  <c:v>-2878.2560000000008</c:v>
                </c:pt>
                <c:pt idx="8">
                  <c:v>-2878.265159999999</c:v>
                </c:pt>
                <c:pt idx="9">
                  <c:v>-1702.6640000000007</c:v>
                </c:pt>
                <c:pt idx="10">
                  <c:v>0</c:v>
                </c:pt>
                <c:pt idx="11">
                  <c:v>-3042.1180000000013</c:v>
                </c:pt>
                <c:pt idx="12">
                  <c:v>0</c:v>
                </c:pt>
                <c:pt idx="13">
                  <c:v>-3449.9170000000004</c:v>
                </c:pt>
                <c:pt idx="14">
                  <c:v>2202.3159999999998</c:v>
                </c:pt>
                <c:pt idx="15">
                  <c:v>0</c:v>
                </c:pt>
                <c:pt idx="16">
                  <c:v>0</c:v>
                </c:pt>
                <c:pt idx="17">
                  <c:v>0</c:v>
                </c:pt>
                <c:pt idx="18">
                  <c:v>0</c:v>
                </c:pt>
                <c:pt idx="19">
                  <c:v>0</c:v>
                </c:pt>
                <c:pt idx="20">
                  <c:v>2072.424</c:v>
                </c:pt>
                <c:pt idx="21">
                  <c:v>0</c:v>
                </c:pt>
                <c:pt idx="22">
                  <c:v>1148.0819999999992</c:v>
                </c:pt>
                <c:pt idx="23">
                  <c:v>-3854.5340000000001</c:v>
                </c:pt>
              </c:numCache>
            </c:numRef>
          </c:val>
          <c:extLst>
            <c:ext xmlns:c16="http://schemas.microsoft.com/office/drawing/2014/chart" uri="{C3380CC4-5D6E-409C-BE32-E72D297353CC}">
              <c16:uniqueId val="{00000005-AFE1-4FCE-A135-D13A6DD93511}"/>
            </c:ext>
          </c:extLst>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[2]Summary!$I$14:$AF$14</c:f>
              <c:numCache>
                <c:formatCode>General</c:formatCode>
                <c:ptCount val="24"/>
                <c:pt idx="0">
                  <c:v>0</c:v>
                </c:pt>
                <c:pt idx="1">
                  <c:v>0</c:v>
                </c:pt>
              </c:numCache>
            </c:numRef>
          </c:val>
          <c:extLst>
            <c:ext xmlns:c16="http://schemas.microsoft.com/office/drawing/2014/chart" uri="{C3380CC4-5D6E-409C-BE32-E72D297353CC}">
              <c16:uniqueId val="{00000006-AFE1-4FCE-A135-D13A6DD93511}"/>
            </c:ext>
          </c:extLst>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[2]Summary!$I$15:$AF$15</c:f>
              <c:numCache>
                <c:formatCode>General</c:formatCode>
                <c:ptCount val="24"/>
                <c:pt idx="0">
                  <c:v>0</c:v>
                </c:pt>
                <c:pt idx="1">
                  <c:v>0</c:v>
                </c:pt>
                <c:pt idx="2">
                  <c:v>0</c:v>
                </c:pt>
              </c:numCache>
            </c:numRef>
          </c:val>
          <c:extLst>
            <c:ext xmlns:c16="http://schemas.microsoft.com/office/drawing/2014/chart" uri="{C3380CC4-5D6E-409C-BE32-E72D297353CC}">
              <c16:uniqueId val="{00000007-AFE1-4FCE-A135-D13A6DD93511}"/>
            </c:ext>
          </c:extLst>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[2]Summary!$I$16:$AF$16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22">
                  <c:v>-454.01399999999995</c:v>
                </c:pt>
              </c:numCache>
            </c:numRef>
          </c:val>
          <c:extLst>
            <c:ext xmlns:c16="http://schemas.microsoft.com/office/drawing/2014/chart" uri="{C3380CC4-5D6E-409C-BE32-E72D297353CC}">
              <c16:uniqueId val="{00000008-AFE1-4FCE-A135-D13A6DD93511}"/>
            </c:ext>
          </c:extLst>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[2]Summary!$I$17:$AF$17</c:f>
              <c:numCache>
                <c:formatCode>General</c:formatCode>
                <c:ptCount val="24"/>
                <c:pt idx="0">
                  <c:v>0</c:v>
                </c:pt>
                <c:pt idx="1">
                  <c:v>0</c:v>
                </c:pt>
              </c:numCache>
            </c:numRef>
          </c:val>
          <c:extLst>
            <c:ext xmlns:c16="http://schemas.microsoft.com/office/drawing/2014/chart" uri="{C3380CC4-5D6E-409C-BE32-E72D297353CC}">
              <c16:uniqueId val="{00000009-AFE1-4FCE-A135-D13A6DD93511}"/>
            </c:ext>
          </c:extLst>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[2]Summary!$I$18:$AF$18</c:f>
              <c:numCache>
                <c:formatCode>General</c:formatCode>
                <c:ptCount val="24"/>
                <c:pt idx="0">
                  <c:v>0</c:v>
                </c:pt>
                <c:pt idx="1">
                  <c:v>0</c:v>
                </c:pt>
              </c:numCache>
            </c:numRef>
          </c:val>
          <c:extLst>
            <c:ext xmlns:c16="http://schemas.microsoft.com/office/drawing/2014/chart" uri="{C3380CC4-5D6E-409C-BE32-E72D297353CC}">
              <c16:uniqueId val="{0000000A-AFE1-4FCE-A135-D13A6DD93511}"/>
            </c:ext>
          </c:extLst>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[2]Summary!$I$19:$AF$19</c:f>
              <c:numCache>
                <c:formatCode>General</c:formatCode>
                <c:ptCount val="24"/>
                <c:pt idx="0">
                  <c:v>0</c:v>
                </c:pt>
                <c:pt idx="1">
                  <c:v>0</c:v>
                </c:pt>
              </c:numCache>
            </c:numRef>
          </c:val>
          <c:extLst>
            <c:ext xmlns:c16="http://schemas.microsoft.com/office/drawing/2014/chart" uri="{C3380CC4-5D6E-409C-BE32-E72D297353CC}">
              <c16:uniqueId val="{0000000B-AFE1-4FCE-A135-D13A6DD93511}"/>
            </c:ext>
          </c:extLst>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[2]Summary!$I$20:$AF$20</c:f>
              <c:numCache>
                <c:formatCode>General</c:formatCode>
                <c:ptCount val="24"/>
                <c:pt idx="0">
                  <c:v>0</c:v>
                </c:pt>
                <c:pt idx="1">
                  <c:v>0</c:v>
                </c:pt>
                <c:pt idx="2">
                  <c:v>-4715.0296499999986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37188.545819999999</c:v>
                </c:pt>
                <c:pt idx="20">
                  <c:v>0</c:v>
                </c:pt>
                <c:pt idx="21">
                  <c:v>0</c:v>
                </c:pt>
                <c:pt idx="22">
                  <c:v>0</c:v>
                </c:pt>
                <c:pt idx="23">
                  <c:v>0</c:v>
                </c:pt>
              </c:numCache>
            </c:numRef>
          </c:val>
          <c:extLst>
            <c:ext xmlns:c16="http://schemas.microsoft.com/office/drawing/2014/chart" uri="{C3380CC4-5D6E-409C-BE32-E72D297353CC}">
              <c16:uniqueId val="{0000000C-AFE1-4FCE-A135-D13A6DD93511}"/>
            </c:ext>
          </c:extLst>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[2]Summary!$I$21:$AF$21</c:f>
              <c:numCache>
                <c:formatCode>General</c:formatCode>
                <c:ptCount val="24"/>
                <c:pt idx="0">
                  <c:v>0</c:v>
                </c:pt>
                <c:pt idx="1">
                  <c:v>0</c:v>
                </c:pt>
              </c:numCache>
            </c:numRef>
          </c:val>
          <c:extLst>
            <c:ext xmlns:c16="http://schemas.microsoft.com/office/drawing/2014/chart" uri="{C3380CC4-5D6E-409C-BE32-E72D297353CC}">
              <c16:uniqueId val="{0000000D-AFE1-4FCE-A135-D13A6DD93511}"/>
            </c:ext>
          </c:extLst>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[2]Summary!$I$22:$AF$22</c:f>
              <c:numCache>
                <c:formatCode>General</c:formatCode>
                <c:ptCount val="24"/>
                <c:pt idx="0">
                  <c:v>0</c:v>
                </c:pt>
                <c:pt idx="1">
                  <c:v>0</c:v>
                </c:pt>
                <c:pt idx="13">
                  <c:v>521.73043999999993</c:v>
                </c:pt>
              </c:numCache>
            </c:numRef>
          </c:val>
          <c:extLst>
            <c:ext xmlns:c16="http://schemas.microsoft.com/office/drawing/2014/chart" uri="{C3380CC4-5D6E-409C-BE32-E72D297353CC}">
              <c16:uniqueId val="{0000000E-AFE1-4FCE-A135-D13A6DD93511}"/>
            </c:ext>
          </c:extLst>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[2]Summary!$I$23:$AF$23</c:f>
              <c:numCache>
                <c:formatCode>General</c:formatCode>
                <c:ptCount val="24"/>
                <c:pt idx="0">
                  <c:v>0</c:v>
                </c:pt>
                <c:pt idx="1">
                  <c:v>0</c:v>
                </c:pt>
                <c:pt idx="2">
                  <c:v>0</c:v>
                </c:pt>
                <c:pt idx="3">
                  <c:v>0</c:v>
                </c:pt>
                <c:pt idx="4">
                  <c:v>0</c:v>
                </c:pt>
                <c:pt idx="5">
                  <c:v>0</c:v>
                </c:pt>
                <c:pt idx="6">
                  <c:v>0</c:v>
                </c:pt>
                <c:pt idx="7">
                  <c:v>344.28054999999949</c:v>
                </c:pt>
                <c:pt idx="8">
                  <c:v>0</c:v>
                </c:pt>
                <c:pt idx="9">
                  <c:v>0</c:v>
                </c:pt>
                <c:pt idx="10">
                  <c:v>0</c:v>
                </c:pt>
                <c:pt idx="11">
                  <c:v>-353.28329000000031</c:v>
                </c:pt>
                <c:pt idx="12">
                  <c:v>0</c:v>
                </c:pt>
                <c:pt idx="13">
                  <c:v>-312.5136</c:v>
                </c:pt>
                <c:pt idx="14">
                  <c:v>0</c:v>
                </c:pt>
                <c:pt idx="15">
                  <c:v>0</c:v>
                </c:pt>
                <c:pt idx="21">
                  <c:v>931.93002000000001</c:v>
                </c:pt>
                <c:pt idx="22">
                  <c:v>111.1180600000007</c:v>
                </c:pt>
              </c:numCache>
            </c:numRef>
          </c:val>
          <c:extLst>
            <c:ext xmlns:c16="http://schemas.microsoft.com/office/drawing/2014/chart" uri="{C3380CC4-5D6E-409C-BE32-E72D297353CC}">
              <c16:uniqueId val="{0000000F-AFE1-4FCE-A135-D13A6DD93511}"/>
            </c:ext>
          </c:extLst>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[2]Summary!$I$24:$AF$24</c:f>
              <c:numCache>
                <c:formatCode>General</c:formatCode>
                <c:ptCount val="24"/>
                <c:pt idx="0">
                  <c:v>0</c:v>
                </c:pt>
                <c:pt idx="1">
                  <c:v>0</c:v>
                </c:pt>
                <c:pt idx="13">
                  <c:v>223.70521000000008</c:v>
                </c:pt>
                <c:pt idx="14">
                  <c:v>0</c:v>
                </c:pt>
                <c:pt idx="15">
                  <c:v>0</c:v>
                </c:pt>
                <c:pt idx="21">
                  <c:v>0</c:v>
                </c:pt>
              </c:numCache>
            </c:numRef>
          </c:val>
          <c:extLst>
            <c:ext xmlns:c16="http://schemas.microsoft.com/office/drawing/2014/chart" uri="{C3380CC4-5D6E-409C-BE32-E72D297353CC}">
              <c16:uniqueId val="{00000010-AFE1-4FCE-A135-D13A6DD93511}"/>
            </c:ext>
          </c:extLst>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[2]Summary!$I$25:$AF$25</c:f>
              <c:numCache>
                <c:formatCode>General</c:formatCode>
                <c:ptCount val="24"/>
                <c:pt idx="0">
                  <c:v>0</c:v>
                </c:pt>
                <c:pt idx="1">
                  <c:v>0</c:v>
                </c:pt>
              </c:numCache>
            </c:numRef>
          </c:val>
          <c:extLst>
            <c:ext xmlns:c16="http://schemas.microsoft.com/office/drawing/2014/chart" uri="{C3380CC4-5D6E-409C-BE32-E72D297353CC}">
              <c16:uniqueId val="{00000011-AFE1-4FCE-A135-D13A6DD93511}"/>
            </c:ext>
          </c:extLst>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[2]Summary!$I$26:$AF$26</c:f>
              <c:numCache>
                <c:formatCode>General</c:formatCode>
                <c:ptCount val="24"/>
                <c:pt idx="0">
                  <c:v>0</c:v>
                </c:pt>
                <c:pt idx="1">
                  <c:v>0</c:v>
                </c:pt>
              </c:numCache>
            </c:numRef>
          </c:val>
          <c:extLst>
            <c:ext xmlns:c16="http://schemas.microsoft.com/office/drawing/2014/chart" uri="{C3380CC4-5D6E-409C-BE32-E72D297353CC}">
              <c16:uniqueId val="{00000012-AFE1-4FCE-A135-D13A6DD93511}"/>
            </c:ext>
          </c:extLst>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[2]Summary!$I$27:$AF$27</c:f>
              <c:numCache>
                <c:formatCode>General</c:formatCode>
                <c:ptCount val="24"/>
                <c:pt idx="0">
                  <c:v>0</c:v>
                </c:pt>
                <c:pt idx="1">
                  <c:v>0</c:v>
                </c:pt>
              </c:numCache>
            </c:numRef>
          </c:val>
          <c:extLst>
            <c:ext xmlns:c16="http://schemas.microsoft.com/office/drawing/2014/chart" uri="{C3380CC4-5D6E-409C-BE32-E72D297353CC}">
              <c16:uniqueId val="{00000013-AFE1-4FCE-A135-D13A6DD93511}"/>
            </c:ext>
          </c:extLst>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[2]Summary!$I$28:$AF$28</c:f>
              <c:numCache>
                <c:formatCode>General</c:formatCode>
                <c:ptCount val="24"/>
                <c:pt idx="0">
                  <c:v>0</c:v>
                </c:pt>
                <c:pt idx="1">
                  <c:v>0</c:v>
                </c:pt>
                <c:pt idx="2">
                  <c:v>0</c:v>
                </c:pt>
                <c:pt idx="3">
                  <c:v>418.55201999999917</c:v>
                </c:pt>
                <c:pt idx="4">
                  <c:v>0</c:v>
                </c:pt>
                <c:pt idx="5">
                  <c:v>0</c:v>
                </c:pt>
                <c:pt idx="6">
                  <c:v>0</c:v>
                </c:pt>
                <c:pt idx="7">
                  <c:v>-844.91970000000038</c:v>
                </c:pt>
                <c:pt idx="8">
                  <c:v>0</c:v>
                </c:pt>
                <c:pt idx="9">
                  <c:v>-9243.2155400000029</c:v>
                </c:pt>
                <c:pt idx="10">
                  <c:v>0</c:v>
                </c:pt>
                <c:pt idx="11">
                  <c:v>0</c:v>
                </c:pt>
                <c:pt idx="12">
                  <c:v>0</c:v>
                </c:pt>
                <c:pt idx="13">
                  <c:v>780</c:v>
                </c:pt>
                <c:pt idx="14">
                  <c:v>263.54219000000376</c:v>
                </c:pt>
                <c:pt idx="22">
                  <c:v>0</c:v>
                </c:pt>
                <c:pt idx="23">
                  <c:v>0</c:v>
                </c:pt>
              </c:numCache>
            </c:numRef>
          </c:val>
          <c:extLst>
            <c:ext xmlns:c16="http://schemas.microsoft.com/office/drawing/2014/chart" uri="{C3380CC4-5D6E-409C-BE32-E72D297353CC}">
              <c16:uniqueId val="{00000014-AFE1-4FCE-A135-D13A6DD93511}"/>
            </c:ext>
          </c:extLst>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[2]Summary!$I$29:$AF$29</c:f>
              <c:numCache>
                <c:formatCode>General</c:formatCode>
                <c:ptCount val="24"/>
                <c:pt idx="0">
                  <c:v>0</c:v>
                </c:pt>
                <c:pt idx="1">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5-AFE1-4FCE-A135-D13A6DD93511}"/>
            </c:ext>
          </c:extLst>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[2]Summary!$I$30:$AF$30</c:f>
              <c:numCache>
                <c:formatCode>General</c:formatCode>
                <c:ptCount val="24"/>
                <c:pt idx="2">
                  <c:v>1756.6984800000064</c:v>
                </c:pt>
                <c:pt idx="3">
                  <c:v>-993.20510000000468</c:v>
                </c:pt>
                <c:pt idx="4">
                  <c:v>153.06785000000218</c:v>
                </c:pt>
                <c:pt idx="5">
                  <c:v>0</c:v>
                </c:pt>
                <c:pt idx="6">
                  <c:v>0</c:v>
                </c:pt>
                <c:pt idx="7">
                  <c:v>1655.5178199999987</c:v>
                </c:pt>
                <c:pt idx="8">
                  <c:v>368.17946999996275</c:v>
                </c:pt>
                <c:pt idx="9">
                  <c:v>207.29042000001391</c:v>
                </c:pt>
                <c:pt idx="10">
                  <c:v>0</c:v>
                </c:pt>
                <c:pt idx="11">
                  <c:v>2041.2994499999968</c:v>
                </c:pt>
                <c:pt idx="12">
                  <c:v>0</c:v>
                </c:pt>
                <c:pt idx="13">
                  <c:v>408.69374000000244</c:v>
                </c:pt>
                <c:pt idx="14">
                  <c:v>52.123350000004393</c:v>
                </c:pt>
                <c:pt idx="15">
                  <c:v>0</c:v>
                </c:pt>
                <c:pt idx="16">
                  <c:v>0</c:v>
                </c:pt>
                <c:pt idx="17">
                  <c:v>1177.2462899999991</c:v>
                </c:pt>
                <c:pt idx="18">
                  <c:v>0</c:v>
                </c:pt>
                <c:pt idx="19">
                  <c:v>5963.9907799999928</c:v>
                </c:pt>
                <c:pt idx="20">
                  <c:v>3573.7982999999995</c:v>
                </c:pt>
                <c:pt idx="21">
                  <c:v>-4693.9400599999935</c:v>
                </c:pt>
                <c:pt idx="22">
                  <c:v>305.20200999999452</c:v>
                </c:pt>
                <c:pt idx="23">
                  <c:v>158.88641000000689</c:v>
                </c:pt>
              </c:numCache>
            </c:numRef>
          </c:val>
          <c:extLst>
            <c:ext xmlns:c16="http://schemas.microsoft.com/office/drawing/2014/chart" uri="{C3380CC4-5D6E-409C-BE32-E72D297353CC}">
              <c16:uniqueId val="{00000016-AFE1-4FCE-A135-D13A6DD93511}"/>
            </c:ext>
          </c:extLst>
        </c:ser>
        <c:dLbls>
          <c:showLegendKey val="0"/>
          <c:showVal val="0"/>
          <c:showCatName val="0"/>
          <c:showSerName val="0"/>
          <c:showPercent val="0"/>
          <c:showBubbleSize val="0"/>
        </c:dLbls>
        <c:gapWidth val="0"/>
        <c:overlap val="100"/>
        <c:axId val="211918288"/>
        <c:axId val="1"/>
      </c:barChart>
      <c:dateAx>
        <c:axId val="211918288"/>
        <c:scaling>
          <c:orientation val="minMax"/>
          <c:max val="37169"/>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1918288"/>
        <c:crosses val="autoZero"/>
        <c:crossBetween val="between"/>
      </c:valAx>
      <c:spPr>
        <a:solidFill>
          <a:srgbClr val="FFFFFF"/>
        </a:solidFill>
        <a:ln w="12700">
          <a:solidFill>
            <a:srgbClr val="808080"/>
          </a:solidFill>
          <a:prstDash val="solid"/>
        </a:ln>
      </c:spPr>
    </c:plotArea>
    <c:legend>
      <c:legendPos val="r"/>
      <c:layout>
        <c:manualLayout>
          <c:xMode val="edge"/>
          <c:yMode val="edge"/>
          <c:x val="0.81256528600503142"/>
          <c:y val="1.2965979735116999E-2"/>
          <c:w val="0.17507743804924633"/>
          <c:h val="0.93355054092842393"/>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429917204154995"/>
          <c:y val="2.364071651687287E-2"/>
        </c:manualLayout>
      </c:layout>
      <c:overlay val="0"/>
      <c:spPr>
        <a:noFill/>
        <a:ln w="25400">
          <a:noFill/>
        </a:ln>
      </c:spPr>
    </c:title>
    <c:autoTitleDeleted val="0"/>
    <c:plotArea>
      <c:layout>
        <c:manualLayout>
          <c:layoutTarget val="inner"/>
          <c:xMode val="edge"/>
          <c:yMode val="edge"/>
          <c:x val="4.0498461618613181E-2"/>
          <c:y val="0.13948022744954994"/>
          <c:w val="0.75155798965311005"/>
          <c:h val="0.58392569796675975"/>
        </c:manualLayout>
      </c:layout>
      <c:barChart>
        <c:barDir val="col"/>
        <c:grouping val="stacked"/>
        <c:varyColors val="0"/>
        <c:ser>
          <c:idx val="0"/>
          <c:order val="0"/>
          <c:tx>
            <c:strRef>
              <c:f>'Graph Data Sep 24'!$A$2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24'!$U$2:$AE$2</c:f>
              <c:numCache>
                <c:formatCode>General</c:formatCode>
                <c:ptCount val="11"/>
                <c:pt idx="8">
                  <c:v>1</c:v>
                </c:pt>
                <c:pt idx="9">
                  <c:v>2</c:v>
                </c:pt>
                <c:pt idx="10">
                  <c:v>2</c:v>
                </c:pt>
              </c:numCache>
            </c:numRef>
          </c:val>
          <c:extLst>
            <c:ext xmlns:c16="http://schemas.microsoft.com/office/drawing/2014/chart" uri="{C3380CC4-5D6E-409C-BE32-E72D297353CC}">
              <c16:uniqueId val="{00000000-B241-4B43-953B-6F746C75AB4F}"/>
            </c:ext>
          </c:extLst>
        </c:ser>
        <c:ser>
          <c:idx val="1"/>
          <c:order val="1"/>
          <c:tx>
            <c:strRef>
              <c:f>'Graph Data Sep 24'!$A$3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280376341811488"/>
                  <c:y val="0.68558077898931313"/>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41-4B43-953B-6F746C75AB4F}"/>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24'!$U$3:$AE$3</c:f>
              <c:numCache>
                <c:formatCode>General</c:formatCode>
                <c:ptCount val="11"/>
                <c:pt idx="10">
                  <c:v>1</c:v>
                </c:pt>
              </c:numCache>
            </c:numRef>
          </c:val>
          <c:extLst>
            <c:ext xmlns:c16="http://schemas.microsoft.com/office/drawing/2014/chart" uri="{C3380CC4-5D6E-409C-BE32-E72D297353CC}">
              <c16:uniqueId val="{00000002-B241-4B43-953B-6F746C75AB4F}"/>
            </c:ext>
          </c:extLst>
        </c:ser>
        <c:ser>
          <c:idx val="2"/>
          <c:order val="2"/>
          <c:tx>
            <c:strRef>
              <c:f>'Graph Data Sep 24'!$A$4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3644875806232488"/>
                  <c:y val="0.49645504685433023"/>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41-4B43-953B-6F746C75AB4F}"/>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24'!$U$4:$AE$4</c:f>
              <c:numCache>
                <c:formatCode>General</c:formatCode>
                <c:ptCount val="11"/>
                <c:pt idx="2">
                  <c:v>17</c:v>
                </c:pt>
                <c:pt idx="3">
                  <c:v>12</c:v>
                </c:pt>
                <c:pt idx="4">
                  <c:v>5</c:v>
                </c:pt>
                <c:pt idx="5">
                  <c:v>4</c:v>
                </c:pt>
                <c:pt idx="6">
                  <c:v>8</c:v>
                </c:pt>
                <c:pt idx="7">
                  <c:v>11</c:v>
                </c:pt>
                <c:pt idx="8">
                  <c:v>4</c:v>
                </c:pt>
                <c:pt idx="9">
                  <c:v>6</c:v>
                </c:pt>
                <c:pt idx="10">
                  <c:v>4</c:v>
                </c:pt>
              </c:numCache>
            </c:numRef>
          </c:val>
          <c:extLst>
            <c:ext xmlns:c16="http://schemas.microsoft.com/office/drawing/2014/chart" uri="{C3380CC4-5D6E-409C-BE32-E72D297353CC}">
              <c16:uniqueId val="{00000004-B241-4B43-953B-6F746C75AB4F}"/>
            </c:ext>
          </c:extLst>
        </c:ser>
        <c:ser>
          <c:idx val="3"/>
          <c:order val="3"/>
          <c:tx>
            <c:strRef>
              <c:f>'Graph Data Sep 24'!$A$5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3956402434067984"/>
                  <c:y val="0.46099397207902093"/>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241-4B43-953B-6F746C75AB4F}"/>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24'!$U$5:$AE$5</c:f>
              <c:numCache>
                <c:formatCode>General</c:formatCode>
                <c:ptCount val="11"/>
                <c:pt idx="0">
                  <c:v>9</c:v>
                </c:pt>
                <c:pt idx="1">
                  <c:v>9</c:v>
                </c:pt>
                <c:pt idx="2">
                  <c:v>4</c:v>
                </c:pt>
                <c:pt idx="3">
                  <c:v>5</c:v>
                </c:pt>
                <c:pt idx="4">
                  <c:v>5</c:v>
                </c:pt>
                <c:pt idx="5">
                  <c:v>3</c:v>
                </c:pt>
                <c:pt idx="6">
                  <c:v>6</c:v>
                </c:pt>
                <c:pt idx="7">
                  <c:v>4</c:v>
                </c:pt>
                <c:pt idx="8">
                  <c:v>3</c:v>
                </c:pt>
                <c:pt idx="9">
                  <c:v>6</c:v>
                </c:pt>
                <c:pt idx="10">
                  <c:v>4</c:v>
                </c:pt>
              </c:numCache>
            </c:numRef>
          </c:val>
          <c:extLst>
            <c:ext xmlns:c16="http://schemas.microsoft.com/office/drawing/2014/chart" uri="{C3380CC4-5D6E-409C-BE32-E72D297353CC}">
              <c16:uniqueId val="{00000006-B241-4B43-953B-6F746C75AB4F}"/>
            </c:ext>
          </c:extLst>
        </c:ser>
        <c:ser>
          <c:idx val="4"/>
          <c:order val="4"/>
          <c:tx>
            <c:strRef>
              <c:f>'Graph Data Sep 24'!$A$6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7663574058829361"/>
                  <c:y val="0.4444454705172099"/>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241-4B43-953B-6F746C75AB4F}"/>
                </c:ext>
              </c:extLst>
            </c:dLbl>
            <c:dLbl>
              <c:idx val="8"/>
              <c:layout>
                <c:manualLayout>
                  <c:xMode val="edge"/>
                  <c:yMode val="edge"/>
                  <c:x val="0.6090345574183752"/>
                  <c:y val="0.53900833658470138"/>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241-4B43-953B-6F746C75AB4F}"/>
                </c:ext>
              </c:extLst>
            </c:dLbl>
            <c:spPr>
              <a:noFill/>
              <a:ln w="25400">
                <a:noFill/>
              </a:ln>
            </c:spPr>
            <c:txPr>
              <a:bodyPr wrap="square" lIns="38100" tIns="19050" rIns="38100" bIns="19050" anchor="ctr">
                <a:spAutoFit/>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24'!$U$6:$AE$6</c:f>
              <c:numCache>
                <c:formatCode>General</c:formatCode>
                <c:ptCount val="11"/>
                <c:pt idx="0">
                  <c:v>5</c:v>
                </c:pt>
                <c:pt idx="1">
                  <c:v>5</c:v>
                </c:pt>
                <c:pt idx="2">
                  <c:v>1</c:v>
                </c:pt>
                <c:pt idx="3">
                  <c:v>1</c:v>
                </c:pt>
                <c:pt idx="4">
                  <c:v>2</c:v>
                </c:pt>
                <c:pt idx="6">
                  <c:v>1</c:v>
                </c:pt>
                <c:pt idx="8">
                  <c:v>2</c:v>
                </c:pt>
              </c:numCache>
            </c:numRef>
          </c:val>
          <c:extLst>
            <c:ext xmlns:c16="http://schemas.microsoft.com/office/drawing/2014/chart" uri="{C3380CC4-5D6E-409C-BE32-E72D297353CC}">
              <c16:uniqueId val="{00000009-B241-4B43-953B-6F746C75AB4F}"/>
            </c:ext>
          </c:extLst>
        </c:ser>
        <c:ser>
          <c:idx val="5"/>
          <c:order val="5"/>
          <c:tx>
            <c:strRef>
              <c:f>'Graph Data Sep 24'!$A$7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4828686499045542"/>
                  <c:y val="0.4089843957419006"/>
                </c:manualLayout>
              </c:layout>
              <c:spPr>
                <a:noFill/>
                <a:ln w="25400">
                  <a:noFill/>
                </a:ln>
              </c:spPr>
              <c:txPr>
                <a:bodyPr/>
                <a:lstStyle/>
                <a:p>
                  <a:pPr>
                    <a:defRPr sz="10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241-4B43-953B-6F746C75AB4F}"/>
                </c:ext>
              </c:extLst>
            </c:dLbl>
            <c:dLbl>
              <c:idx val="8"/>
              <c:layout>
                <c:manualLayout>
                  <c:xMode val="edge"/>
                  <c:yMode val="edge"/>
                  <c:x val="0.6238320722405607"/>
                  <c:y val="0.51300354841614115"/>
                </c:manualLayout>
              </c:layout>
              <c:spPr>
                <a:noFill/>
                <a:ln w="25400">
                  <a:noFill/>
                </a:ln>
              </c:spPr>
              <c:txPr>
                <a:bodyPr/>
                <a:lstStyle/>
                <a:p>
                  <a:pPr>
                    <a:defRPr sz="10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241-4B43-953B-6F746C75AB4F}"/>
                </c:ext>
              </c:extLst>
            </c:dLbl>
            <c:spPr>
              <a:noFill/>
              <a:ln w="25400">
                <a:noFill/>
              </a:ln>
            </c:spPr>
            <c:txPr>
              <a:bodyPr wrap="square" lIns="38100" tIns="19050" rIns="38100" bIns="19050" anchor="ctr">
                <a:spAutoFit/>
              </a:bodyPr>
              <a:lstStyle/>
              <a:p>
                <a:pPr>
                  <a:defRPr sz="10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24'!$U$7:$AE$7</c:f>
              <c:numCache>
                <c:formatCode>General</c:formatCode>
                <c:ptCount val="11"/>
                <c:pt idx="2">
                  <c:v>2</c:v>
                </c:pt>
                <c:pt idx="3">
                  <c:v>1</c:v>
                </c:pt>
                <c:pt idx="4">
                  <c:v>2</c:v>
                </c:pt>
                <c:pt idx="6">
                  <c:v>3</c:v>
                </c:pt>
                <c:pt idx="7">
                  <c:v>1</c:v>
                </c:pt>
                <c:pt idx="8">
                  <c:v>1</c:v>
                </c:pt>
              </c:numCache>
            </c:numRef>
          </c:val>
          <c:extLst>
            <c:ext xmlns:c16="http://schemas.microsoft.com/office/drawing/2014/chart" uri="{C3380CC4-5D6E-409C-BE32-E72D297353CC}">
              <c16:uniqueId val="{0000000C-B241-4B43-953B-6F746C75AB4F}"/>
            </c:ext>
          </c:extLst>
        </c:ser>
        <c:ser>
          <c:idx val="6"/>
          <c:order val="6"/>
          <c:tx>
            <c:strRef>
              <c:f>'Graph Data Sep 24'!$A$8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24'!$U$8:$AE$8</c:f>
              <c:numCache>
                <c:formatCode>General</c:formatCode>
                <c:ptCount val="11"/>
                <c:pt idx="1">
                  <c:v>2</c:v>
                </c:pt>
                <c:pt idx="3">
                  <c:v>1</c:v>
                </c:pt>
                <c:pt idx="4">
                  <c:v>1</c:v>
                </c:pt>
                <c:pt idx="5">
                  <c:v>3</c:v>
                </c:pt>
                <c:pt idx="6">
                  <c:v>2</c:v>
                </c:pt>
              </c:numCache>
            </c:numRef>
          </c:val>
          <c:extLst>
            <c:ext xmlns:c16="http://schemas.microsoft.com/office/drawing/2014/chart" uri="{C3380CC4-5D6E-409C-BE32-E72D297353CC}">
              <c16:uniqueId val="{0000000D-B241-4B43-953B-6F746C75AB4F}"/>
            </c:ext>
          </c:extLst>
        </c:ser>
        <c:ser>
          <c:idx val="7"/>
          <c:order val="7"/>
          <c:tx>
            <c:strRef>
              <c:f>'Graph Data Sep 24'!$A$9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5358272259327661"/>
                  <c:y val="0.3782514642699659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241-4B43-953B-6F746C75AB4F}"/>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24'!$U$9:$AE$9</c:f>
              <c:numCache>
                <c:formatCode>General</c:formatCode>
                <c:ptCount val="11"/>
                <c:pt idx="1">
                  <c:v>2</c:v>
                </c:pt>
                <c:pt idx="2">
                  <c:v>3</c:v>
                </c:pt>
                <c:pt idx="3">
                  <c:v>3</c:v>
                </c:pt>
                <c:pt idx="4">
                  <c:v>2</c:v>
                </c:pt>
                <c:pt idx="5">
                  <c:v>3</c:v>
                </c:pt>
                <c:pt idx="6">
                  <c:v>2</c:v>
                </c:pt>
                <c:pt idx="7">
                  <c:v>1</c:v>
                </c:pt>
                <c:pt idx="9">
                  <c:v>1</c:v>
                </c:pt>
                <c:pt idx="10">
                  <c:v>3</c:v>
                </c:pt>
              </c:numCache>
            </c:numRef>
          </c:val>
          <c:extLst>
            <c:ext xmlns:c16="http://schemas.microsoft.com/office/drawing/2014/chart" uri="{C3380CC4-5D6E-409C-BE32-E72D297353CC}">
              <c16:uniqueId val="{0000000F-B241-4B43-953B-6F746C75AB4F}"/>
            </c:ext>
          </c:extLst>
        </c:ser>
        <c:ser>
          <c:idx val="8"/>
          <c:order val="8"/>
          <c:tx>
            <c:strRef>
              <c:f>'Graph Data Sep 24'!$A$10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6931491236935072"/>
                  <c:y val="0.38297960757334049"/>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241-4B43-953B-6F746C75AB4F}"/>
                </c:ext>
              </c:extLst>
            </c:dLbl>
            <c:dLbl>
              <c:idx val="9"/>
              <c:layout>
                <c:manualLayout>
                  <c:xMode val="edge"/>
                  <c:yMode val="edge"/>
                  <c:x val="0.70405017890819843"/>
                  <c:y val="0.4089843957419006"/>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241-4B43-953B-6F746C75AB4F}"/>
                </c:ext>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24'!$U$10:$AE$10</c:f>
              <c:numCache>
                <c:formatCode>General</c:formatCode>
                <c:ptCount val="11"/>
                <c:pt idx="0">
                  <c:v>1</c:v>
                </c:pt>
                <c:pt idx="1">
                  <c:v>1</c:v>
                </c:pt>
                <c:pt idx="2">
                  <c:v>2</c:v>
                </c:pt>
                <c:pt idx="3">
                  <c:v>1</c:v>
                </c:pt>
                <c:pt idx="5">
                  <c:v>1</c:v>
                </c:pt>
                <c:pt idx="6">
                  <c:v>1</c:v>
                </c:pt>
                <c:pt idx="7">
                  <c:v>1</c:v>
                </c:pt>
                <c:pt idx="9">
                  <c:v>1</c:v>
                </c:pt>
              </c:numCache>
            </c:numRef>
          </c:val>
          <c:extLst>
            <c:ext xmlns:c16="http://schemas.microsoft.com/office/drawing/2014/chart" uri="{C3380CC4-5D6E-409C-BE32-E72D297353CC}">
              <c16:uniqueId val="{00000012-B241-4B43-953B-6F746C75AB4F}"/>
            </c:ext>
          </c:extLst>
        </c:ser>
        <c:dLbls>
          <c:showLegendKey val="0"/>
          <c:showVal val="1"/>
          <c:showCatName val="0"/>
          <c:showSerName val="0"/>
          <c:showPercent val="0"/>
          <c:showBubbleSize val="0"/>
        </c:dLbls>
        <c:gapWidth val="110"/>
        <c:overlap val="50"/>
        <c:axId val="214099616"/>
        <c:axId val="1"/>
      </c:barChart>
      <c:catAx>
        <c:axId val="21409961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14099616"/>
        <c:crosses val="autoZero"/>
        <c:crossBetween val="between"/>
      </c:valAx>
      <c:spPr>
        <a:solidFill>
          <a:srgbClr val="FFFFFF"/>
        </a:solidFill>
        <a:ln w="12700">
          <a:solidFill>
            <a:srgbClr val="C0C0C0"/>
          </a:solidFill>
          <a:prstDash val="solid"/>
        </a:ln>
      </c:spPr>
    </c:plotArea>
    <c:legend>
      <c:legendPos val="r"/>
      <c:layout>
        <c:manualLayout>
          <c:xMode val="edge"/>
          <c:yMode val="edge"/>
          <c:x val="0.81074804894185259"/>
          <c:y val="8.0378436157367741E-2"/>
          <c:w val="0.18302189385334805"/>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3743505889735156"/>
          <c:y val="3.5087850799536774E-2"/>
        </c:manualLayout>
      </c:layout>
      <c:overlay val="0"/>
      <c:spPr>
        <a:noFill/>
        <a:ln w="25400">
          <a:noFill/>
        </a:ln>
      </c:spPr>
    </c:title>
    <c:autoTitleDeleted val="0"/>
    <c:plotArea>
      <c:layout>
        <c:manualLayout>
          <c:layoutTarget val="inner"/>
          <c:xMode val="edge"/>
          <c:yMode val="edge"/>
          <c:x val="0.13518200433571842"/>
          <c:y val="0.12500046847334978"/>
          <c:w val="0.78856169195835735"/>
          <c:h val="0.55263365009270426"/>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24'!$V$12:$AE$12</c:f>
              <c:numCache>
                <c:formatCode>m/d/yyyy</c:formatCode>
                <c:ptCount val="10"/>
                <c:pt idx="0">
                  <c:v>37095</c:v>
                </c:pt>
                <c:pt idx="1">
                  <c:v>37102</c:v>
                </c:pt>
                <c:pt idx="2">
                  <c:v>37109</c:v>
                </c:pt>
                <c:pt idx="3">
                  <c:v>37116</c:v>
                </c:pt>
                <c:pt idx="4">
                  <c:v>37123</c:v>
                </c:pt>
                <c:pt idx="5">
                  <c:v>37130</c:v>
                </c:pt>
                <c:pt idx="6">
                  <c:v>37138</c:v>
                </c:pt>
                <c:pt idx="7">
                  <c:v>37144</c:v>
                </c:pt>
                <c:pt idx="8">
                  <c:v>37151</c:v>
                </c:pt>
                <c:pt idx="9">
                  <c:v>37158</c:v>
                </c:pt>
              </c:numCache>
            </c:numRef>
          </c:cat>
          <c:val>
            <c:numRef>
              <c:f>'Graph Data Sep 24'!$V$11:$AE$11</c:f>
              <c:numCache>
                <c:formatCode>General</c:formatCode>
                <c:ptCount val="10"/>
                <c:pt idx="0">
                  <c:v>19</c:v>
                </c:pt>
                <c:pt idx="1">
                  <c:v>29</c:v>
                </c:pt>
                <c:pt idx="2">
                  <c:v>24</c:v>
                </c:pt>
                <c:pt idx="3">
                  <c:v>17</c:v>
                </c:pt>
                <c:pt idx="4">
                  <c:v>14</c:v>
                </c:pt>
                <c:pt idx="5">
                  <c:v>23</c:v>
                </c:pt>
                <c:pt idx="6">
                  <c:v>18</c:v>
                </c:pt>
                <c:pt idx="7">
                  <c:v>11</c:v>
                </c:pt>
                <c:pt idx="8">
                  <c:v>16</c:v>
                </c:pt>
                <c:pt idx="9">
                  <c:v>14</c:v>
                </c:pt>
              </c:numCache>
            </c:numRef>
          </c:val>
          <c:smooth val="0"/>
          <c:extLst>
            <c:ext xmlns:c16="http://schemas.microsoft.com/office/drawing/2014/chart" uri="{C3380CC4-5D6E-409C-BE32-E72D297353CC}">
              <c16:uniqueId val="{00000000-EFA0-4197-B67D-09F60514B20E}"/>
            </c:ext>
          </c:extLst>
        </c:ser>
        <c:dLbls>
          <c:showLegendKey val="0"/>
          <c:showVal val="0"/>
          <c:showCatName val="0"/>
          <c:showSerName val="0"/>
          <c:showPercent val="0"/>
          <c:showBubbleSize val="0"/>
        </c:dLbls>
        <c:marker val="1"/>
        <c:smooth val="0"/>
        <c:axId val="180349544"/>
        <c:axId val="1"/>
      </c:lineChart>
      <c:catAx>
        <c:axId val="18034954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8034954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2131718337820882E-2"/>
          <c:y val="0.90131916741310092"/>
          <c:w val="0.81975753911275395"/>
          <c:h val="5.7017757549247268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09/24/2001</a:t>
            </a:r>
          </a:p>
        </c:rich>
      </c:tx>
      <c:layout>
        <c:manualLayout>
          <c:xMode val="edge"/>
          <c:yMode val="edge"/>
          <c:x val="0.24090126413672897"/>
          <c:y val="4.3573042690358804E-2"/>
        </c:manualLayout>
      </c:layout>
      <c:overlay val="0"/>
      <c:spPr>
        <a:noFill/>
        <a:ln w="25400">
          <a:noFill/>
        </a:ln>
      </c:spPr>
    </c:title>
    <c:autoTitleDeleted val="0"/>
    <c:plotArea>
      <c:layout>
        <c:manualLayout>
          <c:layoutTarget val="inner"/>
          <c:xMode val="edge"/>
          <c:yMode val="edge"/>
          <c:x val="2.2530334055953068E-2"/>
          <c:y val="0.13943373660914815"/>
          <c:w val="0.72616999764956425"/>
          <c:h val="0.62309451047213082"/>
        </c:manualLayout>
      </c:layout>
      <c:barChart>
        <c:barDir val="col"/>
        <c:grouping val="clustered"/>
        <c:varyColors val="0"/>
        <c:ser>
          <c:idx val="1"/>
          <c:order val="0"/>
          <c:tx>
            <c:strRef>
              <c:f>'Graph Data Sep 24'!$C$187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4D4F-4866-A299-26DA7727504A}"/>
                </c:ext>
              </c:extLst>
            </c:dLbl>
            <c:dLbl>
              <c:idx val="1"/>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4D4F-4866-A299-26DA7727504A}"/>
                </c:ext>
              </c:extLst>
            </c:dLbl>
            <c:dLbl>
              <c:idx val="2"/>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4D4F-4866-A299-26DA7727504A}"/>
                </c:ext>
              </c:extLst>
            </c:dLbl>
            <c:dLbl>
              <c:idx val="3"/>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4D4F-4866-A299-26DA7727504A}"/>
                </c:ext>
              </c:extLst>
            </c:dLbl>
            <c:dLbl>
              <c:idx val="4"/>
              <c:layout>
                <c:manualLayout>
                  <c:xMode val="edge"/>
                  <c:yMode val="edge"/>
                  <c:x val="0.3275563951211638"/>
                  <c:y val="0.6623102488934538"/>
                </c:manualLayout>
              </c:layout>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D4F-4866-A299-26DA7727504A}"/>
                </c:ext>
              </c:extLst>
            </c:dLbl>
            <c:dLbl>
              <c:idx val="5"/>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4D4F-4866-A299-26DA7727504A}"/>
                </c:ext>
              </c:extLst>
            </c:dLbl>
            <c:dLbl>
              <c:idx val="6"/>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4D4F-4866-A299-26DA7727504A}"/>
                </c:ext>
              </c:extLst>
            </c:dLbl>
            <c:dLbl>
              <c:idx val="7"/>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4D4F-4866-A299-26DA7727504A}"/>
                </c:ext>
              </c:extLst>
            </c:dLbl>
            <c:dLbl>
              <c:idx val="8"/>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4D4F-4866-A299-26DA7727504A}"/>
                </c:ext>
              </c:extLst>
            </c:dLbl>
            <c:dLbl>
              <c:idx val="9"/>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4D4F-4866-A299-26DA7727504A}"/>
                </c:ext>
              </c:extLst>
            </c:dLbl>
            <c:spPr>
              <a:noFill/>
              <a:ln w="25400">
                <a:noFill/>
              </a:ln>
            </c:spPr>
            <c:txPr>
              <a:bodyPr wrap="square" lIns="38100" tIns="19050" rIns="38100" bIns="19050" anchor="ctr">
                <a:spAutoFit/>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24'!$C$188:$C$197</c:f>
              <c:numCache>
                <c:formatCode>General</c:formatCode>
                <c:ptCount val="10"/>
                <c:pt idx="0">
                  <c:v>2</c:v>
                </c:pt>
                <c:pt idx="1">
                  <c:v>0</c:v>
                </c:pt>
                <c:pt idx="2">
                  <c:v>8</c:v>
                </c:pt>
                <c:pt idx="3">
                  <c:v>0</c:v>
                </c:pt>
                <c:pt idx="4">
                  <c:v>2</c:v>
                </c:pt>
                <c:pt idx="5">
                  <c:v>1</c:v>
                </c:pt>
                <c:pt idx="6">
                  <c:v>0</c:v>
                </c:pt>
                <c:pt idx="7">
                  <c:v>0</c:v>
                </c:pt>
                <c:pt idx="8">
                  <c:v>1</c:v>
                </c:pt>
                <c:pt idx="9">
                  <c:v>14</c:v>
                </c:pt>
              </c:numCache>
            </c:numRef>
          </c:val>
          <c:extLst>
            <c:ext xmlns:c16="http://schemas.microsoft.com/office/drawing/2014/chart" uri="{C3380CC4-5D6E-409C-BE32-E72D297353CC}">
              <c16:uniqueId val="{0000000A-4D4F-4866-A299-26DA7727504A}"/>
            </c:ext>
          </c:extLst>
        </c:ser>
        <c:ser>
          <c:idx val="0"/>
          <c:order val="1"/>
          <c:tx>
            <c:strRef>
              <c:f>'Graph Data Sep 24'!$E$187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4D4F-4866-A299-26DA7727504A}"/>
                </c:ext>
              </c:extLst>
            </c:dLbl>
            <c:dLbl>
              <c:idx val="1"/>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4D4F-4866-A299-26DA7727504A}"/>
                </c:ext>
              </c:extLst>
            </c:dLbl>
            <c:dLbl>
              <c:idx val="2"/>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4D4F-4866-A299-26DA7727504A}"/>
                </c:ext>
              </c:extLst>
            </c:dLbl>
            <c:dLbl>
              <c:idx val="3"/>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4D4F-4866-A299-26DA7727504A}"/>
                </c:ext>
              </c:extLst>
            </c:dLbl>
            <c:dLbl>
              <c:idx val="4"/>
              <c:layout>
                <c:manualLayout>
                  <c:xMode val="edge"/>
                  <c:yMode val="edge"/>
                  <c:x val="0.35355293441649427"/>
                  <c:y val="0.72113385652543815"/>
                </c:manualLayout>
              </c:layout>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D4F-4866-A299-26DA7727504A}"/>
                </c:ext>
              </c:extLst>
            </c:dLbl>
            <c:dLbl>
              <c:idx val="5"/>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4D4F-4866-A299-26DA7727504A}"/>
                </c:ext>
              </c:extLst>
            </c:dLbl>
            <c:dLbl>
              <c:idx val="6"/>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4D4F-4866-A299-26DA7727504A}"/>
                </c:ext>
              </c:extLst>
            </c:dLbl>
            <c:dLbl>
              <c:idx val="7"/>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4D4F-4866-A299-26DA7727504A}"/>
                </c:ext>
              </c:extLst>
            </c:dLbl>
            <c:numFmt formatCode="0" sourceLinked="0"/>
            <c:spPr>
              <a:noFill/>
              <a:ln w="25400">
                <a:noFill/>
              </a:ln>
            </c:spPr>
            <c:txPr>
              <a:bodyPr wrap="square" lIns="38100" tIns="19050" rIns="38100" bIns="19050" anchor="ctr">
                <a:spAutoFit/>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24'!$E$188:$E$195</c:f>
              <c:numCache>
                <c:formatCode>_(* #,##0_);_(* \(#,##0\);_(* "-"??_);_(@_)</c:formatCode>
                <c:ptCount val="8"/>
                <c:pt idx="0">
                  <c:v>2.8571428571428572</c:v>
                </c:pt>
                <c:pt idx="1">
                  <c:v>0</c:v>
                </c:pt>
                <c:pt idx="2">
                  <c:v>19.047619047619047</c:v>
                </c:pt>
                <c:pt idx="3">
                  <c:v>0</c:v>
                </c:pt>
                <c:pt idx="4">
                  <c:v>0.42918454935622319</c:v>
                </c:pt>
                <c:pt idx="5">
                  <c:v>0.57803468208092479</c:v>
                </c:pt>
                <c:pt idx="6">
                  <c:v>0</c:v>
                </c:pt>
                <c:pt idx="7">
                  <c:v>0</c:v>
                </c:pt>
              </c:numCache>
            </c:numRef>
          </c:val>
          <c:extLst>
            <c:ext xmlns:c16="http://schemas.microsoft.com/office/drawing/2014/chart" uri="{C3380CC4-5D6E-409C-BE32-E72D297353CC}">
              <c16:uniqueId val="{00000013-4D4F-4866-A299-26DA7727504A}"/>
            </c:ext>
          </c:extLst>
        </c:ser>
        <c:dLbls>
          <c:showLegendKey val="0"/>
          <c:showVal val="1"/>
          <c:showCatName val="0"/>
          <c:showSerName val="0"/>
          <c:showPercent val="0"/>
          <c:showBubbleSize val="0"/>
        </c:dLbls>
        <c:gapWidth val="150"/>
        <c:axId val="180348888"/>
        <c:axId val="1"/>
      </c:barChart>
      <c:catAx>
        <c:axId val="1803488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80348888"/>
        <c:crosses val="autoZero"/>
        <c:crossBetween val="between"/>
      </c:valAx>
      <c:spPr>
        <a:solidFill>
          <a:srgbClr val="FFFFFF"/>
        </a:solidFill>
        <a:ln w="3175">
          <a:solidFill>
            <a:srgbClr val="000000"/>
          </a:solidFill>
          <a:prstDash val="solid"/>
        </a:ln>
      </c:spPr>
    </c:plotArea>
    <c:legend>
      <c:legendPos val="r"/>
      <c:layout>
        <c:manualLayout>
          <c:xMode val="edge"/>
          <c:yMode val="edge"/>
          <c:x val="0.76429825528271544"/>
          <c:y val="0.47058886105587505"/>
          <c:w val="0.17677646720824713"/>
          <c:h val="0.4117652534238906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438577256571686"/>
          <c:y val="0.14090956002383712"/>
          <c:w val="0.66050208801545085"/>
          <c:h val="0.538638156865312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F742-41C0-A91E-295297E1145E}"/>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F742-41C0-A91E-295297E1145E}"/>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F742-41C0-A91E-295297E1145E}"/>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F742-41C0-A91E-295297E1145E}"/>
            </c:ext>
          </c:extLst>
        </c:ser>
        <c:dLbls>
          <c:showLegendKey val="0"/>
          <c:showVal val="0"/>
          <c:showCatName val="0"/>
          <c:showSerName val="0"/>
          <c:showPercent val="0"/>
          <c:showBubbleSize val="0"/>
        </c:dLbls>
        <c:marker val="1"/>
        <c:smooth val="0"/>
        <c:axId val="180346264"/>
        <c:axId val="1"/>
      </c:lineChart>
      <c:dateAx>
        <c:axId val="18034626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8034626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2.7027032599997156E-2"/>
        </c:manualLayout>
      </c:layout>
      <c:overlay val="0"/>
      <c:spPr>
        <a:noFill/>
        <a:ln w="25400">
          <a:noFill/>
        </a:ln>
      </c:spPr>
    </c:title>
    <c:autoTitleDeleted val="0"/>
    <c:plotArea>
      <c:layout>
        <c:manualLayout>
          <c:layoutTarget val="inner"/>
          <c:xMode val="edge"/>
          <c:yMode val="edge"/>
          <c:x val="0.16601852622965926"/>
          <c:y val="0.14864867929998438"/>
          <c:w val="0.68482642069734445"/>
          <c:h val="0.64020283471243256"/>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[4]Chart!$AB$62:$AB$110</c:f>
              <c:numCache>
                <c:formatCode>General</c:formatCode>
                <c:ptCount val="49"/>
                <c:pt idx="0">
                  <c:v>0.31388888888888888</c:v>
                </c:pt>
                <c:pt idx="1">
                  <c:v>0.31805555555555554</c:v>
                </c:pt>
                <c:pt idx="2">
                  <c:v>0.31666666666666665</c:v>
                </c:pt>
                <c:pt idx="3">
                  <c:v>0.31944444444444448</c:v>
                </c:pt>
                <c:pt idx="4">
                  <c:v>0.31944444444444448</c:v>
                </c:pt>
                <c:pt idx="5">
                  <c:v>0.31944444444444448</c:v>
                </c:pt>
                <c:pt idx="6">
                  <c:v>0.32291666666666669</c:v>
                </c:pt>
                <c:pt idx="7">
                  <c:v>0</c:v>
                </c:pt>
                <c:pt idx="8">
                  <c:v>0.31874999999999998</c:v>
                </c:pt>
                <c:pt idx="9">
                  <c:v>0.31805555555555554</c:v>
                </c:pt>
                <c:pt idx="10">
                  <c:v>0.32013888888888892</c:v>
                </c:pt>
                <c:pt idx="11">
                  <c:v>0.31944444444444448</c:v>
                </c:pt>
                <c:pt idx="12">
                  <c:v>0.31388888888888888</c:v>
                </c:pt>
                <c:pt idx="13">
                  <c:v>0.31527777777777777</c:v>
                </c:pt>
                <c:pt idx="14">
                  <c:v>0.31944444444444448</c:v>
                </c:pt>
                <c:pt idx="15">
                  <c:v>0.31944444444444448</c:v>
                </c:pt>
                <c:pt idx="16">
                  <c:v>0.32916666666666666</c:v>
                </c:pt>
                <c:pt idx="17">
                  <c:v>0.31736111111111115</c:v>
                </c:pt>
                <c:pt idx="18">
                  <c:v>0.30902777777777779</c:v>
                </c:pt>
                <c:pt idx="19">
                  <c:v>0.32430555555555557</c:v>
                </c:pt>
                <c:pt idx="20">
                  <c:v>0.33333333333333331</c:v>
                </c:pt>
                <c:pt idx="21">
                  <c:v>0.31944444444444448</c:v>
                </c:pt>
                <c:pt idx="22">
                  <c:v>0.31944444444444448</c:v>
                </c:pt>
                <c:pt idx="23">
                  <c:v>0.32430555555555557</c:v>
                </c:pt>
                <c:pt idx="24">
                  <c:v>0.31944444444444448</c:v>
                </c:pt>
                <c:pt idx="25">
                  <c:v>0.31944444444444448</c:v>
                </c:pt>
                <c:pt idx="26">
                  <c:v>0.31944444444444448</c:v>
                </c:pt>
                <c:pt idx="27">
                  <c:v>0.31666666666666665</c:v>
                </c:pt>
                <c:pt idx="28">
                  <c:v>0.31944444444444448</c:v>
                </c:pt>
                <c:pt idx="29">
                  <c:v>0.31736111111111115</c:v>
                </c:pt>
                <c:pt idx="30">
                  <c:v>0.31944444444444448</c:v>
                </c:pt>
                <c:pt idx="31">
                  <c:v>0.32291666666666669</c:v>
                </c:pt>
                <c:pt idx="32">
                  <c:v>0.31944444444444448</c:v>
                </c:pt>
                <c:pt idx="33">
                  <c:v>0.31805555555555554</c:v>
                </c:pt>
                <c:pt idx="34">
                  <c:v>0.32291666666666669</c:v>
                </c:pt>
                <c:pt idx="35">
                  <c:v>0.31944444444444448</c:v>
                </c:pt>
                <c:pt idx="36">
                  <c:v>0.31944444444444448</c:v>
                </c:pt>
                <c:pt idx="37">
                  <c:v>0.31944444444444448</c:v>
                </c:pt>
                <c:pt idx="38">
                  <c:v>0.31944444444444448</c:v>
                </c:pt>
                <c:pt idx="39">
                  <c:v>0.31736111111111115</c:v>
                </c:pt>
                <c:pt idx="40">
                  <c:v>0.31944444444444448</c:v>
                </c:pt>
                <c:pt idx="41">
                  <c:v>0.31944444444444448</c:v>
                </c:pt>
                <c:pt idx="42">
                  <c:v>0.31736111111111115</c:v>
                </c:pt>
                <c:pt idx="43">
                  <c:v>0.31805555555555554</c:v>
                </c:pt>
                <c:pt idx="44">
                  <c:v>0.31944444444444448</c:v>
                </c:pt>
                <c:pt idx="45">
                  <c:v>0.32083333333333336</c:v>
                </c:pt>
                <c:pt idx="46">
                  <c:v>0.31666666666666665</c:v>
                </c:pt>
                <c:pt idx="47">
                  <c:v>0.31874999999999998</c:v>
                </c:pt>
                <c:pt idx="48">
                  <c:v>0.32083333333333336</c:v>
                </c:pt>
              </c:numCache>
            </c:numRef>
          </c:val>
          <c:smooth val="0"/>
          <c:extLst>
            <c:ext xmlns:c16="http://schemas.microsoft.com/office/drawing/2014/chart" uri="{C3380CC4-5D6E-409C-BE32-E72D297353CC}">
              <c16:uniqueId val="{00000000-B7FB-48A9-A05D-FE53DBB6C1AB}"/>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[4]Chart!$AC$62:$AC$110</c:f>
              <c:numCache>
                <c:formatCode>General</c:formatCode>
                <c:ptCount val="49"/>
                <c:pt idx="0">
                  <c:v>0.68888888888888899</c:v>
                </c:pt>
                <c:pt idx="1">
                  <c:v>0.65416666666666667</c:v>
                </c:pt>
                <c:pt idx="2">
                  <c:v>0.72013888888888899</c:v>
                </c:pt>
                <c:pt idx="3">
                  <c:v>0.85486111111111107</c:v>
                </c:pt>
                <c:pt idx="5">
                  <c:v>0.77986111111111101</c:v>
                </c:pt>
                <c:pt idx="7">
                  <c:v>0</c:v>
                </c:pt>
                <c:pt idx="9">
                  <c:v>0.71736111111111101</c:v>
                </c:pt>
                <c:pt idx="10">
                  <c:v>0.78819444444444453</c:v>
                </c:pt>
                <c:pt idx="11">
                  <c:v>0.78125</c:v>
                </c:pt>
                <c:pt idx="12">
                  <c:v>0.6</c:v>
                </c:pt>
                <c:pt idx="13">
                  <c:v>0.70833333333333337</c:v>
                </c:pt>
                <c:pt idx="14">
                  <c:v>0.6645833333333333</c:v>
                </c:pt>
                <c:pt idx="15">
                  <c:v>0.71666666666666667</c:v>
                </c:pt>
                <c:pt idx="16">
                  <c:v>0.67847222222222225</c:v>
                </c:pt>
                <c:pt idx="17">
                  <c:v>0.72291666666666676</c:v>
                </c:pt>
                <c:pt idx="18">
                  <c:v>0.7270833333333333</c:v>
                </c:pt>
                <c:pt idx="19">
                  <c:v>0.67013888888888884</c:v>
                </c:pt>
                <c:pt idx="20">
                  <c:v>0.72152777777777777</c:v>
                </c:pt>
                <c:pt idx="21">
                  <c:v>0.69097222222222221</c:v>
                </c:pt>
                <c:pt idx="22">
                  <c:v>0.66666666666666663</c:v>
                </c:pt>
                <c:pt idx="23">
                  <c:v>0.7597222222222223</c:v>
                </c:pt>
                <c:pt idx="24">
                  <c:v>0.70833333333333337</c:v>
                </c:pt>
                <c:pt idx="25">
                  <c:v>0.7</c:v>
                </c:pt>
                <c:pt idx="26">
                  <c:v>0.7284722222222223</c:v>
                </c:pt>
                <c:pt idx="27">
                  <c:v>0.73958333333333337</c:v>
                </c:pt>
                <c:pt idx="28">
                  <c:v>0.73958333333333337</c:v>
                </c:pt>
                <c:pt idx="29">
                  <c:v>0.70416666666666661</c:v>
                </c:pt>
                <c:pt idx="31">
                  <c:v>0.61736111111111114</c:v>
                </c:pt>
                <c:pt idx="32">
                  <c:v>0.72499999999999998</c:v>
                </c:pt>
                <c:pt idx="33">
                  <c:v>0.72569444444444453</c:v>
                </c:pt>
                <c:pt idx="34">
                  <c:v>0.6694444444444444</c:v>
                </c:pt>
                <c:pt idx="35">
                  <c:v>0.68472222222222223</c:v>
                </c:pt>
                <c:pt idx="37">
                  <c:v>0.75208333333333333</c:v>
                </c:pt>
                <c:pt idx="38">
                  <c:v>0.70208333333333339</c:v>
                </c:pt>
                <c:pt idx="39">
                  <c:v>0.74791666666666667</c:v>
                </c:pt>
                <c:pt idx="40">
                  <c:v>0.73958333333333337</c:v>
                </c:pt>
                <c:pt idx="41">
                  <c:v>0.64583333333333337</c:v>
                </c:pt>
                <c:pt idx="42">
                  <c:v>0.71527777777777779</c:v>
                </c:pt>
                <c:pt idx="43">
                  <c:v>0.71527777777777779</c:v>
                </c:pt>
                <c:pt idx="44">
                  <c:v>0.72499999999999998</c:v>
                </c:pt>
                <c:pt idx="45">
                  <c:v>0.7284722222222223</c:v>
                </c:pt>
                <c:pt idx="46">
                  <c:v>0.67291666666666661</c:v>
                </c:pt>
                <c:pt idx="47">
                  <c:v>0.71736111111111101</c:v>
                </c:pt>
              </c:numCache>
            </c:numRef>
          </c:val>
          <c:smooth val="0"/>
          <c:extLst>
            <c:ext xmlns:c16="http://schemas.microsoft.com/office/drawing/2014/chart" uri="{C3380CC4-5D6E-409C-BE32-E72D297353CC}">
              <c16:uniqueId val="{00000001-B7FB-48A9-A05D-FE53DBB6C1AB}"/>
            </c:ext>
          </c:extLst>
        </c:ser>
        <c:dLbls>
          <c:showLegendKey val="0"/>
          <c:showVal val="0"/>
          <c:showCatName val="0"/>
          <c:showSerName val="0"/>
          <c:showPercent val="0"/>
          <c:showBubbleSize val="0"/>
        </c:dLbls>
        <c:marker val="1"/>
        <c:smooth val="0"/>
        <c:axId val="180346920"/>
        <c:axId val="1"/>
      </c:lineChart>
      <c:catAx>
        <c:axId val="180346920"/>
        <c:scaling>
          <c:orientation val="minMax"/>
        </c:scaling>
        <c:delete val="0"/>
        <c:axPos val="b"/>
        <c:title>
          <c:tx>
            <c:rich>
              <a:bodyPr/>
              <a:lstStyle/>
              <a:p>
                <a:pPr>
                  <a:defRPr sz="925" b="1" i="0" u="none" strike="noStrike" baseline="0">
                    <a:solidFill>
                      <a:srgbClr val="000000"/>
                    </a:solidFill>
                    <a:latin typeface="Arial"/>
                    <a:ea typeface="Arial"/>
                    <a:cs typeface="Arial"/>
                  </a:defRPr>
                </a:pPr>
                <a:r>
                  <a:rPr lang="en-US"/>
                  <a:t>Report Dates</a:t>
                </a:r>
              </a:p>
            </c:rich>
          </c:tx>
          <c:layout>
            <c:manualLayout>
              <c:xMode val="edge"/>
              <c:yMode val="edge"/>
              <c:x val="0.44487776950604002"/>
              <c:y val="0.876689369962407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2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25"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58108181949962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80346920"/>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3743505889735156"/>
          <c:y val="3.5087850799536774E-2"/>
        </c:manualLayout>
      </c:layout>
      <c:overlay val="0"/>
      <c:spPr>
        <a:noFill/>
        <a:ln w="25400">
          <a:noFill/>
        </a:ln>
      </c:spPr>
    </c:title>
    <c:autoTitleDeleted val="0"/>
    <c:plotArea>
      <c:layout>
        <c:manualLayout>
          <c:layoutTarget val="inner"/>
          <c:xMode val="edge"/>
          <c:yMode val="edge"/>
          <c:x val="0.13518200433571842"/>
          <c:y val="0.12500046847334978"/>
          <c:w val="0.78856169195835735"/>
          <c:h val="0.55263365009270426"/>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Oct 08'!$X$12:$AG$12</c:f>
              <c:numCache>
                <c:formatCode>m/d/yyyy</c:formatCode>
                <c:ptCount val="10"/>
                <c:pt idx="0">
                  <c:v>37109</c:v>
                </c:pt>
                <c:pt idx="1">
                  <c:v>37116</c:v>
                </c:pt>
                <c:pt idx="2">
                  <c:v>37123</c:v>
                </c:pt>
                <c:pt idx="3">
                  <c:v>37130</c:v>
                </c:pt>
                <c:pt idx="4">
                  <c:v>37138</c:v>
                </c:pt>
                <c:pt idx="5">
                  <c:v>37144</c:v>
                </c:pt>
                <c:pt idx="6">
                  <c:v>37151</c:v>
                </c:pt>
                <c:pt idx="7">
                  <c:v>37158</c:v>
                </c:pt>
                <c:pt idx="8">
                  <c:v>37165</c:v>
                </c:pt>
                <c:pt idx="9">
                  <c:v>37172</c:v>
                </c:pt>
              </c:numCache>
            </c:numRef>
          </c:cat>
          <c:val>
            <c:numRef>
              <c:f>'Graph Data Oct 08'!$X$11:$AG$11</c:f>
              <c:numCache>
                <c:formatCode>General</c:formatCode>
                <c:ptCount val="10"/>
                <c:pt idx="0">
                  <c:v>24</c:v>
                </c:pt>
                <c:pt idx="1">
                  <c:v>17</c:v>
                </c:pt>
                <c:pt idx="2">
                  <c:v>14</c:v>
                </c:pt>
                <c:pt idx="3">
                  <c:v>23</c:v>
                </c:pt>
                <c:pt idx="4">
                  <c:v>18</c:v>
                </c:pt>
                <c:pt idx="5">
                  <c:v>11</c:v>
                </c:pt>
                <c:pt idx="6">
                  <c:v>16</c:v>
                </c:pt>
                <c:pt idx="7">
                  <c:v>14</c:v>
                </c:pt>
                <c:pt idx="8">
                  <c:v>23</c:v>
                </c:pt>
                <c:pt idx="9">
                  <c:v>18</c:v>
                </c:pt>
              </c:numCache>
            </c:numRef>
          </c:val>
          <c:smooth val="0"/>
          <c:extLst>
            <c:ext xmlns:c16="http://schemas.microsoft.com/office/drawing/2014/chart" uri="{C3380CC4-5D6E-409C-BE32-E72D297353CC}">
              <c16:uniqueId val="{00000000-8C05-4FB0-9695-74E1F7F4A91B}"/>
            </c:ext>
          </c:extLst>
        </c:ser>
        <c:dLbls>
          <c:showLegendKey val="0"/>
          <c:showVal val="0"/>
          <c:showCatName val="0"/>
          <c:showSerName val="0"/>
          <c:showPercent val="0"/>
          <c:showBubbleSize val="0"/>
        </c:dLbls>
        <c:marker val="1"/>
        <c:smooth val="0"/>
        <c:axId val="152606672"/>
        <c:axId val="1"/>
      </c:lineChart>
      <c:catAx>
        <c:axId val="15260667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5260667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2.2530334055953068E-2"/>
          <c:y val="0.89693318606315886"/>
          <c:w val="0.81975753911275395"/>
          <c:h val="5.7017757549247268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262880314796327"/>
          <c:y val="1.5283855015534661E-2"/>
        </c:manualLayout>
      </c:layout>
      <c:overlay val="0"/>
      <c:spPr>
        <a:noFill/>
        <a:ln w="25400">
          <a:noFill/>
        </a:ln>
      </c:spPr>
    </c:title>
    <c:autoTitleDeleted val="0"/>
    <c:plotArea>
      <c:layout>
        <c:manualLayout>
          <c:layoutTarget val="inner"/>
          <c:xMode val="edge"/>
          <c:yMode val="edge"/>
          <c:x val="8.7186275618039516E-2"/>
          <c:y val="0.1572053658740708"/>
          <c:w val="0.77278744297807755"/>
          <c:h val="0.74890889576119835"/>
        </c:manualLayout>
      </c:layout>
      <c:barChart>
        <c:barDir val="col"/>
        <c:grouping val="stacked"/>
        <c:varyColors val="0"/>
        <c:ser>
          <c:idx val="0"/>
          <c:order val="0"/>
          <c:tx>
            <c:strRef>
              <c:f>'Graph Data Sep 24'!$AF$15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6816384773427304"/>
                  <c:y val="0.85152906515121674"/>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269-4FF7-8D74-F26EE87363EE}"/>
                </c:ext>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24'!$Z$15:$AE$15</c:f>
              <c:numCache>
                <c:formatCode>General</c:formatCode>
                <c:ptCount val="6"/>
                <c:pt idx="0">
                  <c:v>1</c:v>
                </c:pt>
                <c:pt idx="2">
                  <c:v>3</c:v>
                </c:pt>
                <c:pt idx="3">
                  <c:v>2</c:v>
                </c:pt>
                <c:pt idx="4">
                  <c:v>3</c:v>
                </c:pt>
                <c:pt idx="5">
                  <c:v>8</c:v>
                </c:pt>
              </c:numCache>
            </c:numRef>
          </c:val>
          <c:extLst>
            <c:ext xmlns:c16="http://schemas.microsoft.com/office/drawing/2014/chart" uri="{C3380CC4-5D6E-409C-BE32-E72D297353CC}">
              <c16:uniqueId val="{00000001-4269-4FF7-8D74-F26EE87363EE}"/>
            </c:ext>
          </c:extLst>
        </c:ser>
        <c:ser>
          <c:idx val="1"/>
          <c:order val="1"/>
          <c:tx>
            <c:strRef>
              <c:f>'Graph Data Sep 24'!$AF$16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492736331468846"/>
                  <c:y val="0.80131068438588859"/>
                </c:manualLayout>
              </c:layout>
              <c:spPr>
                <a:noFill/>
                <a:ln w="25400">
                  <a:noFill/>
                </a:ln>
              </c:spPr>
              <c:txPr>
                <a:bodyPr/>
                <a:lstStyle/>
                <a:p>
                  <a:pPr>
                    <a:defRPr sz="11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269-4FF7-8D74-F26EE87363EE}"/>
                </c:ext>
              </c:extLst>
            </c:dLbl>
            <c:dLbl>
              <c:idx val="1"/>
              <c:layout>
                <c:manualLayout>
                  <c:xMode val="edge"/>
                  <c:yMode val="edge"/>
                  <c:x val="0.21400267651700608"/>
                  <c:y val="0.82532817083887167"/>
                </c:manualLayout>
              </c:layout>
              <c:spPr>
                <a:noFill/>
                <a:ln w="25400">
                  <a:noFill/>
                </a:ln>
              </c:spPr>
              <c:txPr>
                <a:bodyPr/>
                <a:lstStyle/>
                <a:p>
                  <a:pPr>
                    <a:defRPr sz="11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269-4FF7-8D74-F26EE87363EE}"/>
                </c:ext>
              </c:extLst>
            </c:dLbl>
            <c:spPr>
              <a:noFill/>
              <a:ln w="25400">
                <a:noFill/>
              </a:ln>
            </c:spPr>
            <c:txPr>
              <a:bodyPr wrap="square" lIns="38100" tIns="19050" rIns="38100" bIns="19050" anchor="ctr">
                <a:spAutoFit/>
              </a:bodyPr>
              <a:lstStyle/>
              <a:p>
                <a:pPr>
                  <a:defRPr sz="11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24'!$Z$16:$AE$16</c:f>
              <c:numCache>
                <c:formatCode>General</c:formatCode>
                <c:ptCount val="6"/>
                <c:pt idx="0">
                  <c:v>8</c:v>
                </c:pt>
                <c:pt idx="1">
                  <c:v>2</c:v>
                </c:pt>
                <c:pt idx="2">
                  <c:v>9</c:v>
                </c:pt>
                <c:pt idx="3">
                  <c:v>17</c:v>
                </c:pt>
                <c:pt idx="4">
                  <c:v>57</c:v>
                </c:pt>
                <c:pt idx="5">
                  <c:v>16</c:v>
                </c:pt>
              </c:numCache>
            </c:numRef>
          </c:val>
          <c:extLst>
            <c:ext xmlns:c16="http://schemas.microsoft.com/office/drawing/2014/chart" uri="{C3380CC4-5D6E-409C-BE32-E72D297353CC}">
              <c16:uniqueId val="{00000004-4269-4FF7-8D74-F26EE87363EE}"/>
            </c:ext>
          </c:extLst>
        </c:ser>
        <c:ser>
          <c:idx val="2"/>
          <c:order val="2"/>
          <c:tx>
            <c:strRef>
              <c:f>'Graph Data Sep 24'!$AF$17</c:f>
              <c:strCache>
                <c:ptCount val="1"/>
                <c:pt idx="0">
                  <c:v>EBS</c:v>
                </c:pt>
              </c:strCache>
            </c:strRef>
          </c:tx>
          <c:spPr>
            <a:solidFill>
              <a:srgbClr val="FFFFCC"/>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24'!$Z$17:$AE$17</c:f>
              <c:numCache>
                <c:formatCode>General</c:formatCode>
                <c:ptCount val="6"/>
              </c:numCache>
            </c:numRef>
          </c:val>
          <c:extLst>
            <c:ext xmlns:c16="http://schemas.microsoft.com/office/drawing/2014/chart" uri="{C3380CC4-5D6E-409C-BE32-E72D297353CC}">
              <c16:uniqueId val="{00000005-4269-4FF7-8D74-F26EE87363EE}"/>
            </c:ext>
          </c:extLst>
        </c:ser>
        <c:ser>
          <c:idx val="3"/>
          <c:order val="3"/>
          <c:tx>
            <c:strRef>
              <c:f>'Graph Data Sep 24'!$AF$18</c:f>
              <c:strCache>
                <c:ptCount val="1"/>
                <c:pt idx="0">
                  <c:v>EEL</c:v>
                </c:pt>
              </c:strCache>
            </c:strRef>
          </c:tx>
          <c:spPr>
            <a:solidFill>
              <a:srgbClr val="CCFFFF"/>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24'!$Z$18:$AE$18</c:f>
              <c:numCache>
                <c:formatCode>General</c:formatCode>
                <c:ptCount val="6"/>
              </c:numCache>
            </c:numRef>
          </c:val>
          <c:extLst>
            <c:ext xmlns:c16="http://schemas.microsoft.com/office/drawing/2014/chart" uri="{C3380CC4-5D6E-409C-BE32-E72D297353CC}">
              <c16:uniqueId val="{00000006-4269-4FF7-8D74-F26EE87363EE}"/>
            </c:ext>
          </c:extLst>
        </c:ser>
        <c:ser>
          <c:idx val="4"/>
          <c:order val="4"/>
          <c:tx>
            <c:strRef>
              <c:f>'Graph Data Sep 24'!$AF$19</c:f>
              <c:strCache>
                <c:ptCount val="1"/>
                <c:pt idx="0">
                  <c:v>EES</c:v>
                </c:pt>
              </c:strCache>
            </c:strRef>
          </c:tx>
          <c:spPr>
            <a:solidFill>
              <a:srgbClr val="660066"/>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24'!$Z$19:$AE$19</c:f>
              <c:numCache>
                <c:formatCode>General</c:formatCode>
                <c:ptCount val="6"/>
              </c:numCache>
            </c:numRef>
          </c:val>
          <c:extLst>
            <c:ext xmlns:c16="http://schemas.microsoft.com/office/drawing/2014/chart" uri="{C3380CC4-5D6E-409C-BE32-E72D297353CC}">
              <c16:uniqueId val="{00000007-4269-4FF7-8D74-F26EE87363EE}"/>
            </c:ext>
          </c:extLst>
        </c:ser>
        <c:ser>
          <c:idx val="5"/>
          <c:order val="5"/>
          <c:tx>
            <c:strRef>
              <c:f>'Graph Data Sep 24'!$AF$20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228535496262666"/>
                  <c:y val="0.73799185646438781"/>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269-4FF7-8D74-F26EE87363EE}"/>
                </c:ext>
              </c:extLst>
            </c:dLbl>
            <c:dLbl>
              <c:idx val="1"/>
              <c:layout>
                <c:manualLayout>
                  <c:xMode val="edge"/>
                  <c:yMode val="edge"/>
                  <c:x val="0.25099079344587133"/>
                  <c:y val="0.7707429743548192"/>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269-4FF7-8D74-F26EE87363EE}"/>
                </c:ext>
              </c:extLst>
            </c:dLbl>
            <c:dLbl>
              <c:idx val="2"/>
              <c:layout>
                <c:manualLayout>
                  <c:xMode val="edge"/>
                  <c:yMode val="edge"/>
                  <c:x val="0.43328936973813575"/>
                  <c:y val="0.71179096215204263"/>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269-4FF7-8D74-F26EE87363EE}"/>
                </c:ext>
              </c:extLst>
            </c:dLbl>
            <c:dLbl>
              <c:idx val="3"/>
              <c:layout>
                <c:manualLayout>
                  <c:xMode val="edge"/>
                  <c:yMode val="edge"/>
                  <c:x val="0.52708066623632976"/>
                  <c:y val="0.54366855698116145"/>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269-4FF7-8D74-F26EE87363EE}"/>
                </c:ext>
              </c:extLst>
            </c:dLbl>
            <c:dLbl>
              <c:idx val="4"/>
              <c:layout>
                <c:manualLayout>
                  <c:xMode val="edge"/>
                  <c:yMode val="edge"/>
                  <c:x val="0.70277422164843972"/>
                  <c:y val="0.18777307590514011"/>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269-4FF7-8D74-F26EE87363EE}"/>
                </c:ext>
              </c:extLst>
            </c:dLbl>
            <c:spPr>
              <a:noFill/>
              <a:ln w="25400">
                <a:noFill/>
              </a:ln>
            </c:spPr>
            <c:txPr>
              <a:bodyPr wrap="square" lIns="38100" tIns="19050" rIns="38100" bIns="19050" anchor="ctr">
                <a:spAutoFit/>
              </a:bodyPr>
              <a:lstStyle/>
              <a:p>
                <a:pPr>
                  <a:defRPr sz="102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24'!$Z$20:$AE$20</c:f>
              <c:numCache>
                <c:formatCode>General</c:formatCode>
                <c:ptCount val="6"/>
                <c:pt idx="0">
                  <c:v>3</c:v>
                </c:pt>
                <c:pt idx="1">
                  <c:v>11</c:v>
                </c:pt>
                <c:pt idx="2">
                  <c:v>1</c:v>
                </c:pt>
                <c:pt idx="3">
                  <c:v>17</c:v>
                </c:pt>
                <c:pt idx="4">
                  <c:v>6</c:v>
                </c:pt>
                <c:pt idx="5">
                  <c:v>5</c:v>
                </c:pt>
              </c:numCache>
            </c:numRef>
          </c:val>
          <c:extLst>
            <c:ext xmlns:c16="http://schemas.microsoft.com/office/drawing/2014/chart" uri="{C3380CC4-5D6E-409C-BE32-E72D297353CC}">
              <c16:uniqueId val="{0000000D-4269-4FF7-8D74-F26EE87363EE}"/>
            </c:ext>
          </c:extLst>
        </c:ser>
        <c:dLbls>
          <c:showLegendKey val="0"/>
          <c:showVal val="0"/>
          <c:showCatName val="0"/>
          <c:showSerName val="0"/>
          <c:showPercent val="0"/>
          <c:showBubbleSize val="0"/>
        </c:dLbls>
        <c:gapWidth val="0"/>
        <c:overlap val="100"/>
        <c:axId val="180343312"/>
        <c:axId val="1"/>
      </c:barChart>
      <c:dateAx>
        <c:axId val="18034331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80343312"/>
        <c:crossesAt val="37104"/>
        <c:crossBetween val="between"/>
      </c:valAx>
      <c:spPr>
        <a:solidFill>
          <a:srgbClr val="FFFFFF"/>
        </a:solidFill>
        <a:ln w="12700">
          <a:solidFill>
            <a:srgbClr val="808080"/>
          </a:solidFill>
          <a:prstDash val="solid"/>
        </a:ln>
      </c:spPr>
    </c:plotArea>
    <c:legend>
      <c:legendPos val="r"/>
      <c:layout>
        <c:manualLayout>
          <c:xMode val="edge"/>
          <c:yMode val="edge"/>
          <c:x val="0.88507279794070415"/>
          <c:y val="0.23799145667046825"/>
          <c:w val="8.5865271442008617E-2"/>
          <c:h val="0.312227323888779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18434624359302995"/>
          <c:y val="2.3569047786877347E-2"/>
        </c:manualLayout>
      </c:layout>
      <c:overlay val="0"/>
      <c:spPr>
        <a:noFill/>
        <a:ln w="25400">
          <a:noFill/>
        </a:ln>
      </c:spPr>
    </c:title>
    <c:autoTitleDeleted val="0"/>
    <c:plotArea>
      <c:layout>
        <c:manualLayout>
          <c:layoutTarget val="inner"/>
          <c:xMode val="edge"/>
          <c:yMode val="edge"/>
          <c:x val="7.3120577067626411E-2"/>
          <c:y val="0.19191938912171555"/>
          <c:w val="0.70030975219698532"/>
          <c:h val="0.75589303259342344"/>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[2]Summary!$F$8:$W$8</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0-69FF-46B1-9094-2288C35D99E2}"/>
            </c:ext>
          </c:extLst>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[2]Summary!$F$9:$W$9</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1-69FF-46B1-9094-2288C35D99E2}"/>
            </c:ext>
          </c:extLst>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[2]Summary!$F$10:$W$10</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2-69FF-46B1-9094-2288C35D99E2}"/>
            </c:ext>
          </c:extLst>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[2]Summary!$F$11:$W$11</c:f>
              <c:numCache>
                <c:formatCode>General</c:formatCode>
                <c:ptCount val="18"/>
              </c:numCache>
            </c:numRef>
          </c:val>
          <c:extLst>
            <c:ext xmlns:c16="http://schemas.microsoft.com/office/drawing/2014/chart" uri="{C3380CC4-5D6E-409C-BE32-E72D297353CC}">
              <c16:uniqueId val="{00000003-69FF-46B1-9094-2288C35D99E2}"/>
            </c:ext>
          </c:extLst>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[2]Summary!$F$12:$W$12</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4-69FF-46B1-9094-2288C35D99E2}"/>
            </c:ext>
          </c:extLst>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[2]Summary!$F$13:$W$13</c:f>
              <c:numCache>
                <c:formatCode>General</c:formatCode>
                <c:ptCount val="18"/>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pt idx="15">
                  <c:v>0</c:v>
                </c:pt>
                <c:pt idx="16">
                  <c:v>-3449.9170000000004</c:v>
                </c:pt>
                <c:pt idx="17">
                  <c:v>2202.3159999999998</c:v>
                </c:pt>
              </c:numCache>
            </c:numRef>
          </c:val>
          <c:extLst>
            <c:ext xmlns:c16="http://schemas.microsoft.com/office/drawing/2014/chart" uri="{C3380CC4-5D6E-409C-BE32-E72D297353CC}">
              <c16:uniqueId val="{00000005-69FF-46B1-9094-2288C35D99E2}"/>
            </c:ext>
          </c:extLst>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[2]Summary!$F$14:$W$14</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6-69FF-46B1-9094-2288C35D99E2}"/>
            </c:ext>
          </c:extLst>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[2]Summary!$F$15:$W$15</c:f>
              <c:numCache>
                <c:formatCode>General</c:formatCode>
                <c:ptCount val="18"/>
                <c:pt idx="0">
                  <c:v>0</c:v>
                </c:pt>
                <c:pt idx="1">
                  <c:v>0</c:v>
                </c:pt>
                <c:pt idx="2">
                  <c:v>0</c:v>
                </c:pt>
                <c:pt idx="3">
                  <c:v>0</c:v>
                </c:pt>
                <c:pt idx="4">
                  <c:v>0</c:v>
                </c:pt>
                <c:pt idx="5">
                  <c:v>0</c:v>
                </c:pt>
              </c:numCache>
            </c:numRef>
          </c:val>
          <c:extLst>
            <c:ext xmlns:c16="http://schemas.microsoft.com/office/drawing/2014/chart" uri="{C3380CC4-5D6E-409C-BE32-E72D297353CC}">
              <c16:uniqueId val="{00000007-69FF-46B1-9094-2288C35D99E2}"/>
            </c:ext>
          </c:extLst>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[2]Summary!$F$16:$W$16</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8-69FF-46B1-9094-2288C35D99E2}"/>
            </c:ext>
          </c:extLst>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[2]Summary!$F$17:$W$17</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9-69FF-46B1-9094-2288C35D99E2}"/>
            </c:ext>
          </c:extLst>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[2]Summary!$F$18:$W$18</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A-69FF-46B1-9094-2288C35D99E2}"/>
            </c:ext>
          </c:extLst>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[2]Summary!$F$19:$W$19</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B-69FF-46B1-9094-2288C35D99E2}"/>
            </c:ext>
          </c:extLst>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[2]Summary!$F$20:$W$20</c:f>
              <c:numCache>
                <c:formatCode>General</c:formatCode>
                <c:ptCount val="18"/>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C-69FF-46B1-9094-2288C35D99E2}"/>
            </c:ext>
          </c:extLst>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[2]Summary!$F$21:$W$21</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D-69FF-46B1-9094-2288C35D99E2}"/>
            </c:ext>
          </c:extLst>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[2]Summary!$F$22:$W$22</c:f>
              <c:numCache>
                <c:formatCode>General</c:formatCode>
                <c:ptCount val="18"/>
                <c:pt idx="0">
                  <c:v>0</c:v>
                </c:pt>
                <c:pt idx="1">
                  <c:v>0</c:v>
                </c:pt>
                <c:pt idx="2">
                  <c:v>0</c:v>
                </c:pt>
                <c:pt idx="3">
                  <c:v>0</c:v>
                </c:pt>
                <c:pt idx="4">
                  <c:v>0</c:v>
                </c:pt>
                <c:pt idx="16">
                  <c:v>521.73043999999993</c:v>
                </c:pt>
              </c:numCache>
            </c:numRef>
          </c:val>
          <c:extLst>
            <c:ext xmlns:c16="http://schemas.microsoft.com/office/drawing/2014/chart" uri="{C3380CC4-5D6E-409C-BE32-E72D297353CC}">
              <c16:uniqueId val="{0000000E-69FF-46B1-9094-2288C35D99E2}"/>
            </c:ext>
          </c:extLst>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[2]Summary!$F$23:$W$23</c:f>
              <c:numCache>
                <c:formatCode>General</c:formatCode>
                <c:ptCount val="18"/>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pt idx="15">
                  <c:v>0</c:v>
                </c:pt>
                <c:pt idx="16">
                  <c:v>-312.5136</c:v>
                </c:pt>
                <c:pt idx="17">
                  <c:v>0</c:v>
                </c:pt>
              </c:numCache>
            </c:numRef>
          </c:val>
          <c:extLst>
            <c:ext xmlns:c16="http://schemas.microsoft.com/office/drawing/2014/chart" uri="{C3380CC4-5D6E-409C-BE32-E72D297353CC}">
              <c16:uniqueId val="{0000000F-69FF-46B1-9094-2288C35D99E2}"/>
            </c:ext>
          </c:extLst>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[2]Summary!$F$24:$W$24</c:f>
              <c:numCache>
                <c:formatCode>General</c:formatCode>
                <c:ptCount val="18"/>
                <c:pt idx="0">
                  <c:v>0</c:v>
                </c:pt>
                <c:pt idx="1">
                  <c:v>0</c:v>
                </c:pt>
                <c:pt idx="2">
                  <c:v>0</c:v>
                </c:pt>
                <c:pt idx="3">
                  <c:v>0</c:v>
                </c:pt>
                <c:pt idx="4">
                  <c:v>0</c:v>
                </c:pt>
                <c:pt idx="16">
                  <c:v>223.70521000000008</c:v>
                </c:pt>
                <c:pt idx="17">
                  <c:v>0</c:v>
                </c:pt>
              </c:numCache>
            </c:numRef>
          </c:val>
          <c:extLst>
            <c:ext xmlns:c16="http://schemas.microsoft.com/office/drawing/2014/chart" uri="{C3380CC4-5D6E-409C-BE32-E72D297353CC}">
              <c16:uniqueId val="{00000010-69FF-46B1-9094-2288C35D99E2}"/>
            </c:ext>
          </c:extLst>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[2]Summary!$F$25:$W$25</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1-69FF-46B1-9094-2288C35D99E2}"/>
            </c:ext>
          </c:extLst>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[2]Summary!$F$26:$W$26</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2-69FF-46B1-9094-2288C35D99E2}"/>
            </c:ext>
          </c:extLst>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[2]Summary!$F$27:$W$27</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3-69FF-46B1-9094-2288C35D99E2}"/>
            </c:ext>
          </c:extLst>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[2]Summary!$F$28:$W$28</c:f>
              <c:numCache>
                <c:formatCode>General</c:formatCode>
                <c:ptCount val="18"/>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pt idx="15">
                  <c:v>0</c:v>
                </c:pt>
                <c:pt idx="16">
                  <c:v>780</c:v>
                </c:pt>
                <c:pt idx="17">
                  <c:v>263.54219000000376</c:v>
                </c:pt>
              </c:numCache>
            </c:numRef>
          </c:val>
          <c:extLst>
            <c:ext xmlns:c16="http://schemas.microsoft.com/office/drawing/2014/chart" uri="{C3380CC4-5D6E-409C-BE32-E72D297353CC}">
              <c16:uniqueId val="{00000014-69FF-46B1-9094-2288C35D99E2}"/>
            </c:ext>
          </c:extLst>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[2]Summary!$F$29:$W$29</c:f>
              <c:numCache>
                <c:formatCode>General</c:formatCode>
                <c:ptCount val="18"/>
                <c:pt idx="0">
                  <c:v>0</c:v>
                </c:pt>
                <c:pt idx="1">
                  <c:v>0</c:v>
                </c:pt>
                <c:pt idx="2">
                  <c:v>0</c:v>
                </c:pt>
                <c:pt idx="3">
                  <c:v>0</c:v>
                </c:pt>
                <c:pt idx="4">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15-69FF-46B1-9094-2288C35D99E2}"/>
            </c:ext>
          </c:extLst>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[2]Summary!$F$30:$W$30</c:f>
              <c:numCache>
                <c:formatCode>General</c:formatCode>
                <c:ptCount val="18"/>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pt idx="15">
                  <c:v>0</c:v>
                </c:pt>
                <c:pt idx="16">
                  <c:v>408.69374000000244</c:v>
                </c:pt>
                <c:pt idx="17">
                  <c:v>52.123350000004393</c:v>
                </c:pt>
              </c:numCache>
            </c:numRef>
          </c:val>
          <c:extLst>
            <c:ext xmlns:c16="http://schemas.microsoft.com/office/drawing/2014/chart" uri="{C3380CC4-5D6E-409C-BE32-E72D297353CC}">
              <c16:uniqueId val="{00000016-69FF-46B1-9094-2288C35D99E2}"/>
            </c:ext>
          </c:extLst>
        </c:ser>
        <c:dLbls>
          <c:showLegendKey val="0"/>
          <c:showVal val="0"/>
          <c:showCatName val="0"/>
          <c:showSerName val="0"/>
          <c:showPercent val="0"/>
          <c:showBubbleSize val="0"/>
        </c:dLbls>
        <c:gapWidth val="0"/>
        <c:overlap val="100"/>
        <c:axId val="180343640"/>
        <c:axId val="1"/>
      </c:barChart>
      <c:dateAx>
        <c:axId val="180343640"/>
        <c:scaling>
          <c:orientation val="minMax"/>
          <c:min val="37141"/>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0343640"/>
        <c:crosses val="autoZero"/>
        <c:crossBetween val="between"/>
      </c:valAx>
      <c:spPr>
        <a:solidFill>
          <a:srgbClr val="FFFFFF"/>
        </a:solidFill>
        <a:ln w="12700">
          <a:solidFill>
            <a:srgbClr val="808080"/>
          </a:solidFill>
          <a:prstDash val="solid"/>
        </a:ln>
      </c:spPr>
    </c:plotArea>
    <c:legend>
      <c:legendPos val="r"/>
      <c:layout>
        <c:manualLayout>
          <c:xMode val="edge"/>
          <c:yMode val="edge"/>
          <c:x val="0.81977435698352985"/>
          <c:y val="7.4074150187328811E-2"/>
          <c:w val="0.16683849978810533"/>
          <c:h val="0.89225680907464244"/>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386601246249554"/>
          <c:y val="2.364071651687287E-2"/>
        </c:manualLayout>
      </c:layout>
      <c:overlay val="0"/>
      <c:spPr>
        <a:noFill/>
        <a:ln w="25400">
          <a:noFill/>
        </a:ln>
      </c:spPr>
    </c:title>
    <c:autoTitleDeleted val="0"/>
    <c:plotArea>
      <c:layout>
        <c:manualLayout>
          <c:layoutTarget val="inner"/>
          <c:xMode val="edge"/>
          <c:yMode val="edge"/>
          <c:x val="5.1282082149998985E-2"/>
          <c:y val="0.13002394084280078"/>
          <c:w val="0.68639094569998638"/>
          <c:h val="0.59101791292182171"/>
        </c:manualLayout>
      </c:layout>
      <c:barChart>
        <c:barDir val="col"/>
        <c:grouping val="stacked"/>
        <c:varyColors val="0"/>
        <c:ser>
          <c:idx val="0"/>
          <c:order val="0"/>
          <c:tx>
            <c:strRef>
              <c:f>'Graph Data Sep 17'!$A$2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17'!$T$2:$AC$2</c:f>
              <c:numCache>
                <c:formatCode>General</c:formatCode>
                <c:ptCount val="10"/>
                <c:pt idx="9">
                  <c:v>1</c:v>
                </c:pt>
              </c:numCache>
            </c:numRef>
          </c:val>
          <c:extLst>
            <c:ext xmlns:c16="http://schemas.microsoft.com/office/drawing/2014/chart" uri="{C3380CC4-5D6E-409C-BE32-E72D297353CC}">
              <c16:uniqueId val="{00000000-ADEC-4E8F-AED7-CAC14C117EC8}"/>
            </c:ext>
          </c:extLst>
        </c:ser>
        <c:ser>
          <c:idx val="1"/>
          <c:order val="1"/>
          <c:tx>
            <c:strRef>
              <c:f>'Graph Data Sep 17'!$A$3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043425034998926"/>
                  <c:y val="0.6879448506410004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DEC-4E8F-AED7-CAC14C117EC8}"/>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17'!$U$3:$AD$3</c:f>
              <c:numCache>
                <c:formatCode>General</c:formatCode>
                <c:ptCount val="10"/>
              </c:numCache>
            </c:numRef>
          </c:val>
          <c:extLst>
            <c:ext xmlns:c16="http://schemas.microsoft.com/office/drawing/2014/chart" uri="{C3380CC4-5D6E-409C-BE32-E72D297353CC}">
              <c16:uniqueId val="{00000002-ADEC-4E8F-AED7-CAC14C117EC8}"/>
            </c:ext>
          </c:extLst>
        </c:ser>
        <c:ser>
          <c:idx val="2"/>
          <c:order val="2"/>
          <c:tx>
            <c:strRef>
              <c:f>'Graph Data Sep 17'!$A$4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2504956551249151"/>
                  <c:y val="0.4964550468543302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EC-4E8F-AED7-CAC14C117EC8}"/>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17'!$U$4:$AD$4</c:f>
              <c:numCache>
                <c:formatCode>General</c:formatCode>
                <c:ptCount val="10"/>
                <c:pt idx="2">
                  <c:v>17</c:v>
                </c:pt>
                <c:pt idx="3">
                  <c:v>12</c:v>
                </c:pt>
                <c:pt idx="4">
                  <c:v>5</c:v>
                </c:pt>
                <c:pt idx="5">
                  <c:v>4</c:v>
                </c:pt>
                <c:pt idx="6">
                  <c:v>8</c:v>
                </c:pt>
                <c:pt idx="7">
                  <c:v>11</c:v>
                </c:pt>
                <c:pt idx="8">
                  <c:v>4</c:v>
                </c:pt>
                <c:pt idx="9">
                  <c:v>6</c:v>
                </c:pt>
              </c:numCache>
            </c:numRef>
          </c:val>
          <c:extLst>
            <c:ext xmlns:c16="http://schemas.microsoft.com/office/drawing/2014/chart" uri="{C3380CC4-5D6E-409C-BE32-E72D297353CC}">
              <c16:uniqueId val="{00000004-ADEC-4E8F-AED7-CAC14C117EC8}"/>
            </c:ext>
          </c:extLst>
        </c:ser>
        <c:ser>
          <c:idx val="3"/>
          <c:order val="3"/>
          <c:tx>
            <c:strRef>
              <c:f>'Graph Data Sep 17'!$A$5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299805349499915"/>
                  <c:y val="0.4609939720790209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DEC-4E8F-AED7-CAC14C117EC8}"/>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17'!$U$5:$AD$5</c:f>
              <c:numCache>
                <c:formatCode>General</c:formatCode>
                <c:ptCount val="10"/>
                <c:pt idx="0">
                  <c:v>9</c:v>
                </c:pt>
                <c:pt idx="1">
                  <c:v>9</c:v>
                </c:pt>
                <c:pt idx="2">
                  <c:v>4</c:v>
                </c:pt>
                <c:pt idx="3">
                  <c:v>5</c:v>
                </c:pt>
                <c:pt idx="4">
                  <c:v>5</c:v>
                </c:pt>
                <c:pt idx="5">
                  <c:v>3</c:v>
                </c:pt>
                <c:pt idx="6">
                  <c:v>6</c:v>
                </c:pt>
                <c:pt idx="7">
                  <c:v>4</c:v>
                </c:pt>
                <c:pt idx="8">
                  <c:v>3</c:v>
                </c:pt>
                <c:pt idx="9">
                  <c:v>6</c:v>
                </c:pt>
              </c:numCache>
            </c:numRef>
          </c:val>
          <c:extLst>
            <c:ext xmlns:c16="http://schemas.microsoft.com/office/drawing/2014/chart" uri="{C3380CC4-5D6E-409C-BE32-E72D297353CC}">
              <c16:uniqueId val="{00000006-ADEC-4E8F-AED7-CAC14C117EC8}"/>
            </c:ext>
          </c:extLst>
        </c:ser>
        <c:ser>
          <c:idx val="4"/>
          <c:order val="4"/>
          <c:tx>
            <c:strRef>
              <c:f>'Graph Data Sep 17'!$A$6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013836208749029"/>
                  <c:y val="0.44680954216889718"/>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DEC-4E8F-AED7-CAC14C117EC8}"/>
                </c:ext>
              </c:extLst>
            </c:dLbl>
            <c:dLbl>
              <c:idx val="8"/>
              <c:layout>
                <c:manualLayout>
                  <c:xMode val="edge"/>
                  <c:yMode val="edge"/>
                  <c:x val="0.6222883430124877"/>
                  <c:y val="0.5626490531015742"/>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DEC-4E8F-AED7-CAC14C117EC8}"/>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17'!$U$6:$AD$6</c:f>
              <c:numCache>
                <c:formatCode>General</c:formatCode>
                <c:ptCount val="10"/>
                <c:pt idx="0">
                  <c:v>5</c:v>
                </c:pt>
                <c:pt idx="1">
                  <c:v>5</c:v>
                </c:pt>
                <c:pt idx="2">
                  <c:v>1</c:v>
                </c:pt>
                <c:pt idx="3">
                  <c:v>1</c:v>
                </c:pt>
                <c:pt idx="4">
                  <c:v>2</c:v>
                </c:pt>
                <c:pt idx="6">
                  <c:v>1</c:v>
                </c:pt>
                <c:pt idx="8">
                  <c:v>2</c:v>
                </c:pt>
              </c:numCache>
            </c:numRef>
          </c:val>
          <c:extLst>
            <c:ext xmlns:c16="http://schemas.microsoft.com/office/drawing/2014/chart" uri="{C3380CC4-5D6E-409C-BE32-E72D297353CC}">
              <c16:uniqueId val="{00000009-ADEC-4E8F-AED7-CAC14C117EC8}"/>
            </c:ext>
          </c:extLst>
        </c:ser>
        <c:ser>
          <c:idx val="5"/>
          <c:order val="5"/>
          <c:tx>
            <c:strRef>
              <c:f>'Graph Data Sep 17'!$A$7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015812809998888"/>
                  <c:y val="0.40425625243852609"/>
                </c:manualLayout>
              </c:layout>
              <c:spPr>
                <a:noFill/>
                <a:ln w="25400">
                  <a:noFill/>
                </a:ln>
              </c:spPr>
              <c:txPr>
                <a:bodyPr/>
                <a:lstStyle/>
                <a:p>
                  <a:pPr>
                    <a:defRPr sz="10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DEC-4E8F-AED7-CAC14C117EC8}"/>
                </c:ext>
              </c:extLst>
            </c:dLbl>
            <c:dLbl>
              <c:idx val="8"/>
              <c:layout>
                <c:manualLayout>
                  <c:xMode val="edge"/>
                  <c:yMode val="edge"/>
                  <c:x val="0.63609505743748729"/>
                  <c:y val="0.52718797832626485"/>
                </c:manualLayout>
              </c:layout>
              <c:spPr>
                <a:noFill/>
                <a:ln w="25400">
                  <a:noFill/>
                </a:ln>
              </c:spPr>
              <c:txPr>
                <a:bodyPr/>
                <a:lstStyle/>
                <a:p>
                  <a:pPr>
                    <a:defRPr sz="10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DEC-4E8F-AED7-CAC14C117EC8}"/>
                </c:ext>
              </c:extLst>
            </c:dLbl>
            <c:spPr>
              <a:noFill/>
              <a:ln w="25400">
                <a:noFill/>
              </a:ln>
            </c:spPr>
            <c:txPr>
              <a:bodyPr wrap="square" lIns="38100" tIns="19050" rIns="38100" bIns="19050" anchor="ctr">
                <a:spAutoFit/>
              </a:bodyPr>
              <a:lstStyle/>
              <a:p>
                <a:pPr>
                  <a:defRPr sz="10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17'!$U$7:$AD$7</c:f>
              <c:numCache>
                <c:formatCode>General</c:formatCode>
                <c:ptCount val="10"/>
                <c:pt idx="2">
                  <c:v>2</c:v>
                </c:pt>
                <c:pt idx="3">
                  <c:v>1</c:v>
                </c:pt>
                <c:pt idx="4">
                  <c:v>2</c:v>
                </c:pt>
                <c:pt idx="6">
                  <c:v>3</c:v>
                </c:pt>
                <c:pt idx="7">
                  <c:v>1</c:v>
                </c:pt>
                <c:pt idx="8">
                  <c:v>1</c:v>
                </c:pt>
              </c:numCache>
            </c:numRef>
          </c:val>
          <c:extLst>
            <c:ext xmlns:c16="http://schemas.microsoft.com/office/drawing/2014/chart" uri="{C3380CC4-5D6E-409C-BE32-E72D297353CC}">
              <c16:uniqueId val="{0000000C-ADEC-4E8F-AED7-CAC14C117EC8}"/>
            </c:ext>
          </c:extLst>
        </c:ser>
        <c:ser>
          <c:idx val="6"/>
          <c:order val="6"/>
          <c:tx>
            <c:strRef>
              <c:f>'Graph Data Sep 17'!$A$8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17'!$U$8:$AD$8</c:f>
              <c:numCache>
                <c:formatCode>General</c:formatCode>
                <c:ptCount val="10"/>
                <c:pt idx="1">
                  <c:v>2</c:v>
                </c:pt>
                <c:pt idx="3">
                  <c:v>1</c:v>
                </c:pt>
                <c:pt idx="4">
                  <c:v>1</c:v>
                </c:pt>
                <c:pt idx="5">
                  <c:v>3</c:v>
                </c:pt>
                <c:pt idx="6">
                  <c:v>2</c:v>
                </c:pt>
              </c:numCache>
            </c:numRef>
          </c:val>
          <c:extLst>
            <c:ext xmlns:c16="http://schemas.microsoft.com/office/drawing/2014/chart" uri="{C3380CC4-5D6E-409C-BE32-E72D297353CC}">
              <c16:uniqueId val="{0000000D-ADEC-4E8F-AED7-CAC14C117EC8}"/>
            </c:ext>
          </c:extLst>
        </c:ser>
        <c:ser>
          <c:idx val="7"/>
          <c:order val="7"/>
          <c:tx>
            <c:strRef>
              <c:f>'Graph Data Sep 17'!$A$9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4773202492499109"/>
                  <c:y val="0.3782514642699659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DEC-4E8F-AED7-CAC14C117EC8}"/>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17'!$U$9:$AD$9</c:f>
              <c:numCache>
                <c:formatCode>General</c:formatCode>
                <c:ptCount val="10"/>
                <c:pt idx="1">
                  <c:v>2</c:v>
                </c:pt>
                <c:pt idx="2">
                  <c:v>3</c:v>
                </c:pt>
                <c:pt idx="3">
                  <c:v>3</c:v>
                </c:pt>
                <c:pt idx="4">
                  <c:v>2</c:v>
                </c:pt>
                <c:pt idx="5">
                  <c:v>3</c:v>
                </c:pt>
                <c:pt idx="6">
                  <c:v>2</c:v>
                </c:pt>
                <c:pt idx="7">
                  <c:v>1</c:v>
                </c:pt>
                <c:pt idx="9">
                  <c:v>1</c:v>
                </c:pt>
              </c:numCache>
            </c:numRef>
          </c:val>
          <c:extLst>
            <c:ext xmlns:c16="http://schemas.microsoft.com/office/drawing/2014/chart" uri="{C3380CC4-5D6E-409C-BE32-E72D297353CC}">
              <c16:uniqueId val="{0000000F-ADEC-4E8F-AED7-CAC14C117EC8}"/>
            </c:ext>
          </c:extLst>
        </c:ser>
        <c:ser>
          <c:idx val="8"/>
          <c:order val="8"/>
          <c:tx>
            <c:strRef>
              <c:f>'Graph Data Sep 17'!$A$10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8086819973748849"/>
                  <c:y val="0.37588739261827858"/>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DEC-4E8F-AED7-CAC14C117EC8}"/>
                </c:ext>
              </c:extLst>
            </c:dLbl>
            <c:dLbl>
              <c:idx val="9"/>
              <c:layout>
                <c:manualLayout>
                  <c:xMode val="edge"/>
                  <c:yMode val="edge"/>
                  <c:x val="0.71696295621248574"/>
                  <c:y val="0.41844068234864978"/>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DEC-4E8F-AED7-CAC14C117EC8}"/>
                </c:ext>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17'!$U$10:$AD$10</c:f>
              <c:numCache>
                <c:formatCode>General</c:formatCode>
                <c:ptCount val="10"/>
                <c:pt idx="0">
                  <c:v>1</c:v>
                </c:pt>
                <c:pt idx="1">
                  <c:v>1</c:v>
                </c:pt>
                <c:pt idx="2">
                  <c:v>2</c:v>
                </c:pt>
                <c:pt idx="3">
                  <c:v>1</c:v>
                </c:pt>
                <c:pt idx="5">
                  <c:v>1</c:v>
                </c:pt>
                <c:pt idx="6">
                  <c:v>1</c:v>
                </c:pt>
                <c:pt idx="7">
                  <c:v>1</c:v>
                </c:pt>
                <c:pt idx="9">
                  <c:v>1</c:v>
                </c:pt>
              </c:numCache>
            </c:numRef>
          </c:val>
          <c:extLst>
            <c:ext xmlns:c16="http://schemas.microsoft.com/office/drawing/2014/chart" uri="{C3380CC4-5D6E-409C-BE32-E72D297353CC}">
              <c16:uniqueId val="{00000012-ADEC-4E8F-AED7-CAC14C117EC8}"/>
            </c:ext>
          </c:extLst>
        </c:ser>
        <c:dLbls>
          <c:showLegendKey val="0"/>
          <c:showVal val="1"/>
          <c:showCatName val="0"/>
          <c:showSerName val="0"/>
          <c:showPercent val="0"/>
          <c:showBubbleSize val="0"/>
        </c:dLbls>
        <c:gapWidth val="110"/>
        <c:overlap val="50"/>
        <c:axId val="214109128"/>
        <c:axId val="1"/>
      </c:barChart>
      <c:catAx>
        <c:axId val="21410912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4109128"/>
        <c:crosses val="autoZero"/>
        <c:crossBetween val="between"/>
      </c:valAx>
      <c:spPr>
        <a:solidFill>
          <a:srgbClr val="FFFFFF"/>
        </a:solidFill>
        <a:ln w="12700">
          <a:solidFill>
            <a:srgbClr val="C0C0C0"/>
          </a:solidFill>
          <a:prstDash val="solid"/>
        </a:ln>
      </c:spPr>
    </c:plotArea>
    <c:legend>
      <c:legendPos val="r"/>
      <c:layout>
        <c:manualLayout>
          <c:xMode val="edge"/>
          <c:yMode val="edge"/>
          <c:x val="0.75936929337498493"/>
          <c:y val="8.2742507809055038E-2"/>
          <c:w val="0.23175556356249541"/>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3743505889735156"/>
          <c:y val="3.5087850799536774E-2"/>
        </c:manualLayout>
      </c:layout>
      <c:overlay val="0"/>
      <c:spPr>
        <a:noFill/>
        <a:ln w="25400">
          <a:noFill/>
        </a:ln>
      </c:spPr>
    </c:title>
    <c:autoTitleDeleted val="0"/>
    <c:plotArea>
      <c:layout>
        <c:manualLayout>
          <c:layoutTarget val="inner"/>
          <c:xMode val="edge"/>
          <c:yMode val="edge"/>
          <c:x val="0.14038131219478453"/>
          <c:y val="0.13815841252317607"/>
          <c:w val="0.77816307624022507"/>
          <c:h val="0.537282715367906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17'!$U$12:$AD$12</c:f>
              <c:numCache>
                <c:formatCode>m/d/yyyy</c:formatCode>
                <c:ptCount val="10"/>
                <c:pt idx="0">
                  <c:v>37088</c:v>
                </c:pt>
                <c:pt idx="1">
                  <c:v>37095</c:v>
                </c:pt>
                <c:pt idx="2">
                  <c:v>37102</c:v>
                </c:pt>
                <c:pt idx="3">
                  <c:v>37109</c:v>
                </c:pt>
                <c:pt idx="4">
                  <c:v>37116</c:v>
                </c:pt>
                <c:pt idx="5">
                  <c:v>37123</c:v>
                </c:pt>
                <c:pt idx="6">
                  <c:v>37130</c:v>
                </c:pt>
                <c:pt idx="7">
                  <c:v>37138</c:v>
                </c:pt>
                <c:pt idx="8">
                  <c:v>37144</c:v>
                </c:pt>
                <c:pt idx="9">
                  <c:v>37151</c:v>
                </c:pt>
              </c:numCache>
            </c:numRef>
          </c:cat>
          <c:val>
            <c:numRef>
              <c:f>'Graph Data Sep 17'!$U$11:$AD$11</c:f>
              <c:numCache>
                <c:formatCode>General</c:formatCode>
                <c:ptCount val="10"/>
                <c:pt idx="0">
                  <c:v>15</c:v>
                </c:pt>
                <c:pt idx="1">
                  <c:v>19</c:v>
                </c:pt>
                <c:pt idx="2">
                  <c:v>29</c:v>
                </c:pt>
                <c:pt idx="3">
                  <c:v>24</c:v>
                </c:pt>
                <c:pt idx="4">
                  <c:v>17</c:v>
                </c:pt>
                <c:pt idx="5">
                  <c:v>14</c:v>
                </c:pt>
                <c:pt idx="6">
                  <c:v>23</c:v>
                </c:pt>
                <c:pt idx="7">
                  <c:v>18</c:v>
                </c:pt>
                <c:pt idx="8">
                  <c:v>11</c:v>
                </c:pt>
                <c:pt idx="9">
                  <c:v>16</c:v>
                </c:pt>
              </c:numCache>
            </c:numRef>
          </c:val>
          <c:smooth val="0"/>
          <c:extLst>
            <c:ext xmlns:c16="http://schemas.microsoft.com/office/drawing/2014/chart" uri="{C3380CC4-5D6E-409C-BE32-E72D297353CC}">
              <c16:uniqueId val="{00000000-09C5-4D74-B8B1-24AFC4E0DAB1}"/>
            </c:ext>
          </c:extLst>
        </c:ser>
        <c:dLbls>
          <c:showLegendKey val="0"/>
          <c:showVal val="0"/>
          <c:showCatName val="0"/>
          <c:showSerName val="0"/>
          <c:showPercent val="0"/>
          <c:showBubbleSize val="0"/>
        </c:dLbls>
        <c:marker val="1"/>
        <c:smooth val="0"/>
        <c:axId val="214110112"/>
        <c:axId val="1"/>
      </c:lineChart>
      <c:catAx>
        <c:axId val="21411011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411011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2305028599789752"/>
          <c:y val="0.83114346581402743"/>
          <c:w val="0.81975753911275395"/>
          <c:h val="5.7017757549247268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09/17/2001</a:t>
            </a:r>
          </a:p>
        </c:rich>
      </c:tx>
      <c:layout>
        <c:manualLayout>
          <c:xMode val="edge"/>
          <c:yMode val="edge"/>
          <c:x val="0.24090126413672897"/>
          <c:y val="4.3573042690358804E-2"/>
        </c:manualLayout>
      </c:layout>
      <c:overlay val="0"/>
      <c:spPr>
        <a:noFill/>
        <a:ln w="25400">
          <a:noFill/>
        </a:ln>
      </c:spPr>
    </c:title>
    <c:autoTitleDeleted val="0"/>
    <c:plotArea>
      <c:layout>
        <c:manualLayout>
          <c:layoutTarget val="inner"/>
          <c:xMode val="edge"/>
          <c:yMode val="edge"/>
          <c:x val="2.2530334055953068E-2"/>
          <c:y val="0.1350764323401123"/>
          <c:w val="0.72616999764956425"/>
          <c:h val="0.62745181474116674"/>
        </c:manualLayout>
      </c:layout>
      <c:barChart>
        <c:barDir val="col"/>
        <c:grouping val="clustered"/>
        <c:varyColors val="0"/>
        <c:ser>
          <c:idx val="1"/>
          <c:order val="0"/>
          <c:tx>
            <c:strRef>
              <c:f>'Graph Data Sep 17'!$C$187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9365-476F-953E-DE8E17995326}"/>
                </c:ext>
              </c:extLst>
            </c:dLbl>
            <c:dLbl>
              <c:idx val="1"/>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9365-476F-953E-DE8E17995326}"/>
                </c:ext>
              </c:extLst>
            </c:dLbl>
            <c:dLbl>
              <c:idx val="2"/>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9365-476F-953E-DE8E17995326}"/>
                </c:ext>
              </c:extLst>
            </c:dLbl>
            <c:dLbl>
              <c:idx val="3"/>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9365-476F-953E-DE8E17995326}"/>
                </c:ext>
              </c:extLst>
            </c:dLbl>
            <c:dLbl>
              <c:idx val="4"/>
              <c:layout>
                <c:manualLayout>
                  <c:xMode val="edge"/>
                  <c:yMode val="edge"/>
                  <c:x val="0.3275563951211638"/>
                  <c:y val="0.72766981292899202"/>
                </c:manualLayout>
              </c:layout>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365-476F-953E-DE8E17995326}"/>
                </c:ext>
              </c:extLst>
            </c:dLbl>
            <c:dLbl>
              <c:idx val="5"/>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9365-476F-953E-DE8E17995326}"/>
                </c:ext>
              </c:extLst>
            </c:dLbl>
            <c:dLbl>
              <c:idx val="6"/>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9365-476F-953E-DE8E17995326}"/>
                </c:ext>
              </c:extLst>
            </c:dLbl>
            <c:dLbl>
              <c:idx val="7"/>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9365-476F-953E-DE8E17995326}"/>
                </c:ext>
              </c:extLst>
            </c:dLbl>
            <c:dLbl>
              <c:idx val="8"/>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9365-476F-953E-DE8E17995326}"/>
                </c:ext>
              </c:extLst>
            </c:dLbl>
            <c:dLbl>
              <c:idx val="9"/>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9365-476F-953E-DE8E17995326}"/>
                </c:ext>
              </c:extLst>
            </c:dLbl>
            <c:spPr>
              <a:noFill/>
              <a:ln w="25400">
                <a:noFill/>
              </a:ln>
            </c:spPr>
            <c:txPr>
              <a:bodyPr wrap="square" lIns="38100" tIns="19050" rIns="38100" bIns="19050" anchor="ctr">
                <a:spAutoFit/>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17'!$C$188:$C$197</c:f>
              <c:numCache>
                <c:formatCode>General</c:formatCode>
                <c:ptCount val="10"/>
                <c:pt idx="0">
                  <c:v>0</c:v>
                </c:pt>
                <c:pt idx="1">
                  <c:v>5</c:v>
                </c:pt>
                <c:pt idx="2">
                  <c:v>10</c:v>
                </c:pt>
                <c:pt idx="3">
                  <c:v>0</c:v>
                </c:pt>
                <c:pt idx="4">
                  <c:v>0</c:v>
                </c:pt>
                <c:pt idx="5">
                  <c:v>1</c:v>
                </c:pt>
                <c:pt idx="6">
                  <c:v>0</c:v>
                </c:pt>
                <c:pt idx="7">
                  <c:v>0</c:v>
                </c:pt>
                <c:pt idx="8">
                  <c:v>0</c:v>
                </c:pt>
                <c:pt idx="9">
                  <c:v>16</c:v>
                </c:pt>
              </c:numCache>
            </c:numRef>
          </c:val>
          <c:extLst>
            <c:ext xmlns:c16="http://schemas.microsoft.com/office/drawing/2014/chart" uri="{C3380CC4-5D6E-409C-BE32-E72D297353CC}">
              <c16:uniqueId val="{0000000A-9365-476F-953E-DE8E17995326}"/>
            </c:ext>
          </c:extLst>
        </c:ser>
        <c:ser>
          <c:idx val="0"/>
          <c:order val="1"/>
          <c:tx>
            <c:strRef>
              <c:f>'Graph Data Sep 17'!$E$187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9365-476F-953E-DE8E17995326}"/>
                </c:ext>
              </c:extLst>
            </c:dLbl>
            <c:dLbl>
              <c:idx val="1"/>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9365-476F-953E-DE8E17995326}"/>
                </c:ext>
              </c:extLst>
            </c:dLbl>
            <c:dLbl>
              <c:idx val="2"/>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9365-476F-953E-DE8E17995326}"/>
                </c:ext>
              </c:extLst>
            </c:dLbl>
            <c:dLbl>
              <c:idx val="3"/>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9365-476F-953E-DE8E17995326}"/>
                </c:ext>
              </c:extLst>
            </c:dLbl>
            <c:dLbl>
              <c:idx val="4"/>
              <c:layout>
                <c:manualLayout>
                  <c:xMode val="edge"/>
                  <c:yMode val="edge"/>
                  <c:x val="0.35355293441649427"/>
                  <c:y val="0.73638442146706373"/>
                </c:manualLayout>
              </c:layout>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365-476F-953E-DE8E17995326}"/>
                </c:ext>
              </c:extLst>
            </c:dLbl>
            <c:dLbl>
              <c:idx val="5"/>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9365-476F-953E-DE8E17995326}"/>
                </c:ext>
              </c:extLst>
            </c:dLbl>
            <c:dLbl>
              <c:idx val="6"/>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9365-476F-953E-DE8E17995326}"/>
                </c:ext>
              </c:extLst>
            </c:dLbl>
            <c:dLbl>
              <c:idx val="7"/>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9365-476F-953E-DE8E17995326}"/>
                </c:ext>
              </c:extLst>
            </c:dLbl>
            <c:numFmt formatCode="0" sourceLinked="0"/>
            <c:spPr>
              <a:noFill/>
              <a:ln w="25400">
                <a:noFill/>
              </a:ln>
            </c:spPr>
            <c:txPr>
              <a:bodyPr wrap="square" lIns="38100" tIns="19050" rIns="38100" bIns="19050" anchor="ctr">
                <a:spAutoFit/>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17'!$E$188:$E$195</c:f>
              <c:numCache>
                <c:formatCode>_(* #,##0_);_(* \(#,##0\);_(* "-"??_);_(@_)</c:formatCode>
                <c:ptCount val="8"/>
                <c:pt idx="0">
                  <c:v>0</c:v>
                </c:pt>
                <c:pt idx="1">
                  <c:v>0.70028011204481799</c:v>
                </c:pt>
                <c:pt idx="2">
                  <c:v>23.809523809523807</c:v>
                </c:pt>
                <c:pt idx="3">
                  <c:v>0</c:v>
                </c:pt>
                <c:pt idx="4">
                  <c:v>0</c:v>
                </c:pt>
                <c:pt idx="5">
                  <c:v>0.59523809523809523</c:v>
                </c:pt>
                <c:pt idx="6">
                  <c:v>0</c:v>
                </c:pt>
                <c:pt idx="7">
                  <c:v>0</c:v>
                </c:pt>
              </c:numCache>
            </c:numRef>
          </c:val>
          <c:extLst>
            <c:ext xmlns:c16="http://schemas.microsoft.com/office/drawing/2014/chart" uri="{C3380CC4-5D6E-409C-BE32-E72D297353CC}">
              <c16:uniqueId val="{00000013-9365-476F-953E-DE8E17995326}"/>
            </c:ext>
          </c:extLst>
        </c:ser>
        <c:dLbls>
          <c:showLegendKey val="0"/>
          <c:showVal val="1"/>
          <c:showCatName val="0"/>
          <c:showSerName val="0"/>
          <c:showPercent val="0"/>
          <c:showBubbleSize val="0"/>
        </c:dLbls>
        <c:gapWidth val="150"/>
        <c:axId val="214112736"/>
        <c:axId val="1"/>
      </c:barChart>
      <c:catAx>
        <c:axId val="214112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4112736"/>
        <c:crosses val="autoZero"/>
        <c:crossBetween val="between"/>
      </c:valAx>
      <c:spPr>
        <a:solidFill>
          <a:srgbClr val="FFFFFF"/>
        </a:solidFill>
        <a:ln w="3175">
          <a:solidFill>
            <a:srgbClr val="000000"/>
          </a:solidFill>
          <a:prstDash val="solid"/>
        </a:ln>
      </c:spPr>
    </c:plotArea>
    <c:legend>
      <c:legendPos val="r"/>
      <c:layout>
        <c:manualLayout>
          <c:xMode val="edge"/>
          <c:yMode val="edge"/>
          <c:x val="0.76603135790240429"/>
          <c:y val="0.46841020892135715"/>
          <c:w val="0.17677646720824713"/>
          <c:h val="0.4117652534238906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8368562884318"/>
          <c:y val="3.5794290970074118E-2"/>
        </c:manualLayout>
      </c:layout>
      <c:overlay val="0"/>
      <c:spPr>
        <a:noFill/>
        <a:ln w="25400">
          <a:noFill/>
        </a:ln>
      </c:spPr>
    </c:title>
    <c:autoTitleDeleted val="0"/>
    <c:plotArea>
      <c:layout>
        <c:manualLayout>
          <c:layoutTarget val="inner"/>
          <c:xMode val="edge"/>
          <c:yMode val="edge"/>
          <c:x val="5.1823422577832429E-2"/>
          <c:y val="0.16107430936533354"/>
          <c:w val="0.92802314134748076"/>
          <c:h val="0.68009152843140808"/>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D70E-46C4-A1A2-01F1424EC5A2}"/>
            </c:ext>
          </c:extLst>
        </c:ser>
        <c:dLbls>
          <c:showLegendKey val="0"/>
          <c:showVal val="0"/>
          <c:showCatName val="0"/>
          <c:showSerName val="0"/>
          <c:showPercent val="0"/>
          <c:showBubbleSize val="0"/>
        </c:dLbls>
        <c:gapWidth val="150"/>
        <c:axId val="214099944"/>
        <c:axId val="1"/>
      </c:barChart>
      <c:catAx>
        <c:axId val="214099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409994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306476838968594"/>
          <c:y val="0.14090956002383712"/>
          <c:w val="0.66050208801545085"/>
          <c:h val="0.538638156865312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D682-4986-93C2-7AAF0B387102}"/>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D682-4986-93C2-7AAF0B387102}"/>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D682-4986-93C2-7AAF0B387102}"/>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D682-4986-93C2-7AAF0B387102}"/>
            </c:ext>
          </c:extLst>
        </c:ser>
        <c:dLbls>
          <c:showLegendKey val="0"/>
          <c:showVal val="0"/>
          <c:showCatName val="0"/>
          <c:showSerName val="0"/>
          <c:showPercent val="0"/>
          <c:showBubbleSize val="0"/>
        </c:dLbls>
        <c:marker val="1"/>
        <c:smooth val="0"/>
        <c:axId val="214105192"/>
        <c:axId val="1"/>
      </c:lineChart>
      <c:dateAx>
        <c:axId val="21410519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1410519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60 Days DPR Completion Times</a:t>
            </a:r>
          </a:p>
        </c:rich>
      </c:tx>
      <c:layout>
        <c:manualLayout>
          <c:xMode val="edge"/>
          <c:yMode val="edge"/>
          <c:x val="0.33074003272314934"/>
          <c:y val="2.8634438224996093E-2"/>
        </c:manualLayout>
      </c:layout>
      <c:overlay val="0"/>
      <c:spPr>
        <a:noFill/>
        <a:ln w="25400">
          <a:noFill/>
        </a:ln>
      </c:spPr>
    </c:title>
    <c:autoTitleDeleted val="0"/>
    <c:plotArea>
      <c:layout>
        <c:manualLayout>
          <c:layoutTarget val="inner"/>
          <c:xMode val="edge"/>
          <c:yMode val="edge"/>
          <c:x val="0.1789887235913514"/>
          <c:y val="0.19383312029228125"/>
          <c:w val="0.67315324307182167"/>
          <c:h val="0.50440664257877732"/>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[4]Chart!$AB$57:$AB$106</c:f>
              <c:numCache>
                <c:formatCode>General</c:formatCode>
                <c:ptCount val="50"/>
                <c:pt idx="0">
                  <c:v>0.3215277777777778</c:v>
                </c:pt>
                <c:pt idx="1">
                  <c:v>0.31805555555555554</c:v>
                </c:pt>
                <c:pt idx="2">
                  <c:v>0.32013888888888892</c:v>
                </c:pt>
                <c:pt idx="3">
                  <c:v>0.32013888888888892</c:v>
                </c:pt>
                <c:pt idx="4">
                  <c:v>0.31527777777777777</c:v>
                </c:pt>
                <c:pt idx="5">
                  <c:v>0.31388888888888888</c:v>
                </c:pt>
                <c:pt idx="6">
                  <c:v>0.31805555555555554</c:v>
                </c:pt>
                <c:pt idx="7">
                  <c:v>0.31666666666666665</c:v>
                </c:pt>
                <c:pt idx="8">
                  <c:v>0.31944444444444448</c:v>
                </c:pt>
                <c:pt idx="9">
                  <c:v>0.31944444444444448</c:v>
                </c:pt>
                <c:pt idx="10">
                  <c:v>0.31944444444444448</c:v>
                </c:pt>
                <c:pt idx="11">
                  <c:v>0.32291666666666669</c:v>
                </c:pt>
                <c:pt idx="12">
                  <c:v>0</c:v>
                </c:pt>
                <c:pt idx="13">
                  <c:v>0.31874999999999998</c:v>
                </c:pt>
                <c:pt idx="14">
                  <c:v>0.31805555555555554</c:v>
                </c:pt>
                <c:pt idx="15">
                  <c:v>0.32013888888888892</c:v>
                </c:pt>
                <c:pt idx="16">
                  <c:v>0.31944444444444448</c:v>
                </c:pt>
                <c:pt idx="17">
                  <c:v>0.31388888888888888</c:v>
                </c:pt>
                <c:pt idx="18">
                  <c:v>0.31527777777777777</c:v>
                </c:pt>
                <c:pt idx="19">
                  <c:v>0.31944444444444448</c:v>
                </c:pt>
                <c:pt idx="20">
                  <c:v>0.31944444444444448</c:v>
                </c:pt>
                <c:pt idx="21">
                  <c:v>0.32916666666666666</c:v>
                </c:pt>
                <c:pt idx="22">
                  <c:v>0.31736111111111115</c:v>
                </c:pt>
                <c:pt idx="23">
                  <c:v>0.30902777777777779</c:v>
                </c:pt>
                <c:pt idx="24">
                  <c:v>0.32430555555555557</c:v>
                </c:pt>
                <c:pt idx="25">
                  <c:v>0.33333333333333331</c:v>
                </c:pt>
                <c:pt idx="26">
                  <c:v>0.31944444444444448</c:v>
                </c:pt>
                <c:pt idx="27">
                  <c:v>0.31944444444444448</c:v>
                </c:pt>
                <c:pt idx="28">
                  <c:v>0.32430555555555557</c:v>
                </c:pt>
                <c:pt idx="29">
                  <c:v>0.31944444444444448</c:v>
                </c:pt>
                <c:pt idx="30">
                  <c:v>0.31944444444444448</c:v>
                </c:pt>
                <c:pt idx="31">
                  <c:v>0.31944444444444448</c:v>
                </c:pt>
                <c:pt idx="32">
                  <c:v>0.31666666666666665</c:v>
                </c:pt>
                <c:pt idx="33">
                  <c:v>0.31944444444444448</c:v>
                </c:pt>
                <c:pt idx="34">
                  <c:v>0.31736111111111115</c:v>
                </c:pt>
                <c:pt idx="35">
                  <c:v>0.31944444444444448</c:v>
                </c:pt>
                <c:pt idx="36">
                  <c:v>0.32291666666666669</c:v>
                </c:pt>
                <c:pt idx="37">
                  <c:v>0.31944444444444448</c:v>
                </c:pt>
                <c:pt idx="38">
                  <c:v>0.31805555555555554</c:v>
                </c:pt>
                <c:pt idx="39">
                  <c:v>0.32291666666666669</c:v>
                </c:pt>
                <c:pt idx="40">
                  <c:v>0.31944444444444448</c:v>
                </c:pt>
                <c:pt idx="41">
                  <c:v>0.31944444444444448</c:v>
                </c:pt>
                <c:pt idx="42">
                  <c:v>0.31944444444444448</c:v>
                </c:pt>
                <c:pt idx="43">
                  <c:v>0.31944444444444448</c:v>
                </c:pt>
                <c:pt idx="44">
                  <c:v>0.31736111111111115</c:v>
                </c:pt>
                <c:pt idx="45">
                  <c:v>0.31944444444444448</c:v>
                </c:pt>
                <c:pt idx="46">
                  <c:v>0.31944444444444448</c:v>
                </c:pt>
                <c:pt idx="47">
                  <c:v>0.31736111111111115</c:v>
                </c:pt>
                <c:pt idx="48">
                  <c:v>0.31805555555555554</c:v>
                </c:pt>
                <c:pt idx="49">
                  <c:v>0.31944444444444448</c:v>
                </c:pt>
              </c:numCache>
            </c:numRef>
          </c:val>
          <c:smooth val="0"/>
          <c:extLst>
            <c:ext xmlns:c16="http://schemas.microsoft.com/office/drawing/2014/chart" uri="{C3380CC4-5D6E-409C-BE32-E72D297353CC}">
              <c16:uniqueId val="{00000000-D201-4065-8A1E-1BFFC15073B2}"/>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[4]Chart!$AC$57:$AC$106</c:f>
              <c:numCache>
                <c:formatCode>General</c:formatCode>
                <c:ptCount val="50"/>
                <c:pt idx="0">
                  <c:v>0.6958333333333333</c:v>
                </c:pt>
                <c:pt idx="1">
                  <c:v>0.68888888888888899</c:v>
                </c:pt>
                <c:pt idx="2">
                  <c:v>0.60833333333333328</c:v>
                </c:pt>
                <c:pt idx="3">
                  <c:v>0.68888888888888899</c:v>
                </c:pt>
                <c:pt idx="4">
                  <c:v>0.70972222222222225</c:v>
                </c:pt>
                <c:pt idx="5">
                  <c:v>0.68888888888888899</c:v>
                </c:pt>
                <c:pt idx="6">
                  <c:v>0.65416666666666667</c:v>
                </c:pt>
                <c:pt idx="7">
                  <c:v>0.72013888888888899</c:v>
                </c:pt>
                <c:pt idx="8">
                  <c:v>0.85486111111111107</c:v>
                </c:pt>
                <c:pt idx="10">
                  <c:v>0.77986111111111101</c:v>
                </c:pt>
                <c:pt idx="12">
                  <c:v>0</c:v>
                </c:pt>
                <c:pt idx="14">
                  <c:v>0.71736111111111101</c:v>
                </c:pt>
                <c:pt idx="15">
                  <c:v>0.78819444444444453</c:v>
                </c:pt>
                <c:pt idx="16">
                  <c:v>0.78125</c:v>
                </c:pt>
                <c:pt idx="17">
                  <c:v>0.6</c:v>
                </c:pt>
                <c:pt idx="18">
                  <c:v>0.70833333333333337</c:v>
                </c:pt>
                <c:pt idx="19">
                  <c:v>0.6645833333333333</c:v>
                </c:pt>
                <c:pt idx="20">
                  <c:v>0.71666666666666667</c:v>
                </c:pt>
                <c:pt idx="21">
                  <c:v>0.67847222222222225</c:v>
                </c:pt>
                <c:pt idx="22">
                  <c:v>0.72291666666666676</c:v>
                </c:pt>
                <c:pt idx="23">
                  <c:v>0.7270833333333333</c:v>
                </c:pt>
                <c:pt idx="24">
                  <c:v>0.67013888888888884</c:v>
                </c:pt>
                <c:pt idx="25">
                  <c:v>0.72152777777777777</c:v>
                </c:pt>
                <c:pt idx="26">
                  <c:v>0.69097222222222221</c:v>
                </c:pt>
                <c:pt idx="27">
                  <c:v>0.66666666666666663</c:v>
                </c:pt>
                <c:pt idx="28">
                  <c:v>0.7597222222222223</c:v>
                </c:pt>
                <c:pt idx="29">
                  <c:v>0.70833333333333337</c:v>
                </c:pt>
                <c:pt idx="30">
                  <c:v>0.7</c:v>
                </c:pt>
                <c:pt idx="31">
                  <c:v>0.7284722222222223</c:v>
                </c:pt>
                <c:pt idx="32">
                  <c:v>0.73958333333333337</c:v>
                </c:pt>
                <c:pt idx="33">
                  <c:v>0.73958333333333337</c:v>
                </c:pt>
                <c:pt idx="34">
                  <c:v>0.70416666666666661</c:v>
                </c:pt>
                <c:pt idx="36">
                  <c:v>0.61736111111111114</c:v>
                </c:pt>
                <c:pt idx="37">
                  <c:v>0.72499999999999998</c:v>
                </c:pt>
                <c:pt idx="38">
                  <c:v>0.72569444444444453</c:v>
                </c:pt>
                <c:pt idx="39">
                  <c:v>0.6694444444444444</c:v>
                </c:pt>
                <c:pt idx="40">
                  <c:v>0.68472222222222223</c:v>
                </c:pt>
                <c:pt idx="42">
                  <c:v>0.75208333333333333</c:v>
                </c:pt>
                <c:pt idx="43">
                  <c:v>0.70208333333333339</c:v>
                </c:pt>
                <c:pt idx="44">
                  <c:v>0.74791666666666667</c:v>
                </c:pt>
                <c:pt idx="45">
                  <c:v>0.73958333333333337</c:v>
                </c:pt>
                <c:pt idx="46">
                  <c:v>0.64583333333333337</c:v>
                </c:pt>
                <c:pt idx="47">
                  <c:v>0.71527777777777779</c:v>
                </c:pt>
                <c:pt idx="48">
                  <c:v>0.71527777777777779</c:v>
                </c:pt>
                <c:pt idx="49">
                  <c:v>0.72499999999999998</c:v>
                </c:pt>
              </c:numCache>
            </c:numRef>
          </c:val>
          <c:smooth val="0"/>
          <c:extLst>
            <c:ext xmlns:c16="http://schemas.microsoft.com/office/drawing/2014/chart" uri="{C3380CC4-5D6E-409C-BE32-E72D297353CC}">
              <c16:uniqueId val="{00000001-D201-4065-8A1E-1BFFC15073B2}"/>
            </c:ext>
          </c:extLst>
        </c:ser>
        <c:dLbls>
          <c:showLegendKey val="0"/>
          <c:showVal val="0"/>
          <c:showCatName val="0"/>
          <c:showSerName val="0"/>
          <c:showPercent val="0"/>
          <c:showBubbleSize val="0"/>
        </c:dLbls>
        <c:marker val="1"/>
        <c:smooth val="0"/>
        <c:axId val="214104208"/>
        <c:axId val="1"/>
      </c:lineChart>
      <c:catAx>
        <c:axId val="21410420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Report Dates</a:t>
                </a:r>
              </a:p>
            </c:rich>
          </c:tx>
          <c:layout>
            <c:manualLayout>
              <c:xMode val="edge"/>
              <c:yMode val="edge"/>
              <c:x val="0.44358074976987083"/>
              <c:y val="0.8546278485614217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Completion Times</a:t>
                </a:r>
              </a:p>
            </c:rich>
          </c:tx>
          <c:layout>
            <c:manualLayout>
              <c:xMode val="edge"/>
              <c:yMode val="edge"/>
              <c:x val="4.0207611821245604E-2"/>
              <c:y val="0.286344382249960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4104208"/>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949807323994174"/>
          <c:y val="1.6786624797683173E-2"/>
        </c:manualLayout>
      </c:layout>
      <c:overlay val="0"/>
      <c:spPr>
        <a:noFill/>
        <a:ln w="25400">
          <a:noFill/>
        </a:ln>
      </c:spPr>
    </c:title>
    <c:autoTitleDeleted val="0"/>
    <c:plotArea>
      <c:layout>
        <c:manualLayout>
          <c:layoutTarget val="inner"/>
          <c:xMode val="edge"/>
          <c:yMode val="edge"/>
          <c:x val="8.4544267265977704E-2"/>
          <c:y val="0.12949681986784162"/>
          <c:w val="0.77675045550617028"/>
          <c:h val="0.72662104481400014"/>
        </c:manualLayout>
      </c:layout>
      <c:barChart>
        <c:barDir val="col"/>
        <c:grouping val="stacked"/>
        <c:varyColors val="0"/>
        <c:ser>
          <c:idx val="0"/>
          <c:order val="0"/>
          <c:tx>
            <c:strRef>
              <c:f>'Graph Data Sep 17'!$AE$15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5363280179793313"/>
                  <c:y val="0.79136945474792109"/>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326-4B65-992D-B537F797735C}"/>
                </c:ext>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17'!$Y$15:$AD$15</c:f>
              <c:numCache>
                <c:formatCode>General</c:formatCode>
                <c:ptCount val="6"/>
                <c:pt idx="0">
                  <c:v>3</c:v>
                </c:pt>
                <c:pt idx="1">
                  <c:v>1</c:v>
                </c:pt>
                <c:pt idx="3">
                  <c:v>3</c:v>
                </c:pt>
                <c:pt idx="4">
                  <c:v>2</c:v>
                </c:pt>
                <c:pt idx="5">
                  <c:v>3</c:v>
                </c:pt>
              </c:numCache>
            </c:numRef>
          </c:val>
          <c:extLst>
            <c:ext xmlns:c16="http://schemas.microsoft.com/office/drawing/2014/chart" uri="{C3380CC4-5D6E-409C-BE32-E72D297353CC}">
              <c16:uniqueId val="{00000001-C326-4B65-992D-B537F797735C}"/>
            </c:ext>
          </c:extLst>
        </c:ser>
        <c:ser>
          <c:idx val="1"/>
          <c:order val="1"/>
          <c:tx>
            <c:strRef>
              <c:f>'Graph Data Sep 17'!$AE$16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228535496262666"/>
                  <c:y val="0.75539811589574279"/>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26-4B65-992D-B537F797735C}"/>
                </c:ext>
              </c:extLst>
            </c:dLbl>
            <c:dLbl>
              <c:idx val="1"/>
              <c:layout>
                <c:manualLayout>
                  <c:xMode val="edge"/>
                  <c:yMode val="edge"/>
                  <c:x val="0.21003966398891336"/>
                  <c:y val="0.73141722332762404"/>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326-4B65-992D-B537F797735C}"/>
                </c:ext>
              </c:extLst>
            </c:dLbl>
            <c:spPr>
              <a:noFill/>
              <a:ln w="25400">
                <a:noFill/>
              </a:ln>
            </c:spPr>
            <c:txPr>
              <a:bodyPr wrap="square" lIns="38100" tIns="19050" rIns="38100" bIns="19050" anchor="ctr">
                <a:spAutoFit/>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17'!$Y$16:$AD$16</c:f>
              <c:numCache>
                <c:formatCode>General</c:formatCode>
                <c:ptCount val="6"/>
                <c:pt idx="0">
                  <c:v>3</c:v>
                </c:pt>
                <c:pt idx="1">
                  <c:v>8</c:v>
                </c:pt>
                <c:pt idx="2">
                  <c:v>2</c:v>
                </c:pt>
                <c:pt idx="3">
                  <c:v>9</c:v>
                </c:pt>
                <c:pt idx="4">
                  <c:v>17</c:v>
                </c:pt>
                <c:pt idx="5">
                  <c:v>57</c:v>
                </c:pt>
              </c:numCache>
            </c:numRef>
          </c:val>
          <c:extLst>
            <c:ext xmlns:c16="http://schemas.microsoft.com/office/drawing/2014/chart" uri="{C3380CC4-5D6E-409C-BE32-E72D297353CC}">
              <c16:uniqueId val="{00000004-C326-4B65-992D-B537F797735C}"/>
            </c:ext>
          </c:extLst>
        </c:ser>
        <c:ser>
          <c:idx val="2"/>
          <c:order val="2"/>
          <c:tx>
            <c:strRef>
              <c:f>'Graph Data Sep 17'!$AE$17</c:f>
              <c:strCache>
                <c:ptCount val="1"/>
                <c:pt idx="0">
                  <c:v>EBS</c:v>
                </c:pt>
              </c:strCache>
            </c:strRef>
          </c:tx>
          <c:spPr>
            <a:solidFill>
              <a:srgbClr val="FFFFCC"/>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17'!$Y$17:$AD$17</c:f>
              <c:numCache>
                <c:formatCode>General</c:formatCode>
                <c:ptCount val="6"/>
              </c:numCache>
            </c:numRef>
          </c:val>
          <c:extLst>
            <c:ext xmlns:c16="http://schemas.microsoft.com/office/drawing/2014/chart" uri="{C3380CC4-5D6E-409C-BE32-E72D297353CC}">
              <c16:uniqueId val="{00000005-C326-4B65-992D-B537F797735C}"/>
            </c:ext>
          </c:extLst>
        </c:ser>
        <c:ser>
          <c:idx val="3"/>
          <c:order val="3"/>
          <c:tx>
            <c:strRef>
              <c:f>'Graph Data Sep 17'!$AE$18</c:f>
              <c:strCache>
                <c:ptCount val="1"/>
                <c:pt idx="0">
                  <c:v>EEL</c:v>
                </c:pt>
              </c:strCache>
            </c:strRef>
          </c:tx>
          <c:spPr>
            <a:solidFill>
              <a:srgbClr val="CCFFFF"/>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17'!$Y$18:$AD$18</c:f>
              <c:numCache>
                <c:formatCode>General</c:formatCode>
                <c:ptCount val="6"/>
              </c:numCache>
            </c:numRef>
          </c:val>
          <c:extLst>
            <c:ext xmlns:c16="http://schemas.microsoft.com/office/drawing/2014/chart" uri="{C3380CC4-5D6E-409C-BE32-E72D297353CC}">
              <c16:uniqueId val="{00000006-C326-4B65-992D-B537F797735C}"/>
            </c:ext>
          </c:extLst>
        </c:ser>
        <c:ser>
          <c:idx val="4"/>
          <c:order val="4"/>
          <c:tx>
            <c:strRef>
              <c:f>'Graph Data Sep 17'!$AE$19</c:f>
              <c:strCache>
                <c:ptCount val="1"/>
                <c:pt idx="0">
                  <c:v>EES</c:v>
                </c:pt>
              </c:strCache>
            </c:strRef>
          </c:tx>
          <c:spPr>
            <a:solidFill>
              <a:srgbClr val="660066"/>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17'!$Y$19:$AD$19</c:f>
              <c:numCache>
                <c:formatCode>General</c:formatCode>
                <c:ptCount val="6"/>
              </c:numCache>
            </c:numRef>
          </c:val>
          <c:extLst>
            <c:ext xmlns:c16="http://schemas.microsoft.com/office/drawing/2014/chart" uri="{C3380CC4-5D6E-409C-BE32-E72D297353CC}">
              <c16:uniqueId val="{00000007-C326-4B65-992D-B537F797735C}"/>
            </c:ext>
          </c:extLst>
        </c:ser>
        <c:ser>
          <c:idx val="5"/>
          <c:order val="5"/>
          <c:tx>
            <c:strRef>
              <c:f>'Graph Data Sep 17'!$AE$20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228535496262666"/>
                  <c:y val="0.69784397373225759"/>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326-4B65-992D-B537F797735C}"/>
                </c:ext>
              </c:extLst>
            </c:dLbl>
            <c:dLbl>
              <c:idx val="1"/>
              <c:layout>
                <c:manualLayout>
                  <c:xMode val="edge"/>
                  <c:yMode val="edge"/>
                  <c:x val="0.26023782267808765"/>
                  <c:y val="0.68585352744819816"/>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326-4B65-992D-B537F797735C}"/>
                </c:ext>
              </c:extLst>
            </c:dLbl>
            <c:dLbl>
              <c:idx val="2"/>
              <c:layout>
                <c:manualLayout>
                  <c:xMode val="edge"/>
                  <c:yMode val="edge"/>
                  <c:x val="0.4055482820414868"/>
                  <c:y val="0.71463059852994071"/>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326-4B65-992D-B537F797735C}"/>
                </c:ext>
              </c:extLst>
            </c:dLbl>
            <c:dLbl>
              <c:idx val="3"/>
              <c:layout>
                <c:manualLayout>
                  <c:xMode val="edge"/>
                  <c:yMode val="edge"/>
                  <c:x val="0.56010577063710232"/>
                  <c:y val="0.65707645636645573"/>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326-4B65-992D-B537F797735C}"/>
                </c:ext>
              </c:extLst>
            </c:dLbl>
            <c:dLbl>
              <c:idx val="4"/>
              <c:layout>
                <c:manualLayout>
                  <c:xMode val="edge"/>
                  <c:yMode val="edge"/>
                  <c:x val="0.698811209120347"/>
                  <c:y val="0.52278345798499015"/>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326-4B65-992D-B537F797735C}"/>
                </c:ext>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17'!$Y$20:$AD$20</c:f>
              <c:numCache>
                <c:formatCode>General</c:formatCode>
                <c:ptCount val="6"/>
                <c:pt idx="0">
                  <c:v>7</c:v>
                </c:pt>
                <c:pt idx="1">
                  <c:v>3</c:v>
                </c:pt>
                <c:pt idx="2">
                  <c:v>11</c:v>
                </c:pt>
                <c:pt idx="3">
                  <c:v>1</c:v>
                </c:pt>
                <c:pt idx="4">
                  <c:v>17</c:v>
                </c:pt>
                <c:pt idx="5">
                  <c:v>6</c:v>
                </c:pt>
              </c:numCache>
            </c:numRef>
          </c:val>
          <c:extLst>
            <c:ext xmlns:c16="http://schemas.microsoft.com/office/drawing/2014/chart" uri="{C3380CC4-5D6E-409C-BE32-E72D297353CC}">
              <c16:uniqueId val="{0000000D-C326-4B65-992D-B537F797735C}"/>
            </c:ext>
          </c:extLst>
        </c:ser>
        <c:dLbls>
          <c:showLegendKey val="0"/>
          <c:showVal val="0"/>
          <c:showCatName val="0"/>
          <c:showSerName val="0"/>
          <c:showPercent val="0"/>
          <c:showBubbleSize val="0"/>
        </c:dLbls>
        <c:gapWidth val="0"/>
        <c:overlap val="90"/>
        <c:axId val="214107816"/>
        <c:axId val="1"/>
      </c:barChart>
      <c:dateAx>
        <c:axId val="21410781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4107816"/>
        <c:crossesAt val="37104"/>
        <c:crossBetween val="between"/>
      </c:valAx>
      <c:spPr>
        <a:solidFill>
          <a:srgbClr val="FFFFFF"/>
        </a:solidFill>
        <a:ln w="12700">
          <a:solidFill>
            <a:srgbClr val="808080"/>
          </a:solidFill>
          <a:prstDash val="solid"/>
        </a:ln>
      </c:spPr>
    </c:plotArea>
    <c:legend>
      <c:legendPos val="r"/>
      <c:layout>
        <c:manualLayout>
          <c:xMode val="edge"/>
          <c:yMode val="edge"/>
          <c:x val="0.86789974365230238"/>
          <c:y val="0.19424522980176248"/>
          <c:w val="8.5865271442008617E-2"/>
          <c:h val="0.342926763724099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Prelim to Final DPR Change</a:t>
            </a:r>
          </a:p>
        </c:rich>
      </c:tx>
      <c:layout>
        <c:manualLayout>
          <c:xMode val="edge"/>
          <c:yMode val="edge"/>
          <c:x val="0.28617368960339512"/>
          <c:y val="3.3755317727027251E-2"/>
        </c:manualLayout>
      </c:layout>
      <c:overlay val="0"/>
      <c:spPr>
        <a:noFill/>
        <a:ln w="25400">
          <a:noFill/>
        </a:ln>
      </c:spPr>
    </c:title>
    <c:autoTitleDeleted val="0"/>
    <c:plotArea>
      <c:layout>
        <c:manualLayout>
          <c:layoutTarget val="inner"/>
          <c:xMode val="edge"/>
          <c:yMode val="edge"/>
          <c:x val="0.11254021501257111"/>
          <c:y val="0.21940956522567717"/>
          <c:w val="0.53376216263105147"/>
          <c:h val="0.71941020905726849"/>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[2]Summary!$F$8:$T$8</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0-52B0-4463-A7E1-DC2F54667FC2}"/>
            </c:ext>
          </c:extLst>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[2]Summary!$F$9:$T$9</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1-52B0-4463-A7E1-DC2F54667FC2}"/>
            </c:ext>
          </c:extLst>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[2]Summary!$F$10:$T$10</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2-52B0-4463-A7E1-DC2F54667FC2}"/>
            </c:ext>
          </c:extLst>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[2]Summary!$F$11:$T$11</c:f>
              <c:numCache>
                <c:formatCode>General</c:formatCode>
                <c:ptCount val="15"/>
              </c:numCache>
            </c:numRef>
          </c:val>
          <c:extLst>
            <c:ext xmlns:c16="http://schemas.microsoft.com/office/drawing/2014/chart" uri="{C3380CC4-5D6E-409C-BE32-E72D297353CC}">
              <c16:uniqueId val="{00000003-52B0-4463-A7E1-DC2F54667FC2}"/>
            </c:ext>
          </c:extLst>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[2]Summary!$F$12:$T$12</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4-52B0-4463-A7E1-DC2F54667FC2}"/>
            </c:ext>
          </c:extLst>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[2]Summary!$F$13:$T$13</c:f>
              <c:numCache>
                <c:formatCode>General</c:formatCode>
                <c:ptCount val="15"/>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numCache>
            </c:numRef>
          </c:val>
          <c:extLst>
            <c:ext xmlns:c16="http://schemas.microsoft.com/office/drawing/2014/chart" uri="{C3380CC4-5D6E-409C-BE32-E72D297353CC}">
              <c16:uniqueId val="{00000005-52B0-4463-A7E1-DC2F54667FC2}"/>
            </c:ext>
          </c:extLst>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[2]Summary!$F$14:$T$14</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6-52B0-4463-A7E1-DC2F54667FC2}"/>
            </c:ext>
          </c:extLst>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[2]Summary!$F$15:$T$15</c:f>
              <c:numCache>
                <c:formatCode>General</c:formatCode>
                <c:ptCount val="15"/>
                <c:pt idx="0">
                  <c:v>0</c:v>
                </c:pt>
                <c:pt idx="1">
                  <c:v>0</c:v>
                </c:pt>
                <c:pt idx="2">
                  <c:v>0</c:v>
                </c:pt>
                <c:pt idx="3">
                  <c:v>0</c:v>
                </c:pt>
                <c:pt idx="4">
                  <c:v>0</c:v>
                </c:pt>
                <c:pt idx="5">
                  <c:v>0</c:v>
                </c:pt>
              </c:numCache>
            </c:numRef>
          </c:val>
          <c:extLst>
            <c:ext xmlns:c16="http://schemas.microsoft.com/office/drawing/2014/chart" uri="{C3380CC4-5D6E-409C-BE32-E72D297353CC}">
              <c16:uniqueId val="{00000007-52B0-4463-A7E1-DC2F54667FC2}"/>
            </c:ext>
          </c:extLst>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[2]Summary!$F$16:$T$16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8-52B0-4463-A7E1-DC2F54667FC2}"/>
            </c:ext>
          </c:extLst>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[2]Summary!$F$17:$T$17</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9-52B0-4463-A7E1-DC2F54667FC2}"/>
            </c:ext>
          </c:extLst>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[2]Summary!$F$18:$T$18</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A-52B0-4463-A7E1-DC2F54667FC2}"/>
            </c:ext>
          </c:extLst>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[2]Summary!$F$19:$T$19</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B-52B0-4463-A7E1-DC2F54667FC2}"/>
            </c:ext>
          </c:extLst>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[2]Summary!$F$20:$T$20</c:f>
              <c:numCache>
                <c:formatCode>General</c:formatCode>
                <c:ptCount val="15"/>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C-52B0-4463-A7E1-DC2F54667FC2}"/>
            </c:ext>
          </c:extLst>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[2]Summary!$F$21:$T$21</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D-52B0-4463-A7E1-DC2F54667FC2}"/>
            </c:ext>
          </c:extLst>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[2]Summary!$F$22:$T$22</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E-52B0-4463-A7E1-DC2F54667FC2}"/>
            </c:ext>
          </c:extLst>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[2]Summary!$F$23:$T$23</c:f>
              <c:numCache>
                <c:formatCode>General</c:formatCode>
                <c:ptCount val="15"/>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numCache>
            </c:numRef>
          </c:val>
          <c:extLst>
            <c:ext xmlns:c16="http://schemas.microsoft.com/office/drawing/2014/chart" uri="{C3380CC4-5D6E-409C-BE32-E72D297353CC}">
              <c16:uniqueId val="{0000000F-52B0-4463-A7E1-DC2F54667FC2}"/>
            </c:ext>
          </c:extLst>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[2]Summary!$F$24:$T$24</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0-52B0-4463-A7E1-DC2F54667FC2}"/>
            </c:ext>
          </c:extLst>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[2]Summary!$F$25:$T$25</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1-52B0-4463-A7E1-DC2F54667FC2}"/>
            </c:ext>
          </c:extLst>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[2]Summary!$F$26:$T$26</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2-52B0-4463-A7E1-DC2F54667FC2}"/>
            </c:ext>
          </c:extLst>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[2]Summary!$F$27:$T$27</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3-52B0-4463-A7E1-DC2F54667FC2}"/>
            </c:ext>
          </c:extLst>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[2]Summary!$F$28:$T$28</c:f>
              <c:numCache>
                <c:formatCode>General</c:formatCode>
                <c:ptCount val="15"/>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numCache>
            </c:numRef>
          </c:val>
          <c:extLst>
            <c:ext xmlns:c16="http://schemas.microsoft.com/office/drawing/2014/chart" uri="{C3380CC4-5D6E-409C-BE32-E72D297353CC}">
              <c16:uniqueId val="{00000014-52B0-4463-A7E1-DC2F54667FC2}"/>
            </c:ext>
          </c:extLst>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[2]Summary!$F$29:$T$29</c:f>
              <c:numCache>
                <c:formatCode>General</c:formatCode>
                <c:ptCount val="15"/>
                <c:pt idx="0">
                  <c:v>0</c:v>
                </c:pt>
                <c:pt idx="1">
                  <c:v>0</c:v>
                </c:pt>
                <c:pt idx="2">
                  <c:v>0</c:v>
                </c:pt>
                <c:pt idx="3">
                  <c:v>0</c:v>
                </c:pt>
                <c:pt idx="4">
                  <c:v>0</c:v>
                </c:pt>
                <c:pt idx="9">
                  <c:v>0</c:v>
                </c:pt>
                <c:pt idx="10">
                  <c:v>0</c:v>
                </c:pt>
                <c:pt idx="11">
                  <c:v>0</c:v>
                </c:pt>
                <c:pt idx="12">
                  <c:v>0</c:v>
                </c:pt>
                <c:pt idx="13">
                  <c:v>0</c:v>
                </c:pt>
                <c:pt idx="14">
                  <c:v>0</c:v>
                </c:pt>
              </c:numCache>
            </c:numRef>
          </c:val>
          <c:extLst>
            <c:ext xmlns:c16="http://schemas.microsoft.com/office/drawing/2014/chart" uri="{C3380CC4-5D6E-409C-BE32-E72D297353CC}">
              <c16:uniqueId val="{00000015-52B0-4463-A7E1-DC2F54667FC2}"/>
            </c:ext>
          </c:extLst>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[2]Summary!$F$30:$T$30</c:f>
              <c:numCache>
                <c:formatCode>General</c:formatCode>
                <c:ptCount val="15"/>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numCache>
            </c:numRef>
          </c:val>
          <c:extLst>
            <c:ext xmlns:c16="http://schemas.microsoft.com/office/drawing/2014/chart" uri="{C3380CC4-5D6E-409C-BE32-E72D297353CC}">
              <c16:uniqueId val="{00000016-52B0-4463-A7E1-DC2F54667FC2}"/>
            </c:ext>
          </c:extLst>
        </c:ser>
        <c:dLbls>
          <c:showLegendKey val="0"/>
          <c:showVal val="0"/>
          <c:showCatName val="0"/>
          <c:showSerName val="0"/>
          <c:showPercent val="0"/>
          <c:showBubbleSize val="0"/>
        </c:dLbls>
        <c:gapWidth val="150"/>
        <c:overlap val="100"/>
        <c:axId val="214103224"/>
        <c:axId val="1"/>
      </c:barChart>
      <c:dateAx>
        <c:axId val="214103224"/>
        <c:scaling>
          <c:orientation val="minMax"/>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103224"/>
        <c:crosses val="autoZero"/>
        <c:crossBetween val="between"/>
      </c:valAx>
      <c:spPr>
        <a:solidFill>
          <a:srgbClr val="FFFFFF"/>
        </a:solidFill>
        <a:ln w="12700">
          <a:solidFill>
            <a:srgbClr val="808080"/>
          </a:solidFill>
          <a:prstDash val="solid"/>
        </a:ln>
      </c:spPr>
    </c:plotArea>
    <c:legend>
      <c:legendPos val="r"/>
      <c:layout>
        <c:manualLayout>
          <c:xMode val="edge"/>
          <c:yMode val="edge"/>
          <c:x val="0.72186509343777738"/>
          <c:y val="1.4767951505574424E-2"/>
          <c:w val="0.26045021188623596"/>
          <c:h val="0.97468479936791197"/>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10/08/2001</a:t>
            </a:r>
          </a:p>
        </c:rich>
      </c:tx>
      <c:layout>
        <c:manualLayout>
          <c:xMode val="edge"/>
          <c:yMode val="edge"/>
          <c:x val="0.24090126413672897"/>
          <c:y val="4.3573042690358804E-2"/>
        </c:manualLayout>
      </c:layout>
      <c:overlay val="0"/>
      <c:spPr>
        <a:noFill/>
        <a:ln w="25400">
          <a:noFill/>
        </a:ln>
      </c:spPr>
    </c:title>
    <c:autoTitleDeleted val="0"/>
    <c:plotArea>
      <c:layout>
        <c:manualLayout>
          <c:layoutTarget val="inner"/>
          <c:xMode val="edge"/>
          <c:yMode val="edge"/>
          <c:x val="2.2530334055953068E-2"/>
          <c:y val="0.13943373660914815"/>
          <c:w val="0.72616999764956425"/>
          <c:h val="0.62309451047213082"/>
        </c:manualLayout>
      </c:layout>
      <c:barChart>
        <c:barDir val="col"/>
        <c:grouping val="clustered"/>
        <c:varyColors val="0"/>
        <c:ser>
          <c:idx val="1"/>
          <c:order val="0"/>
          <c:tx>
            <c:strRef>
              <c:f>'Graph Data Oct 08'!$C$188</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3470-45D2-9296-51299C1658AB}"/>
                </c:ext>
              </c:extLst>
            </c:dLbl>
            <c:dLbl>
              <c:idx val="1"/>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3470-45D2-9296-51299C1658AB}"/>
                </c:ext>
              </c:extLst>
            </c:dLbl>
            <c:dLbl>
              <c:idx val="2"/>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3470-45D2-9296-51299C1658AB}"/>
                </c:ext>
              </c:extLst>
            </c:dLbl>
            <c:dLbl>
              <c:idx val="3"/>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3470-45D2-9296-51299C1658AB}"/>
                </c:ext>
              </c:extLst>
            </c:dLbl>
            <c:dLbl>
              <c:idx val="4"/>
              <c:layout>
                <c:manualLayout>
                  <c:xMode val="edge"/>
                  <c:yMode val="edge"/>
                  <c:x val="0.3275563951211638"/>
                  <c:y val="0.69499003091122291"/>
                </c:manualLayout>
              </c:layout>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470-45D2-9296-51299C1658AB}"/>
                </c:ext>
              </c:extLst>
            </c:dLbl>
            <c:dLbl>
              <c:idx val="5"/>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3470-45D2-9296-51299C1658AB}"/>
                </c:ext>
              </c:extLst>
            </c:dLbl>
            <c:dLbl>
              <c:idx val="6"/>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3470-45D2-9296-51299C1658AB}"/>
                </c:ext>
              </c:extLst>
            </c:dLbl>
            <c:dLbl>
              <c:idx val="7"/>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3470-45D2-9296-51299C1658AB}"/>
                </c:ext>
              </c:extLst>
            </c:dLbl>
            <c:dLbl>
              <c:idx val="8"/>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3470-45D2-9296-51299C1658AB}"/>
                </c:ext>
              </c:extLst>
            </c:dLbl>
            <c:dLbl>
              <c:idx val="9"/>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3470-45D2-9296-51299C1658AB}"/>
                </c:ext>
              </c:extLst>
            </c:dLbl>
            <c:spPr>
              <a:noFill/>
              <a:ln w="25400">
                <a:noFill/>
              </a:ln>
            </c:spPr>
            <c:txPr>
              <a:bodyPr wrap="square" lIns="38100" tIns="19050" rIns="38100" bIns="19050" anchor="ctr">
                <a:spAutoFit/>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08'!$A$189:$A$198</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08'!$C$189:$C$198</c:f>
              <c:numCache>
                <c:formatCode>General</c:formatCode>
                <c:ptCount val="10"/>
                <c:pt idx="1">
                  <c:v>2</c:v>
                </c:pt>
                <c:pt idx="2">
                  <c:v>6</c:v>
                </c:pt>
                <c:pt idx="3">
                  <c:v>1</c:v>
                </c:pt>
                <c:pt idx="4">
                  <c:v>1</c:v>
                </c:pt>
                <c:pt idx="6">
                  <c:v>1</c:v>
                </c:pt>
                <c:pt idx="7">
                  <c:v>1</c:v>
                </c:pt>
                <c:pt idx="8">
                  <c:v>6</c:v>
                </c:pt>
                <c:pt idx="9">
                  <c:v>18</c:v>
                </c:pt>
              </c:numCache>
            </c:numRef>
          </c:val>
          <c:extLst>
            <c:ext xmlns:c16="http://schemas.microsoft.com/office/drawing/2014/chart" uri="{C3380CC4-5D6E-409C-BE32-E72D297353CC}">
              <c16:uniqueId val="{0000000A-3470-45D2-9296-51299C1658AB}"/>
            </c:ext>
          </c:extLst>
        </c:ser>
        <c:ser>
          <c:idx val="0"/>
          <c:order val="1"/>
          <c:tx>
            <c:strRef>
              <c:f>'Graph Data Oct 08'!$E$188</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3470-45D2-9296-51299C1658AB}"/>
                </c:ext>
              </c:extLst>
            </c:dLbl>
            <c:dLbl>
              <c:idx val="1"/>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3470-45D2-9296-51299C1658AB}"/>
                </c:ext>
              </c:extLst>
            </c:dLbl>
            <c:dLbl>
              <c:idx val="2"/>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3470-45D2-9296-51299C1658AB}"/>
                </c:ext>
              </c:extLst>
            </c:dLbl>
            <c:dLbl>
              <c:idx val="3"/>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3470-45D2-9296-51299C1658AB}"/>
                </c:ext>
              </c:extLst>
            </c:dLbl>
            <c:dLbl>
              <c:idx val="4"/>
              <c:layout>
                <c:manualLayout>
                  <c:xMode val="edge"/>
                  <c:yMode val="edge"/>
                  <c:x val="0.35355293441649427"/>
                  <c:y val="0.72766981292899202"/>
                </c:manualLayout>
              </c:layout>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470-45D2-9296-51299C1658AB}"/>
                </c:ext>
              </c:extLst>
            </c:dLbl>
            <c:dLbl>
              <c:idx val="5"/>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3470-45D2-9296-51299C1658AB}"/>
                </c:ext>
              </c:extLst>
            </c:dLbl>
            <c:dLbl>
              <c:idx val="6"/>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3470-45D2-9296-51299C1658AB}"/>
                </c:ext>
              </c:extLst>
            </c:dLbl>
            <c:dLbl>
              <c:idx val="7"/>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3470-45D2-9296-51299C1658AB}"/>
                </c:ext>
              </c:extLst>
            </c:dLbl>
            <c:numFmt formatCode="0" sourceLinked="0"/>
            <c:spPr>
              <a:noFill/>
              <a:ln w="25400">
                <a:noFill/>
              </a:ln>
            </c:spPr>
            <c:txPr>
              <a:bodyPr wrap="square" lIns="38100" tIns="19050" rIns="38100" bIns="19050" anchor="ctr">
                <a:spAutoFit/>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08'!$A$189:$A$198</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08'!$E$189:$E$196</c:f>
              <c:numCache>
                <c:formatCode>_(* #,##0_);_(* \(#,##0\);_(* "-"??_);_(@_)</c:formatCode>
                <c:ptCount val="8"/>
                <c:pt idx="2">
                  <c:v>12.76595744680851</c:v>
                </c:pt>
                <c:pt idx="3">
                  <c:v>2.3255813953488373</c:v>
                </c:pt>
                <c:pt idx="4">
                  <c:v>0.21321961620469082</c:v>
                </c:pt>
                <c:pt idx="6">
                  <c:v>11.111111111111111</c:v>
                </c:pt>
                <c:pt idx="7">
                  <c:v>5.8823529411764701</c:v>
                </c:pt>
              </c:numCache>
            </c:numRef>
          </c:val>
          <c:extLst>
            <c:ext xmlns:c16="http://schemas.microsoft.com/office/drawing/2014/chart" uri="{C3380CC4-5D6E-409C-BE32-E72D297353CC}">
              <c16:uniqueId val="{00000013-3470-45D2-9296-51299C1658AB}"/>
            </c:ext>
          </c:extLst>
        </c:ser>
        <c:dLbls>
          <c:showLegendKey val="0"/>
          <c:showVal val="1"/>
          <c:showCatName val="0"/>
          <c:showSerName val="0"/>
          <c:showPercent val="0"/>
          <c:showBubbleSize val="0"/>
        </c:dLbls>
        <c:gapWidth val="150"/>
        <c:axId val="152608640"/>
        <c:axId val="1"/>
      </c:barChart>
      <c:catAx>
        <c:axId val="1526086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52608640"/>
        <c:crosses val="autoZero"/>
        <c:crossBetween val="between"/>
      </c:valAx>
      <c:spPr>
        <a:solidFill>
          <a:srgbClr val="FFFFFF"/>
        </a:solidFill>
        <a:ln w="3175">
          <a:solidFill>
            <a:srgbClr val="000000"/>
          </a:solidFill>
          <a:prstDash val="solid"/>
        </a:ln>
      </c:spPr>
    </c:plotArea>
    <c:legend>
      <c:legendPos val="r"/>
      <c:layout>
        <c:manualLayout>
          <c:xMode val="edge"/>
          <c:yMode val="edge"/>
          <c:x val="0.76429825528271544"/>
          <c:y val="0.47058886105587505"/>
          <c:w val="0.17677646720824713"/>
          <c:h val="0.4117652534238906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386601246249554"/>
          <c:y val="2.364071651687287E-2"/>
        </c:manualLayout>
      </c:layout>
      <c:overlay val="0"/>
      <c:spPr>
        <a:noFill/>
        <a:ln w="25400">
          <a:noFill/>
        </a:ln>
      </c:spPr>
    </c:title>
    <c:autoTitleDeleted val="0"/>
    <c:plotArea>
      <c:layout>
        <c:manualLayout>
          <c:layoutTarget val="inner"/>
          <c:xMode val="edge"/>
          <c:yMode val="edge"/>
          <c:x val="5.1282082149998985E-2"/>
          <c:y val="0.13238801249448806"/>
          <c:w val="0.68639094569998638"/>
          <c:h val="0.59101791292182171"/>
        </c:manualLayout>
      </c:layout>
      <c:barChart>
        <c:barDir val="col"/>
        <c:grouping val="stacked"/>
        <c:varyColors val="0"/>
        <c:ser>
          <c:idx val="0"/>
          <c:order val="0"/>
          <c:tx>
            <c:strRef>
              <c:f>'Graph Data Sep 10'!$A$2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10'!$T$2:$AC$2</c:f>
              <c:numCache>
                <c:formatCode>General</c:formatCode>
                <c:ptCount val="10"/>
                <c:pt idx="9">
                  <c:v>1</c:v>
                </c:pt>
              </c:numCache>
            </c:numRef>
          </c:val>
          <c:extLst>
            <c:ext xmlns:c16="http://schemas.microsoft.com/office/drawing/2014/chart" uri="{C3380CC4-5D6E-409C-BE32-E72D297353CC}">
              <c16:uniqueId val="{00000000-FF68-44E4-A996-CD3A33B0C55D}"/>
            </c:ext>
          </c:extLst>
        </c:ser>
        <c:ser>
          <c:idx val="1"/>
          <c:order val="1"/>
          <c:tx>
            <c:strRef>
              <c:f>'Graph Data Sep 10'!$A$3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043425034998926"/>
                  <c:y val="0.6903089222926877"/>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F68-44E4-A996-CD3A33B0C55D}"/>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10'!$T$3:$AC$3</c:f>
              <c:numCache>
                <c:formatCode>General</c:formatCode>
                <c:ptCount val="10"/>
                <c:pt idx="0">
                  <c:v>1</c:v>
                </c:pt>
              </c:numCache>
            </c:numRef>
          </c:val>
          <c:extLst>
            <c:ext xmlns:c16="http://schemas.microsoft.com/office/drawing/2014/chart" uri="{C3380CC4-5D6E-409C-BE32-E72D297353CC}">
              <c16:uniqueId val="{00000002-FF68-44E4-A996-CD3A33B0C55D}"/>
            </c:ext>
          </c:extLst>
        </c:ser>
        <c:ser>
          <c:idx val="2"/>
          <c:order val="2"/>
          <c:tx>
            <c:strRef>
              <c:f>'Graph Data Sep 10'!$A$4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2504956551249151"/>
                  <c:y val="0.4964550468543302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F68-44E4-A996-CD3A33B0C55D}"/>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10'!$T$4:$AC$4</c:f>
              <c:numCache>
                <c:formatCode>General</c:formatCode>
                <c:ptCount val="10"/>
                <c:pt idx="3">
                  <c:v>17</c:v>
                </c:pt>
                <c:pt idx="4">
                  <c:v>12</c:v>
                </c:pt>
                <c:pt idx="5">
                  <c:v>5</c:v>
                </c:pt>
                <c:pt idx="6">
                  <c:v>4</c:v>
                </c:pt>
                <c:pt idx="7">
                  <c:v>8</c:v>
                </c:pt>
                <c:pt idx="8">
                  <c:v>11</c:v>
                </c:pt>
                <c:pt idx="9">
                  <c:v>4</c:v>
                </c:pt>
              </c:numCache>
            </c:numRef>
          </c:val>
          <c:extLst>
            <c:ext xmlns:c16="http://schemas.microsoft.com/office/drawing/2014/chart" uri="{C3380CC4-5D6E-409C-BE32-E72D297353CC}">
              <c16:uniqueId val="{00000004-FF68-44E4-A996-CD3A33B0C55D}"/>
            </c:ext>
          </c:extLst>
        </c:ser>
        <c:ser>
          <c:idx val="3"/>
          <c:order val="3"/>
          <c:tx>
            <c:strRef>
              <c:f>'Graph Data Sep 10'!$A$5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299805349499915"/>
                  <c:y val="0.4609939720790209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F68-44E4-A996-CD3A33B0C55D}"/>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10'!$T$5:$AC$5</c:f>
              <c:numCache>
                <c:formatCode>General</c:formatCode>
                <c:ptCount val="10"/>
                <c:pt idx="0">
                  <c:v>12</c:v>
                </c:pt>
                <c:pt idx="1">
                  <c:v>9</c:v>
                </c:pt>
                <c:pt idx="2">
                  <c:v>9</c:v>
                </c:pt>
                <c:pt idx="3">
                  <c:v>4</c:v>
                </c:pt>
                <c:pt idx="4">
                  <c:v>5</c:v>
                </c:pt>
                <c:pt idx="5">
                  <c:v>5</c:v>
                </c:pt>
                <c:pt idx="6">
                  <c:v>3</c:v>
                </c:pt>
                <c:pt idx="7">
                  <c:v>6</c:v>
                </c:pt>
                <c:pt idx="8">
                  <c:v>4</c:v>
                </c:pt>
                <c:pt idx="9">
                  <c:v>3</c:v>
                </c:pt>
              </c:numCache>
            </c:numRef>
          </c:val>
          <c:extLst>
            <c:ext xmlns:c16="http://schemas.microsoft.com/office/drawing/2014/chart" uri="{C3380CC4-5D6E-409C-BE32-E72D297353CC}">
              <c16:uniqueId val="{00000006-FF68-44E4-A996-CD3A33B0C55D}"/>
            </c:ext>
          </c:extLst>
        </c:ser>
        <c:ser>
          <c:idx val="4"/>
          <c:order val="4"/>
          <c:tx>
            <c:strRef>
              <c:f>'Graph Data Sep 10'!$A$6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21107498624902"/>
                  <c:y val="0.57683348301169801"/>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F68-44E4-A996-CD3A33B0C55D}"/>
                </c:ext>
              </c:extLst>
            </c:dLbl>
            <c:dLbl>
              <c:idx val="8"/>
              <c:layout>
                <c:manualLayout>
                  <c:xMode val="edge"/>
                  <c:yMode val="edge"/>
                  <c:x val="0.62426073078748767"/>
                  <c:y val="0.44680954216889718"/>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F68-44E4-A996-CD3A33B0C55D}"/>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10'!$T$6:$AC$6</c:f>
              <c:numCache>
                <c:formatCode>General</c:formatCode>
                <c:ptCount val="10"/>
                <c:pt idx="0">
                  <c:v>5</c:v>
                </c:pt>
                <c:pt idx="1">
                  <c:v>5</c:v>
                </c:pt>
                <c:pt idx="2">
                  <c:v>5</c:v>
                </c:pt>
                <c:pt idx="3">
                  <c:v>1</c:v>
                </c:pt>
                <c:pt idx="4">
                  <c:v>1</c:v>
                </c:pt>
                <c:pt idx="5">
                  <c:v>2</c:v>
                </c:pt>
                <c:pt idx="7">
                  <c:v>1</c:v>
                </c:pt>
                <c:pt idx="9">
                  <c:v>2</c:v>
                </c:pt>
              </c:numCache>
            </c:numRef>
          </c:val>
          <c:extLst>
            <c:ext xmlns:c16="http://schemas.microsoft.com/office/drawing/2014/chart" uri="{C3380CC4-5D6E-409C-BE32-E72D297353CC}">
              <c16:uniqueId val="{00000009-FF68-44E4-A996-CD3A33B0C55D}"/>
            </c:ext>
          </c:extLst>
        </c:ser>
        <c:ser>
          <c:idx val="5"/>
          <c:order val="5"/>
          <c:tx>
            <c:strRef>
              <c:f>'Graph Data Sep 10'!$A$7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114432198748898"/>
                  <c:y val="0.4018921807868388"/>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F68-44E4-A996-CD3A33B0C55D}"/>
                </c:ext>
              </c:extLst>
            </c:dLbl>
            <c:dLbl>
              <c:idx val="8"/>
              <c:layout>
                <c:manualLayout>
                  <c:xMode val="edge"/>
                  <c:yMode val="edge"/>
                  <c:x val="0.63708125132498739"/>
                  <c:y val="0.4397173272138353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F68-44E4-A996-CD3A33B0C55D}"/>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10'!$T$7:$AC$7</c:f>
              <c:numCache>
                <c:formatCode>General</c:formatCode>
                <c:ptCount val="10"/>
                <c:pt idx="0">
                  <c:v>3</c:v>
                </c:pt>
                <c:pt idx="3">
                  <c:v>2</c:v>
                </c:pt>
                <c:pt idx="4">
                  <c:v>1</c:v>
                </c:pt>
                <c:pt idx="5">
                  <c:v>2</c:v>
                </c:pt>
                <c:pt idx="7">
                  <c:v>3</c:v>
                </c:pt>
                <c:pt idx="8">
                  <c:v>1</c:v>
                </c:pt>
                <c:pt idx="9">
                  <c:v>1</c:v>
                </c:pt>
              </c:numCache>
            </c:numRef>
          </c:val>
          <c:extLst>
            <c:ext xmlns:c16="http://schemas.microsoft.com/office/drawing/2014/chart" uri="{C3380CC4-5D6E-409C-BE32-E72D297353CC}">
              <c16:uniqueId val="{0000000C-FF68-44E4-A996-CD3A33B0C55D}"/>
            </c:ext>
          </c:extLst>
        </c:ser>
        <c:ser>
          <c:idx val="6"/>
          <c:order val="6"/>
          <c:tx>
            <c:strRef>
              <c:f>'Graph Data Sep 10'!$A$8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10'!$T$8:$AC$8</c:f>
              <c:numCache>
                <c:formatCode>General</c:formatCode>
                <c:ptCount val="10"/>
                <c:pt idx="0">
                  <c:v>2</c:v>
                </c:pt>
                <c:pt idx="2">
                  <c:v>2</c:v>
                </c:pt>
                <c:pt idx="4">
                  <c:v>1</c:v>
                </c:pt>
                <c:pt idx="5">
                  <c:v>1</c:v>
                </c:pt>
                <c:pt idx="6">
                  <c:v>3</c:v>
                </c:pt>
                <c:pt idx="7">
                  <c:v>2</c:v>
                </c:pt>
              </c:numCache>
            </c:numRef>
          </c:val>
          <c:extLst>
            <c:ext xmlns:c16="http://schemas.microsoft.com/office/drawing/2014/chart" uri="{C3380CC4-5D6E-409C-BE32-E72D297353CC}">
              <c16:uniqueId val="{0000000D-FF68-44E4-A996-CD3A33B0C55D}"/>
            </c:ext>
          </c:extLst>
        </c:ser>
        <c:ser>
          <c:idx val="7"/>
          <c:order val="7"/>
          <c:tx>
            <c:strRef>
              <c:f>'Graph Data Sep 10'!$A$9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4773202492499109"/>
                  <c:y val="0.3782514642699659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F68-44E4-A996-CD3A33B0C55D}"/>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10'!$T$9:$AC$9</c:f>
              <c:numCache>
                <c:formatCode>General</c:formatCode>
                <c:ptCount val="10"/>
                <c:pt idx="2">
                  <c:v>2</c:v>
                </c:pt>
                <c:pt idx="3">
                  <c:v>3</c:v>
                </c:pt>
                <c:pt idx="4">
                  <c:v>3</c:v>
                </c:pt>
                <c:pt idx="5">
                  <c:v>2</c:v>
                </c:pt>
                <c:pt idx="6">
                  <c:v>3</c:v>
                </c:pt>
                <c:pt idx="7">
                  <c:v>2</c:v>
                </c:pt>
                <c:pt idx="8">
                  <c:v>1</c:v>
                </c:pt>
              </c:numCache>
            </c:numRef>
          </c:val>
          <c:extLst>
            <c:ext xmlns:c16="http://schemas.microsoft.com/office/drawing/2014/chart" uri="{C3380CC4-5D6E-409C-BE32-E72D297353CC}">
              <c16:uniqueId val="{0000000F-FF68-44E4-A996-CD3A33B0C55D}"/>
            </c:ext>
          </c:extLst>
        </c:ser>
        <c:ser>
          <c:idx val="8"/>
          <c:order val="8"/>
          <c:tx>
            <c:strRef>
              <c:f>'Graph Data Sep 10'!$A$10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10'!$T$10:$AC$10</c:f>
              <c:numCache>
                <c:formatCode>General</c:formatCode>
                <c:ptCount val="10"/>
                <c:pt idx="1">
                  <c:v>1</c:v>
                </c:pt>
                <c:pt idx="2">
                  <c:v>1</c:v>
                </c:pt>
                <c:pt idx="3">
                  <c:v>2</c:v>
                </c:pt>
                <c:pt idx="4">
                  <c:v>1</c:v>
                </c:pt>
                <c:pt idx="6">
                  <c:v>1</c:v>
                </c:pt>
                <c:pt idx="7">
                  <c:v>1</c:v>
                </c:pt>
                <c:pt idx="8">
                  <c:v>1</c:v>
                </c:pt>
              </c:numCache>
            </c:numRef>
          </c:val>
          <c:extLst>
            <c:ext xmlns:c16="http://schemas.microsoft.com/office/drawing/2014/chart" uri="{C3380CC4-5D6E-409C-BE32-E72D297353CC}">
              <c16:uniqueId val="{00000010-FF68-44E4-A996-CD3A33B0C55D}"/>
            </c:ext>
          </c:extLst>
        </c:ser>
        <c:dLbls>
          <c:showLegendKey val="0"/>
          <c:showVal val="1"/>
          <c:showCatName val="0"/>
          <c:showSerName val="0"/>
          <c:showPercent val="0"/>
          <c:showBubbleSize val="0"/>
        </c:dLbls>
        <c:gapWidth val="110"/>
        <c:overlap val="50"/>
        <c:axId val="153373440"/>
        <c:axId val="1"/>
      </c:barChart>
      <c:catAx>
        <c:axId val="15337344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3373440"/>
        <c:crosses val="autoZero"/>
        <c:crossBetween val="between"/>
      </c:valAx>
      <c:spPr>
        <a:solidFill>
          <a:srgbClr val="FFFFFF"/>
        </a:solidFill>
        <a:ln w="12700">
          <a:solidFill>
            <a:srgbClr val="C0C0C0"/>
          </a:solidFill>
          <a:prstDash val="solid"/>
        </a:ln>
      </c:spPr>
    </c:plotArea>
    <c:legend>
      <c:legendPos val="r"/>
      <c:layout>
        <c:manualLayout>
          <c:xMode val="edge"/>
          <c:yMode val="edge"/>
          <c:x val="0.75838309948748495"/>
          <c:y val="0.1489365140562991"/>
          <c:w val="0.23175556356249541"/>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63560796718261"/>
          <c:y val="3.8674111397141393E-2"/>
        </c:manualLayout>
      </c:layout>
      <c:overlay val="0"/>
      <c:spPr>
        <a:noFill/>
        <a:ln w="25400">
          <a:noFill/>
        </a:ln>
      </c:spPr>
    </c:title>
    <c:autoTitleDeleted val="0"/>
    <c:plotArea>
      <c:layout>
        <c:manualLayout>
          <c:layoutTarget val="inner"/>
          <c:xMode val="edge"/>
          <c:yMode val="edge"/>
          <c:x val="0.11224507772029947"/>
          <c:y val="0.18232081087223798"/>
          <c:w val="0.76822280465711446"/>
          <c:h val="0.4530395906522277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10'!$T$12:$AC$12</c:f>
              <c:numCache>
                <c:formatCode>m/d/yyyy</c:formatCode>
                <c:ptCount val="10"/>
                <c:pt idx="0">
                  <c:v>37081</c:v>
                </c:pt>
                <c:pt idx="1">
                  <c:v>37088</c:v>
                </c:pt>
                <c:pt idx="2">
                  <c:v>37095</c:v>
                </c:pt>
                <c:pt idx="3">
                  <c:v>37102</c:v>
                </c:pt>
                <c:pt idx="4">
                  <c:v>37109</c:v>
                </c:pt>
                <c:pt idx="5">
                  <c:v>37116</c:v>
                </c:pt>
                <c:pt idx="6">
                  <c:v>37123</c:v>
                </c:pt>
                <c:pt idx="7">
                  <c:v>37130</c:v>
                </c:pt>
                <c:pt idx="8">
                  <c:v>37138</c:v>
                </c:pt>
                <c:pt idx="9">
                  <c:v>37144</c:v>
                </c:pt>
              </c:numCache>
            </c:numRef>
          </c:cat>
          <c:val>
            <c:numRef>
              <c:f>'Graph Data Sep 10'!$T$11:$AC$11</c:f>
              <c:numCache>
                <c:formatCode>General</c:formatCode>
                <c:ptCount val="10"/>
                <c:pt idx="0">
                  <c:v>23</c:v>
                </c:pt>
                <c:pt idx="1">
                  <c:v>15</c:v>
                </c:pt>
                <c:pt idx="2">
                  <c:v>19</c:v>
                </c:pt>
                <c:pt idx="3">
                  <c:v>29</c:v>
                </c:pt>
                <c:pt idx="4">
                  <c:v>24</c:v>
                </c:pt>
                <c:pt idx="5">
                  <c:v>17</c:v>
                </c:pt>
                <c:pt idx="6">
                  <c:v>14</c:v>
                </c:pt>
                <c:pt idx="7">
                  <c:v>23</c:v>
                </c:pt>
                <c:pt idx="8">
                  <c:v>18</c:v>
                </c:pt>
                <c:pt idx="9">
                  <c:v>11</c:v>
                </c:pt>
              </c:numCache>
            </c:numRef>
          </c:val>
          <c:smooth val="0"/>
          <c:extLst>
            <c:ext xmlns:c16="http://schemas.microsoft.com/office/drawing/2014/chart" uri="{C3380CC4-5D6E-409C-BE32-E72D297353CC}">
              <c16:uniqueId val="{00000000-99F2-4E97-8212-6116172CB1D4}"/>
            </c:ext>
          </c:extLst>
        </c:ser>
        <c:dLbls>
          <c:showLegendKey val="0"/>
          <c:showVal val="0"/>
          <c:showCatName val="0"/>
          <c:showSerName val="0"/>
          <c:showPercent val="0"/>
          <c:showBubbleSize val="0"/>
        </c:dLbls>
        <c:marker val="1"/>
        <c:smooth val="0"/>
        <c:axId val="153371472"/>
        <c:axId val="1"/>
      </c:lineChart>
      <c:catAx>
        <c:axId val="15337147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337147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9.3294610053235916E-2"/>
          <c:y val="0.8701675064356813"/>
          <c:w val="0.77259598950335995"/>
          <c:h val="7.734822279428278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Summary of Errors by Group for week of 09/10/2001</a:t>
            </a:r>
          </a:p>
        </c:rich>
      </c:tx>
      <c:layout>
        <c:manualLayout>
          <c:xMode val="edge"/>
          <c:yMode val="edge"/>
          <c:x val="0.21233863116247215"/>
          <c:y val="1.9021758059716988E-2"/>
        </c:manualLayout>
      </c:layout>
      <c:overlay val="0"/>
      <c:spPr>
        <a:noFill/>
        <a:ln w="25400">
          <a:noFill/>
        </a:ln>
      </c:spPr>
    </c:title>
    <c:autoTitleDeleted val="0"/>
    <c:plotArea>
      <c:layout>
        <c:manualLayout>
          <c:layoutTarget val="inner"/>
          <c:xMode val="edge"/>
          <c:yMode val="edge"/>
          <c:x val="2.582496865489526E-2"/>
          <c:y val="0.1657610345203909"/>
          <c:w val="0.76040185483858258"/>
          <c:h val="0.44565261739908374"/>
        </c:manualLayout>
      </c:layout>
      <c:barChart>
        <c:barDir val="col"/>
        <c:grouping val="clustered"/>
        <c:varyColors val="0"/>
        <c:ser>
          <c:idx val="1"/>
          <c:order val="0"/>
          <c:tx>
            <c:strRef>
              <c:f>'Graph Data Sep 10'!$C$174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4CFA-49C9-936E-2AF9358806BF}"/>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4CFA-49C9-936E-2AF9358806BF}"/>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4CFA-49C9-936E-2AF9358806BF}"/>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4CFA-49C9-936E-2AF9358806BF}"/>
                </c:ext>
              </c:extLst>
            </c:dLbl>
            <c:dLbl>
              <c:idx val="4"/>
              <c:layout>
                <c:manualLayout>
                  <c:xMode val="edge"/>
                  <c:yMode val="edge"/>
                  <c:x val="0.34146347443694836"/>
                  <c:y val="0.50543528558676576"/>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CFA-49C9-936E-2AF9358806BF}"/>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4CFA-49C9-936E-2AF9358806BF}"/>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4CFA-49C9-936E-2AF9358806BF}"/>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4CFA-49C9-936E-2AF9358806BF}"/>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4CFA-49C9-936E-2AF9358806BF}"/>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4CFA-49C9-936E-2AF9358806BF}"/>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10'!$C$175:$C$184</c:f>
              <c:numCache>
                <c:formatCode>General</c:formatCode>
                <c:ptCount val="10"/>
                <c:pt idx="0">
                  <c:v>2</c:v>
                </c:pt>
                <c:pt idx="1">
                  <c:v>2</c:v>
                </c:pt>
                <c:pt idx="2">
                  <c:v>4</c:v>
                </c:pt>
                <c:pt idx="3">
                  <c:v>0</c:v>
                </c:pt>
                <c:pt idx="4">
                  <c:v>1</c:v>
                </c:pt>
                <c:pt idx="5">
                  <c:v>0</c:v>
                </c:pt>
                <c:pt idx="6">
                  <c:v>1</c:v>
                </c:pt>
                <c:pt idx="7">
                  <c:v>0</c:v>
                </c:pt>
                <c:pt idx="8">
                  <c:v>1</c:v>
                </c:pt>
                <c:pt idx="9">
                  <c:v>11</c:v>
                </c:pt>
              </c:numCache>
            </c:numRef>
          </c:val>
          <c:extLst>
            <c:ext xmlns:c16="http://schemas.microsoft.com/office/drawing/2014/chart" uri="{C3380CC4-5D6E-409C-BE32-E72D297353CC}">
              <c16:uniqueId val="{0000000A-4CFA-49C9-936E-2AF9358806BF}"/>
            </c:ext>
          </c:extLst>
        </c:ser>
        <c:ser>
          <c:idx val="0"/>
          <c:order val="1"/>
          <c:tx>
            <c:strRef>
              <c:f>'Graph Data Sep 10'!$E$174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4CFA-49C9-936E-2AF9358806BF}"/>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4CFA-49C9-936E-2AF9358806BF}"/>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4CFA-49C9-936E-2AF9358806BF}"/>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4CFA-49C9-936E-2AF9358806BF}"/>
                </c:ext>
              </c:extLst>
            </c:dLbl>
            <c:dLbl>
              <c:idx val="4"/>
              <c:layout>
                <c:manualLayout>
                  <c:xMode val="edge"/>
                  <c:yMode val="edge"/>
                  <c:x val="0.37159260453432624"/>
                  <c:y val="0.53804401368913768"/>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CFA-49C9-936E-2AF9358806BF}"/>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4CFA-49C9-936E-2AF9358806BF}"/>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4CFA-49C9-936E-2AF9358806BF}"/>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4CFA-49C9-936E-2AF9358806BF}"/>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10'!$E$175:$E$182</c:f>
              <c:numCache>
                <c:formatCode>_(* #,##0_);_(* \(#,##0\);_(* "-"??_);_(@_)</c:formatCode>
                <c:ptCount val="8"/>
                <c:pt idx="0">
                  <c:v>3.3898305084745761</c:v>
                </c:pt>
                <c:pt idx="1">
                  <c:v>0.30441400304414001</c:v>
                </c:pt>
                <c:pt idx="2">
                  <c:v>9.5238095238095237</c:v>
                </c:pt>
                <c:pt idx="3">
                  <c:v>0</c:v>
                </c:pt>
                <c:pt idx="4">
                  <c:v>0.21459227467811159</c:v>
                </c:pt>
                <c:pt idx="5">
                  <c:v>0</c:v>
                </c:pt>
                <c:pt idx="6">
                  <c:v>11.111111111111111</c:v>
                </c:pt>
                <c:pt idx="7">
                  <c:v>0</c:v>
                </c:pt>
              </c:numCache>
            </c:numRef>
          </c:val>
          <c:extLst>
            <c:ext xmlns:c16="http://schemas.microsoft.com/office/drawing/2014/chart" uri="{C3380CC4-5D6E-409C-BE32-E72D297353CC}">
              <c16:uniqueId val="{00000013-4CFA-49C9-936E-2AF9358806BF}"/>
            </c:ext>
          </c:extLst>
        </c:ser>
        <c:dLbls>
          <c:showLegendKey val="0"/>
          <c:showVal val="1"/>
          <c:showCatName val="0"/>
          <c:showSerName val="0"/>
          <c:showPercent val="0"/>
          <c:showBubbleSize val="0"/>
        </c:dLbls>
        <c:gapWidth val="150"/>
        <c:axId val="153230464"/>
        <c:axId val="1"/>
      </c:barChart>
      <c:catAx>
        <c:axId val="153230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53230464"/>
        <c:crosses val="autoZero"/>
        <c:crossBetween val="between"/>
      </c:valAx>
      <c:spPr>
        <a:solidFill>
          <a:srgbClr val="FFFFFF"/>
        </a:solidFill>
        <a:ln w="3175">
          <a:solidFill>
            <a:srgbClr val="000000"/>
          </a:solidFill>
          <a:prstDash val="solid"/>
        </a:ln>
      </c:spPr>
    </c:plotArea>
    <c:legend>
      <c:legendPos val="r"/>
      <c:layout>
        <c:manualLayout>
          <c:xMode val="edge"/>
          <c:yMode val="edge"/>
          <c:x val="0.80631291022506302"/>
          <c:y val="0.44021782938202175"/>
          <c:w val="0.14634148904440644"/>
          <c:h val="0.513587467612358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852211610903057"/>
          <c:y val="3.132000459881485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0ACF-42F4-8F82-4AA6022DD127}"/>
            </c:ext>
          </c:extLst>
        </c:ser>
        <c:dLbls>
          <c:showLegendKey val="0"/>
          <c:showVal val="0"/>
          <c:showCatName val="0"/>
          <c:showSerName val="0"/>
          <c:showPercent val="0"/>
          <c:showBubbleSize val="0"/>
        </c:dLbls>
        <c:gapWidth val="150"/>
        <c:axId val="153237352"/>
        <c:axId val="1"/>
      </c:barChart>
      <c:catAx>
        <c:axId val="153237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5323735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306476838968594"/>
          <c:y val="0.14090956002383712"/>
          <c:w val="0.66050208801545085"/>
          <c:h val="0.538638156865312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3AE6-4337-8421-5C3EC33E7307}"/>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3AE6-4337-8421-5C3EC33E7307}"/>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3AE6-4337-8421-5C3EC33E7307}"/>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3AE6-4337-8421-5C3EC33E7307}"/>
            </c:ext>
          </c:extLst>
        </c:ser>
        <c:dLbls>
          <c:showLegendKey val="0"/>
          <c:showVal val="0"/>
          <c:showCatName val="0"/>
          <c:showSerName val="0"/>
          <c:showPercent val="0"/>
          <c:showBubbleSize val="0"/>
        </c:dLbls>
        <c:marker val="1"/>
        <c:smooth val="0"/>
        <c:axId val="153236696"/>
        <c:axId val="1"/>
      </c:lineChart>
      <c:dateAx>
        <c:axId val="15323669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5323669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Days DPR Completion Times</a:t>
            </a:r>
          </a:p>
        </c:rich>
      </c:tx>
      <c:layout>
        <c:manualLayout>
          <c:xMode val="edge"/>
          <c:yMode val="edge"/>
          <c:x val="0.36965062480822569"/>
          <c:y val="2.2026490942304685E-2"/>
        </c:manualLayout>
      </c:layout>
      <c:overlay val="0"/>
      <c:spPr>
        <a:noFill/>
        <a:ln w="25400">
          <a:noFill/>
        </a:ln>
      </c:spPr>
    </c:title>
    <c:autoTitleDeleted val="0"/>
    <c:plotArea>
      <c:layout>
        <c:manualLayout>
          <c:layoutTarget val="inner"/>
          <c:xMode val="edge"/>
          <c:yMode val="edge"/>
          <c:x val="0.15693938807647476"/>
          <c:y val="0.16740133116151562"/>
          <c:w val="0.69390555885052896"/>
          <c:h val="0.57048611540569127"/>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[4]Chart!$AB$52:$AB$101</c:f>
              <c:numCache>
                <c:formatCode>General</c:formatCode>
                <c:ptCount val="50"/>
                <c:pt idx="0">
                  <c:v>0.31944444444444448</c:v>
                </c:pt>
                <c:pt idx="1">
                  <c:v>0.31944444444444448</c:v>
                </c:pt>
                <c:pt idx="2">
                  <c:v>0.31944444444444398</c:v>
                </c:pt>
                <c:pt idx="3">
                  <c:v>0.31736111111111115</c:v>
                </c:pt>
                <c:pt idx="4">
                  <c:v>0.32013888888888892</c:v>
                </c:pt>
                <c:pt idx="5">
                  <c:v>0.3215277777777778</c:v>
                </c:pt>
                <c:pt idx="6">
                  <c:v>0.31805555555555554</c:v>
                </c:pt>
                <c:pt idx="7">
                  <c:v>0.32013888888888892</c:v>
                </c:pt>
                <c:pt idx="8">
                  <c:v>0.32013888888888892</c:v>
                </c:pt>
                <c:pt idx="9">
                  <c:v>0.31527777777777777</c:v>
                </c:pt>
                <c:pt idx="10">
                  <c:v>0.31388888888888888</c:v>
                </c:pt>
                <c:pt idx="11">
                  <c:v>0.31805555555555554</c:v>
                </c:pt>
                <c:pt idx="12">
                  <c:v>0.31666666666666665</c:v>
                </c:pt>
                <c:pt idx="13">
                  <c:v>0.31944444444444448</c:v>
                </c:pt>
                <c:pt idx="14">
                  <c:v>0.31944444444444448</c:v>
                </c:pt>
                <c:pt idx="15">
                  <c:v>0.31944444444444448</c:v>
                </c:pt>
                <c:pt idx="16">
                  <c:v>0.32291666666666669</c:v>
                </c:pt>
                <c:pt idx="17">
                  <c:v>0</c:v>
                </c:pt>
                <c:pt idx="18">
                  <c:v>0.31874999999999998</c:v>
                </c:pt>
                <c:pt idx="19">
                  <c:v>0.31805555555555554</c:v>
                </c:pt>
                <c:pt idx="20">
                  <c:v>0.32013888888888892</c:v>
                </c:pt>
                <c:pt idx="21">
                  <c:v>0.31944444444444448</c:v>
                </c:pt>
                <c:pt idx="22">
                  <c:v>0.31388888888888888</c:v>
                </c:pt>
                <c:pt idx="23">
                  <c:v>0.31527777777777777</c:v>
                </c:pt>
                <c:pt idx="24">
                  <c:v>0.31944444444444448</c:v>
                </c:pt>
                <c:pt idx="25">
                  <c:v>0.31944444444444448</c:v>
                </c:pt>
                <c:pt idx="26">
                  <c:v>0.32916666666666666</c:v>
                </c:pt>
                <c:pt idx="27">
                  <c:v>0.31736111111111115</c:v>
                </c:pt>
                <c:pt idx="28">
                  <c:v>0.30902777777777779</c:v>
                </c:pt>
                <c:pt idx="29">
                  <c:v>0.32430555555555557</c:v>
                </c:pt>
                <c:pt idx="30">
                  <c:v>0.33333333333333331</c:v>
                </c:pt>
                <c:pt idx="31">
                  <c:v>0.31944444444444448</c:v>
                </c:pt>
                <c:pt idx="32">
                  <c:v>0.31944444444444448</c:v>
                </c:pt>
                <c:pt idx="33">
                  <c:v>0.32430555555555557</c:v>
                </c:pt>
                <c:pt idx="34">
                  <c:v>0.31944444444444448</c:v>
                </c:pt>
                <c:pt idx="35">
                  <c:v>0.31944444444444448</c:v>
                </c:pt>
                <c:pt idx="36">
                  <c:v>0.31944444444444448</c:v>
                </c:pt>
                <c:pt idx="37">
                  <c:v>0.31666666666666665</c:v>
                </c:pt>
                <c:pt idx="38">
                  <c:v>0.31944444444444448</c:v>
                </c:pt>
                <c:pt idx="39">
                  <c:v>0.31736111111111115</c:v>
                </c:pt>
                <c:pt idx="40">
                  <c:v>0.31944444444444448</c:v>
                </c:pt>
                <c:pt idx="41">
                  <c:v>0.32291666666666669</c:v>
                </c:pt>
                <c:pt idx="42">
                  <c:v>0.31944444444444448</c:v>
                </c:pt>
                <c:pt idx="43">
                  <c:v>0.31805555555555554</c:v>
                </c:pt>
                <c:pt idx="44">
                  <c:v>0.32291666666666669</c:v>
                </c:pt>
                <c:pt idx="45">
                  <c:v>0.31944444444444448</c:v>
                </c:pt>
                <c:pt idx="46">
                  <c:v>0.31944444444444448</c:v>
                </c:pt>
                <c:pt idx="47">
                  <c:v>0.31944444444444448</c:v>
                </c:pt>
                <c:pt idx="48">
                  <c:v>0.31944444444444448</c:v>
                </c:pt>
                <c:pt idx="49">
                  <c:v>0.31736111111111115</c:v>
                </c:pt>
              </c:numCache>
            </c:numRef>
          </c:val>
          <c:smooth val="0"/>
          <c:extLst>
            <c:ext xmlns:c16="http://schemas.microsoft.com/office/drawing/2014/chart" uri="{C3380CC4-5D6E-409C-BE32-E72D297353CC}">
              <c16:uniqueId val="{00000000-0D34-4640-9029-004AEBF467C2}"/>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[4]Chart!$AC$52:$AC$101</c:f>
              <c:numCache>
                <c:formatCode>General</c:formatCode>
                <c:ptCount val="50"/>
                <c:pt idx="0">
                  <c:v>0.72361111111111109</c:v>
                </c:pt>
                <c:pt idx="1">
                  <c:v>0.66111111111111109</c:v>
                </c:pt>
                <c:pt idx="2">
                  <c:v>0.69374999999999998</c:v>
                </c:pt>
                <c:pt idx="3">
                  <c:v>0.63541666666666663</c:v>
                </c:pt>
                <c:pt idx="4">
                  <c:v>0.69513888888888886</c:v>
                </c:pt>
                <c:pt idx="5">
                  <c:v>0.6958333333333333</c:v>
                </c:pt>
                <c:pt idx="6">
                  <c:v>0.68888888888888899</c:v>
                </c:pt>
                <c:pt idx="7">
                  <c:v>0.60833333333333328</c:v>
                </c:pt>
                <c:pt idx="8">
                  <c:v>0.68888888888888899</c:v>
                </c:pt>
                <c:pt idx="9">
                  <c:v>0.70972222222222225</c:v>
                </c:pt>
                <c:pt idx="10">
                  <c:v>0.68888888888888899</c:v>
                </c:pt>
                <c:pt idx="11">
                  <c:v>0.65416666666666667</c:v>
                </c:pt>
                <c:pt idx="12">
                  <c:v>0.72013888888888899</c:v>
                </c:pt>
                <c:pt idx="13">
                  <c:v>0.85486111111111107</c:v>
                </c:pt>
                <c:pt idx="15">
                  <c:v>0.77986111111111101</c:v>
                </c:pt>
                <c:pt idx="17">
                  <c:v>0</c:v>
                </c:pt>
                <c:pt idx="19">
                  <c:v>0.71736111111111101</c:v>
                </c:pt>
                <c:pt idx="20">
                  <c:v>0.78819444444444453</c:v>
                </c:pt>
                <c:pt idx="21">
                  <c:v>0.78125</c:v>
                </c:pt>
                <c:pt idx="22">
                  <c:v>0.6</c:v>
                </c:pt>
                <c:pt idx="23">
                  <c:v>0.70833333333333337</c:v>
                </c:pt>
                <c:pt idx="24">
                  <c:v>0.6645833333333333</c:v>
                </c:pt>
                <c:pt idx="25">
                  <c:v>0.71666666666666667</c:v>
                </c:pt>
                <c:pt idx="26">
                  <c:v>0.67847222222222225</c:v>
                </c:pt>
                <c:pt idx="27">
                  <c:v>0.72291666666666676</c:v>
                </c:pt>
                <c:pt idx="28">
                  <c:v>0.7270833333333333</c:v>
                </c:pt>
                <c:pt idx="29">
                  <c:v>0.67013888888888884</c:v>
                </c:pt>
                <c:pt idx="30">
                  <c:v>0.72152777777777777</c:v>
                </c:pt>
                <c:pt idx="31">
                  <c:v>0.69097222222222221</c:v>
                </c:pt>
                <c:pt idx="32">
                  <c:v>0.66666666666666663</c:v>
                </c:pt>
                <c:pt idx="33">
                  <c:v>0.7597222222222223</c:v>
                </c:pt>
                <c:pt idx="34">
                  <c:v>0.70833333333333337</c:v>
                </c:pt>
                <c:pt idx="35">
                  <c:v>0.7</c:v>
                </c:pt>
                <c:pt idx="36">
                  <c:v>0.7284722222222223</c:v>
                </c:pt>
                <c:pt idx="37">
                  <c:v>0.73958333333333337</c:v>
                </c:pt>
                <c:pt idx="38">
                  <c:v>0.73958333333333337</c:v>
                </c:pt>
                <c:pt idx="39">
                  <c:v>0.70416666666666661</c:v>
                </c:pt>
                <c:pt idx="41">
                  <c:v>0.61736111111111114</c:v>
                </c:pt>
                <c:pt idx="42">
                  <c:v>0.72499999999999998</c:v>
                </c:pt>
                <c:pt idx="43">
                  <c:v>0.72569444444444453</c:v>
                </c:pt>
                <c:pt idx="44">
                  <c:v>0.6694444444444444</c:v>
                </c:pt>
                <c:pt idx="45">
                  <c:v>0.68472222222222223</c:v>
                </c:pt>
                <c:pt idx="47">
                  <c:v>0.75208333333333333</c:v>
                </c:pt>
                <c:pt idx="48">
                  <c:v>0.70208333333333339</c:v>
                </c:pt>
                <c:pt idx="49">
                  <c:v>0.74791666666666667</c:v>
                </c:pt>
              </c:numCache>
            </c:numRef>
          </c:val>
          <c:smooth val="0"/>
          <c:extLst>
            <c:ext xmlns:c16="http://schemas.microsoft.com/office/drawing/2014/chart" uri="{C3380CC4-5D6E-409C-BE32-E72D297353CC}">
              <c16:uniqueId val="{00000001-0D34-4640-9029-004AEBF467C2}"/>
            </c:ext>
          </c:extLst>
        </c:ser>
        <c:dLbls>
          <c:showLegendKey val="0"/>
          <c:showVal val="0"/>
          <c:showCatName val="0"/>
          <c:showSerName val="0"/>
          <c:showPercent val="0"/>
          <c:showBubbleSize val="0"/>
        </c:dLbls>
        <c:marker val="1"/>
        <c:smooth val="0"/>
        <c:axId val="153233088"/>
        <c:axId val="1"/>
      </c:lineChart>
      <c:catAx>
        <c:axId val="15323308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4876882871454771"/>
              <c:y val="0.852425199467191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Completion Times</a:t>
                </a:r>
              </a:p>
            </c:rich>
          </c:tx>
          <c:layout>
            <c:manualLayout>
              <c:xMode val="edge"/>
              <c:yMode val="edge"/>
              <c:x val="4.7989730238260878E-2"/>
              <c:y val="0.3215867677576484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233088"/>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949807323994174"/>
          <c:y val="1.6786624797683173E-2"/>
        </c:manualLayout>
      </c:layout>
      <c:overlay val="0"/>
      <c:spPr>
        <a:noFill/>
        <a:ln w="25400">
          <a:noFill/>
        </a:ln>
      </c:spPr>
    </c:title>
    <c:autoTitleDeleted val="0"/>
    <c:plotArea>
      <c:layout>
        <c:manualLayout>
          <c:layoutTarget val="inner"/>
          <c:xMode val="edge"/>
          <c:yMode val="edge"/>
          <c:x val="7.9260250561854109E-2"/>
          <c:y val="0.13669108763827728"/>
          <c:w val="0.78071346803426289"/>
          <c:h val="0.72662104481400014"/>
        </c:manualLayout>
      </c:layout>
      <c:barChart>
        <c:barDir val="col"/>
        <c:grouping val="stacked"/>
        <c:varyColors val="0"/>
        <c:ser>
          <c:idx val="0"/>
          <c:order val="0"/>
          <c:tx>
            <c:strRef>
              <c:f>'Graph Data Sep 10'!$AD$15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7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10'!$X$15:$AC$15</c:f>
              <c:numCache>
                <c:formatCode>General</c:formatCode>
                <c:ptCount val="6"/>
                <c:pt idx="1">
                  <c:v>3</c:v>
                </c:pt>
                <c:pt idx="2">
                  <c:v>1</c:v>
                </c:pt>
                <c:pt idx="4">
                  <c:v>3</c:v>
                </c:pt>
                <c:pt idx="5">
                  <c:v>2</c:v>
                </c:pt>
              </c:numCache>
            </c:numRef>
          </c:val>
          <c:extLst>
            <c:ext xmlns:c16="http://schemas.microsoft.com/office/drawing/2014/chart" uri="{C3380CC4-5D6E-409C-BE32-E72D297353CC}">
              <c16:uniqueId val="{00000000-7F76-404C-936A-4551F51684CA}"/>
            </c:ext>
          </c:extLst>
        </c:ser>
        <c:ser>
          <c:idx val="1"/>
          <c:order val="1"/>
          <c:tx>
            <c:strRef>
              <c:f>'Graph Data Sep 10'!$AD$16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2470292322163139E-2"/>
                  <c:y val="0.69064970596182207"/>
                </c:manualLayout>
              </c:layout>
              <c:spPr>
                <a:noFill/>
                <a:ln w="25400">
                  <a:noFill/>
                </a:ln>
              </c:spPr>
              <c:txPr>
                <a:bodyPr/>
                <a:lstStyle/>
                <a:p>
                  <a:pPr>
                    <a:defRPr sz="925"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F76-404C-936A-4551F51684CA}"/>
                </c:ext>
              </c:extLst>
            </c:dLbl>
            <c:spPr>
              <a:noFill/>
              <a:ln w="25400">
                <a:noFill/>
              </a:ln>
            </c:spPr>
            <c:txPr>
              <a:bodyPr wrap="square" lIns="38100" tIns="19050" rIns="38100" bIns="19050" anchor="ctr">
                <a:spAutoFit/>
              </a:bodyPr>
              <a:lstStyle/>
              <a:p>
                <a:pPr>
                  <a:defRPr sz="92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10'!$X$16:$AC$16</c:f>
              <c:numCache>
                <c:formatCode>General</c:formatCode>
                <c:ptCount val="6"/>
                <c:pt idx="0">
                  <c:v>14</c:v>
                </c:pt>
                <c:pt idx="1">
                  <c:v>3</c:v>
                </c:pt>
                <c:pt idx="2">
                  <c:v>8</c:v>
                </c:pt>
                <c:pt idx="3">
                  <c:v>2</c:v>
                </c:pt>
                <c:pt idx="4">
                  <c:v>9</c:v>
                </c:pt>
                <c:pt idx="5">
                  <c:v>17</c:v>
                </c:pt>
              </c:numCache>
            </c:numRef>
          </c:val>
          <c:extLst>
            <c:ext xmlns:c16="http://schemas.microsoft.com/office/drawing/2014/chart" uri="{C3380CC4-5D6E-409C-BE32-E72D297353CC}">
              <c16:uniqueId val="{00000002-7F76-404C-936A-4551F51684CA}"/>
            </c:ext>
          </c:extLst>
        </c:ser>
        <c:ser>
          <c:idx val="2"/>
          <c:order val="2"/>
          <c:tx>
            <c:strRef>
              <c:f>'Graph Data Sep 10'!$AD$17</c:f>
              <c:strCache>
                <c:ptCount val="1"/>
                <c:pt idx="0">
                  <c:v>EBS</c:v>
                </c:pt>
              </c:strCache>
            </c:strRef>
          </c:tx>
          <c:spPr>
            <a:solidFill>
              <a:srgbClr val="FFFFCC"/>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10'!$X$17:$AC$17</c:f>
              <c:numCache>
                <c:formatCode>General</c:formatCode>
                <c:ptCount val="6"/>
              </c:numCache>
            </c:numRef>
          </c:val>
          <c:extLst>
            <c:ext xmlns:c16="http://schemas.microsoft.com/office/drawing/2014/chart" uri="{C3380CC4-5D6E-409C-BE32-E72D297353CC}">
              <c16:uniqueId val="{00000003-7F76-404C-936A-4551F51684CA}"/>
            </c:ext>
          </c:extLst>
        </c:ser>
        <c:ser>
          <c:idx val="3"/>
          <c:order val="3"/>
          <c:tx>
            <c:strRef>
              <c:f>'Graph Data Sep 10'!$AD$18</c:f>
              <c:strCache>
                <c:ptCount val="1"/>
                <c:pt idx="0">
                  <c:v>EEL</c:v>
                </c:pt>
              </c:strCache>
            </c:strRef>
          </c:tx>
          <c:spPr>
            <a:solidFill>
              <a:srgbClr val="CCFFFF"/>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10'!$X$18:$AC$18</c:f>
              <c:numCache>
                <c:formatCode>General</c:formatCode>
                <c:ptCount val="6"/>
              </c:numCache>
            </c:numRef>
          </c:val>
          <c:extLst>
            <c:ext xmlns:c16="http://schemas.microsoft.com/office/drawing/2014/chart" uri="{C3380CC4-5D6E-409C-BE32-E72D297353CC}">
              <c16:uniqueId val="{00000004-7F76-404C-936A-4551F51684CA}"/>
            </c:ext>
          </c:extLst>
        </c:ser>
        <c:ser>
          <c:idx val="4"/>
          <c:order val="4"/>
          <c:tx>
            <c:strRef>
              <c:f>'Graph Data Sep 10'!$AD$19</c:f>
              <c:strCache>
                <c:ptCount val="1"/>
                <c:pt idx="0">
                  <c:v>EES</c:v>
                </c:pt>
              </c:strCache>
            </c:strRef>
          </c:tx>
          <c:spPr>
            <a:solidFill>
              <a:srgbClr val="660066"/>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10'!$X$19:$AC$19</c:f>
              <c:numCache>
                <c:formatCode>General</c:formatCode>
                <c:ptCount val="6"/>
              </c:numCache>
            </c:numRef>
          </c:val>
          <c:extLst>
            <c:ext xmlns:c16="http://schemas.microsoft.com/office/drawing/2014/chart" uri="{C3380CC4-5D6E-409C-BE32-E72D297353CC}">
              <c16:uniqueId val="{00000005-7F76-404C-936A-4551F51684CA}"/>
            </c:ext>
          </c:extLst>
        </c:ser>
        <c:ser>
          <c:idx val="5"/>
          <c:order val="5"/>
          <c:tx>
            <c:strRef>
              <c:f>'Graph Data Sep 10'!$AD$20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10'!$X$20:$AC$20</c:f>
              <c:numCache>
                <c:formatCode>General</c:formatCode>
                <c:ptCount val="6"/>
                <c:pt idx="0">
                  <c:v>6</c:v>
                </c:pt>
                <c:pt idx="1">
                  <c:v>7</c:v>
                </c:pt>
                <c:pt idx="2">
                  <c:v>3</c:v>
                </c:pt>
                <c:pt idx="3">
                  <c:v>11</c:v>
                </c:pt>
                <c:pt idx="4">
                  <c:v>1</c:v>
                </c:pt>
                <c:pt idx="5">
                  <c:v>17</c:v>
                </c:pt>
              </c:numCache>
            </c:numRef>
          </c:val>
          <c:extLst>
            <c:ext xmlns:c16="http://schemas.microsoft.com/office/drawing/2014/chart" uri="{C3380CC4-5D6E-409C-BE32-E72D297353CC}">
              <c16:uniqueId val="{00000006-7F76-404C-936A-4551F51684CA}"/>
            </c:ext>
          </c:extLst>
        </c:ser>
        <c:dLbls>
          <c:showLegendKey val="0"/>
          <c:showVal val="0"/>
          <c:showCatName val="0"/>
          <c:showSerName val="0"/>
          <c:showPercent val="0"/>
          <c:showBubbleSize val="0"/>
        </c:dLbls>
        <c:gapWidth val="0"/>
        <c:overlap val="90"/>
        <c:axId val="153231776"/>
        <c:axId val="1"/>
      </c:barChart>
      <c:dateAx>
        <c:axId val="15323177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53231776"/>
        <c:crossesAt val="37104"/>
        <c:crossBetween val="between"/>
      </c:valAx>
      <c:spPr>
        <a:solidFill>
          <a:srgbClr val="FFFFFF"/>
        </a:solidFill>
        <a:ln w="12700">
          <a:solidFill>
            <a:srgbClr val="808080"/>
          </a:solidFill>
          <a:prstDash val="solid"/>
        </a:ln>
      </c:spPr>
    </c:plotArea>
    <c:legend>
      <c:legendPos val="r"/>
      <c:layout>
        <c:manualLayout>
          <c:xMode val="edge"/>
          <c:yMode val="edge"/>
          <c:x val="0.88243078958864241"/>
          <c:y val="0.19904140831538619"/>
          <c:w val="8.5865271442008617E-2"/>
          <c:h val="0.342926763724099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386601246249554"/>
          <c:y val="2.364071651687287E-2"/>
        </c:manualLayout>
      </c:layout>
      <c:overlay val="0"/>
      <c:spPr>
        <a:noFill/>
        <a:ln w="25400">
          <a:noFill/>
        </a:ln>
      </c:spPr>
    </c:title>
    <c:autoTitleDeleted val="0"/>
    <c:plotArea>
      <c:layout>
        <c:manualLayout>
          <c:layoutTarget val="inner"/>
          <c:xMode val="edge"/>
          <c:yMode val="edge"/>
          <c:x val="5.1282082149998985E-2"/>
          <c:y val="0.13238801249448806"/>
          <c:w val="0.68639094569998638"/>
          <c:h val="0.59101791292182171"/>
        </c:manualLayout>
      </c:layout>
      <c:barChart>
        <c:barDir val="col"/>
        <c:grouping val="stacked"/>
        <c:varyColors val="0"/>
        <c:ser>
          <c:idx val="0"/>
          <c:order val="0"/>
          <c:tx>
            <c:strRef>
              <c:f>'Graph Data Sep 04'!$A$2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04'!$S$2:$AB$2</c:f>
              <c:numCache>
                <c:formatCode>General</c:formatCode>
                <c:ptCount val="10"/>
              </c:numCache>
            </c:numRef>
          </c:val>
          <c:extLst>
            <c:ext xmlns:c16="http://schemas.microsoft.com/office/drawing/2014/chart" uri="{C3380CC4-5D6E-409C-BE32-E72D297353CC}">
              <c16:uniqueId val="{00000000-C1A8-47DE-AF31-B48092A536CB}"/>
            </c:ext>
          </c:extLst>
        </c:ser>
        <c:ser>
          <c:idx val="1"/>
          <c:order val="1"/>
          <c:tx>
            <c:strRef>
              <c:f>'Graph Data Sep 04'!$A$3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043425034998926"/>
                  <c:y val="0.6903089222926877"/>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1A8-47DE-AF31-B48092A536CB}"/>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04'!$S$3:$AB$3</c:f>
              <c:numCache>
                <c:formatCode>General</c:formatCode>
                <c:ptCount val="10"/>
                <c:pt idx="1">
                  <c:v>1</c:v>
                </c:pt>
              </c:numCache>
            </c:numRef>
          </c:val>
          <c:extLst>
            <c:ext xmlns:c16="http://schemas.microsoft.com/office/drawing/2014/chart" uri="{C3380CC4-5D6E-409C-BE32-E72D297353CC}">
              <c16:uniqueId val="{00000002-C1A8-47DE-AF31-B48092A536CB}"/>
            </c:ext>
          </c:extLst>
        </c:ser>
        <c:ser>
          <c:idx val="2"/>
          <c:order val="2"/>
          <c:tx>
            <c:strRef>
              <c:f>'Graph Data Sep 04'!$A$4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2504956551249151"/>
                  <c:y val="0.4964550468543302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A8-47DE-AF31-B48092A536CB}"/>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04'!$S$4:$AB$4</c:f>
              <c:numCache>
                <c:formatCode>General</c:formatCode>
                <c:ptCount val="10"/>
                <c:pt idx="0">
                  <c:v>5</c:v>
                </c:pt>
                <c:pt idx="4">
                  <c:v>17</c:v>
                </c:pt>
                <c:pt idx="5">
                  <c:v>12</c:v>
                </c:pt>
                <c:pt idx="6">
                  <c:v>5</c:v>
                </c:pt>
                <c:pt idx="7">
                  <c:v>4</c:v>
                </c:pt>
                <c:pt idx="8">
                  <c:v>8</c:v>
                </c:pt>
                <c:pt idx="9">
                  <c:v>11</c:v>
                </c:pt>
              </c:numCache>
            </c:numRef>
          </c:val>
          <c:extLst>
            <c:ext xmlns:c16="http://schemas.microsoft.com/office/drawing/2014/chart" uri="{C3380CC4-5D6E-409C-BE32-E72D297353CC}">
              <c16:uniqueId val="{00000004-C1A8-47DE-AF31-B48092A536CB}"/>
            </c:ext>
          </c:extLst>
        </c:ser>
        <c:ser>
          <c:idx val="3"/>
          <c:order val="3"/>
          <c:tx>
            <c:strRef>
              <c:f>'Graph Data Sep 04'!$A$5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299805349499915"/>
                  <c:y val="0.4609939720790209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A8-47DE-AF31-B48092A536CB}"/>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04'!$S$5:$AB$5</c:f>
              <c:numCache>
                <c:formatCode>General</c:formatCode>
                <c:ptCount val="10"/>
                <c:pt idx="0">
                  <c:v>1</c:v>
                </c:pt>
                <c:pt idx="1">
                  <c:v>12</c:v>
                </c:pt>
                <c:pt idx="2">
                  <c:v>9</c:v>
                </c:pt>
                <c:pt idx="3">
                  <c:v>9</c:v>
                </c:pt>
                <c:pt idx="4">
                  <c:v>4</c:v>
                </c:pt>
                <c:pt idx="5">
                  <c:v>5</c:v>
                </c:pt>
                <c:pt idx="6">
                  <c:v>5</c:v>
                </c:pt>
                <c:pt idx="7">
                  <c:v>3</c:v>
                </c:pt>
                <c:pt idx="8">
                  <c:v>6</c:v>
                </c:pt>
                <c:pt idx="9">
                  <c:v>4</c:v>
                </c:pt>
              </c:numCache>
            </c:numRef>
          </c:val>
          <c:extLst>
            <c:ext xmlns:c16="http://schemas.microsoft.com/office/drawing/2014/chart" uri="{C3380CC4-5D6E-409C-BE32-E72D297353CC}">
              <c16:uniqueId val="{00000006-C1A8-47DE-AF31-B48092A536CB}"/>
            </c:ext>
          </c:extLst>
        </c:ser>
        <c:ser>
          <c:idx val="4"/>
          <c:order val="4"/>
          <c:tx>
            <c:strRef>
              <c:f>'Graph Data Sep 04'!$A$6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013836208749029"/>
                  <c:y val="0.5082754051127667"/>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1A8-47DE-AF31-B48092A536CB}"/>
                </c:ext>
              </c:extLst>
            </c:dLbl>
            <c:dLbl>
              <c:idx val="8"/>
              <c:layout>
                <c:manualLayout>
                  <c:xMode val="edge"/>
                  <c:yMode val="edge"/>
                  <c:x val="0.6222883430124877"/>
                  <c:y val="0.45390175712395908"/>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1A8-47DE-AF31-B48092A536CB}"/>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04'!$S$6:$AB$6</c:f>
              <c:numCache>
                <c:formatCode>General</c:formatCode>
                <c:ptCount val="10"/>
                <c:pt idx="1">
                  <c:v>5</c:v>
                </c:pt>
                <c:pt idx="2">
                  <c:v>5</c:v>
                </c:pt>
                <c:pt idx="3">
                  <c:v>5</c:v>
                </c:pt>
                <c:pt idx="4">
                  <c:v>1</c:v>
                </c:pt>
                <c:pt idx="5">
                  <c:v>1</c:v>
                </c:pt>
                <c:pt idx="6">
                  <c:v>2</c:v>
                </c:pt>
                <c:pt idx="8">
                  <c:v>1</c:v>
                </c:pt>
              </c:numCache>
            </c:numRef>
          </c:val>
          <c:extLst>
            <c:ext xmlns:c16="http://schemas.microsoft.com/office/drawing/2014/chart" uri="{C3380CC4-5D6E-409C-BE32-E72D297353CC}">
              <c16:uniqueId val="{00000009-C1A8-47DE-AF31-B48092A536CB}"/>
            </c:ext>
          </c:extLst>
        </c:ser>
        <c:ser>
          <c:idx val="5"/>
          <c:order val="5"/>
          <c:tx>
            <c:strRef>
              <c:f>'Graph Data Sep 04'!$A$7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311670976248884"/>
                  <c:y val="0.562649053101574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1A8-47DE-AF31-B48092A536CB}"/>
                </c:ext>
              </c:extLst>
            </c:dLbl>
            <c:dLbl>
              <c:idx val="8"/>
              <c:layout>
                <c:manualLayout>
                  <c:xMode val="edge"/>
                  <c:yMode val="edge"/>
                  <c:x val="0.63708125132498739"/>
                  <c:y val="0.42316882565202435"/>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1A8-47DE-AF31-B48092A536CB}"/>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04'!$S$7:$AB$7</c:f>
              <c:numCache>
                <c:formatCode>General</c:formatCode>
                <c:ptCount val="10"/>
                <c:pt idx="0">
                  <c:v>1</c:v>
                </c:pt>
                <c:pt idx="1">
                  <c:v>3</c:v>
                </c:pt>
                <c:pt idx="4">
                  <c:v>2</c:v>
                </c:pt>
                <c:pt idx="5">
                  <c:v>1</c:v>
                </c:pt>
                <c:pt idx="6">
                  <c:v>2</c:v>
                </c:pt>
                <c:pt idx="8">
                  <c:v>3</c:v>
                </c:pt>
                <c:pt idx="9">
                  <c:v>1</c:v>
                </c:pt>
              </c:numCache>
            </c:numRef>
          </c:val>
          <c:extLst>
            <c:ext xmlns:c16="http://schemas.microsoft.com/office/drawing/2014/chart" uri="{C3380CC4-5D6E-409C-BE32-E72D297353CC}">
              <c16:uniqueId val="{0000000C-C1A8-47DE-AF31-B48092A536CB}"/>
            </c:ext>
          </c:extLst>
        </c:ser>
        <c:ser>
          <c:idx val="6"/>
          <c:order val="6"/>
          <c:tx>
            <c:strRef>
              <c:f>'Graph Data Sep 04'!$A$8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04'!$S$8:$AB$8</c:f>
              <c:numCache>
                <c:formatCode>General</c:formatCode>
                <c:ptCount val="10"/>
                <c:pt idx="1">
                  <c:v>2</c:v>
                </c:pt>
                <c:pt idx="3">
                  <c:v>2</c:v>
                </c:pt>
                <c:pt idx="5">
                  <c:v>1</c:v>
                </c:pt>
                <c:pt idx="6">
                  <c:v>1</c:v>
                </c:pt>
                <c:pt idx="7">
                  <c:v>3</c:v>
                </c:pt>
                <c:pt idx="8">
                  <c:v>2</c:v>
                </c:pt>
              </c:numCache>
            </c:numRef>
          </c:val>
          <c:extLst>
            <c:ext xmlns:c16="http://schemas.microsoft.com/office/drawing/2014/chart" uri="{C3380CC4-5D6E-409C-BE32-E72D297353CC}">
              <c16:uniqueId val="{0000000D-C1A8-47DE-AF31-B48092A536CB}"/>
            </c:ext>
          </c:extLst>
        </c:ser>
        <c:ser>
          <c:idx val="7"/>
          <c:order val="7"/>
          <c:tx>
            <c:strRef>
              <c:f>'Graph Data Sep 04'!$A$9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4773202492499109"/>
                  <c:y val="0.3782514642699659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1A8-47DE-AF31-B48092A536CB}"/>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04'!$S$9:$AB$9</c:f>
              <c:numCache>
                <c:formatCode>General</c:formatCode>
                <c:ptCount val="10"/>
                <c:pt idx="3">
                  <c:v>2</c:v>
                </c:pt>
                <c:pt idx="4">
                  <c:v>3</c:v>
                </c:pt>
                <c:pt idx="5">
                  <c:v>3</c:v>
                </c:pt>
                <c:pt idx="6">
                  <c:v>2</c:v>
                </c:pt>
                <c:pt idx="7">
                  <c:v>3</c:v>
                </c:pt>
                <c:pt idx="8">
                  <c:v>2</c:v>
                </c:pt>
                <c:pt idx="9">
                  <c:v>1</c:v>
                </c:pt>
              </c:numCache>
            </c:numRef>
          </c:val>
          <c:extLst>
            <c:ext xmlns:c16="http://schemas.microsoft.com/office/drawing/2014/chart" uri="{C3380CC4-5D6E-409C-BE32-E72D297353CC}">
              <c16:uniqueId val="{0000000F-C1A8-47DE-AF31-B48092A536CB}"/>
            </c:ext>
          </c:extLst>
        </c:ser>
        <c:ser>
          <c:idx val="8"/>
          <c:order val="8"/>
          <c:tx>
            <c:strRef>
              <c:f>'Graph Data Sep 04'!$A$10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04'!$S$10:$AB$10</c:f>
              <c:numCache>
                <c:formatCode>General</c:formatCode>
                <c:ptCount val="10"/>
                <c:pt idx="0">
                  <c:v>1</c:v>
                </c:pt>
                <c:pt idx="2">
                  <c:v>1</c:v>
                </c:pt>
                <c:pt idx="3">
                  <c:v>1</c:v>
                </c:pt>
                <c:pt idx="4">
                  <c:v>2</c:v>
                </c:pt>
                <c:pt idx="5">
                  <c:v>1</c:v>
                </c:pt>
                <c:pt idx="7">
                  <c:v>1</c:v>
                </c:pt>
                <c:pt idx="8">
                  <c:v>1</c:v>
                </c:pt>
                <c:pt idx="9">
                  <c:v>1</c:v>
                </c:pt>
              </c:numCache>
            </c:numRef>
          </c:val>
          <c:extLst>
            <c:ext xmlns:c16="http://schemas.microsoft.com/office/drawing/2014/chart" uri="{C3380CC4-5D6E-409C-BE32-E72D297353CC}">
              <c16:uniqueId val="{00000010-C1A8-47DE-AF31-B48092A536CB}"/>
            </c:ext>
          </c:extLst>
        </c:ser>
        <c:dLbls>
          <c:showLegendKey val="0"/>
          <c:showVal val="1"/>
          <c:showCatName val="0"/>
          <c:showSerName val="0"/>
          <c:showPercent val="0"/>
          <c:showBubbleSize val="0"/>
        </c:dLbls>
        <c:gapWidth val="110"/>
        <c:overlap val="50"/>
        <c:axId val="212979648"/>
        <c:axId val="1"/>
      </c:barChart>
      <c:catAx>
        <c:axId val="21297964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2979648"/>
        <c:crosses val="autoZero"/>
        <c:crossBetween val="between"/>
      </c:valAx>
      <c:spPr>
        <a:solidFill>
          <a:srgbClr val="FFFFFF"/>
        </a:solidFill>
        <a:ln w="12700">
          <a:solidFill>
            <a:srgbClr val="C0C0C0"/>
          </a:solidFill>
          <a:prstDash val="solid"/>
        </a:ln>
      </c:spPr>
    </c:plotArea>
    <c:legend>
      <c:legendPos val="r"/>
      <c:layout>
        <c:manualLayout>
          <c:xMode val="edge"/>
          <c:yMode val="edge"/>
          <c:x val="0.75838309948748495"/>
          <c:y val="9.456286606749148E-2"/>
          <c:w val="0.23175556356249541"/>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63560796718261"/>
          <c:y val="3.8674111397141393E-2"/>
        </c:manualLayout>
      </c:layout>
      <c:overlay val="0"/>
      <c:spPr>
        <a:noFill/>
        <a:ln w="25400">
          <a:noFill/>
        </a:ln>
      </c:spPr>
    </c:title>
    <c:autoTitleDeleted val="0"/>
    <c:plotArea>
      <c:layout>
        <c:manualLayout>
          <c:layoutTarget val="inner"/>
          <c:xMode val="edge"/>
          <c:yMode val="edge"/>
          <c:x val="0.11224507772029947"/>
          <c:y val="0.18232081087223798"/>
          <c:w val="0.76822280465711446"/>
          <c:h val="0.4530395906522277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04'!$S$12:$AB$12</c:f>
              <c:numCache>
                <c:formatCode>m/d/yyyy</c:formatCode>
                <c:ptCount val="10"/>
                <c:pt idx="0">
                  <c:v>37074</c:v>
                </c:pt>
                <c:pt idx="1">
                  <c:v>37081</c:v>
                </c:pt>
                <c:pt idx="2">
                  <c:v>37088</c:v>
                </c:pt>
                <c:pt idx="3">
                  <c:v>37095</c:v>
                </c:pt>
                <c:pt idx="4">
                  <c:v>37102</c:v>
                </c:pt>
                <c:pt idx="5">
                  <c:v>37109</c:v>
                </c:pt>
                <c:pt idx="6">
                  <c:v>37116</c:v>
                </c:pt>
                <c:pt idx="7">
                  <c:v>37123</c:v>
                </c:pt>
                <c:pt idx="8">
                  <c:v>37130</c:v>
                </c:pt>
                <c:pt idx="9">
                  <c:v>37138</c:v>
                </c:pt>
              </c:numCache>
            </c:numRef>
          </c:cat>
          <c:val>
            <c:numRef>
              <c:f>'Graph Data Sep 04'!$S$11:$AB$11</c:f>
              <c:numCache>
                <c:formatCode>General</c:formatCode>
                <c:ptCount val="10"/>
                <c:pt idx="0">
                  <c:v>8</c:v>
                </c:pt>
                <c:pt idx="1">
                  <c:v>23</c:v>
                </c:pt>
                <c:pt idx="2">
                  <c:v>15</c:v>
                </c:pt>
                <c:pt idx="3">
                  <c:v>19</c:v>
                </c:pt>
                <c:pt idx="4">
                  <c:v>29</c:v>
                </c:pt>
                <c:pt idx="5">
                  <c:v>24</c:v>
                </c:pt>
                <c:pt idx="6">
                  <c:v>17</c:v>
                </c:pt>
                <c:pt idx="7">
                  <c:v>14</c:v>
                </c:pt>
                <c:pt idx="8">
                  <c:v>23</c:v>
                </c:pt>
                <c:pt idx="9">
                  <c:v>18</c:v>
                </c:pt>
              </c:numCache>
            </c:numRef>
          </c:val>
          <c:smooth val="0"/>
          <c:extLst>
            <c:ext xmlns:c16="http://schemas.microsoft.com/office/drawing/2014/chart" uri="{C3380CC4-5D6E-409C-BE32-E72D297353CC}">
              <c16:uniqueId val="{00000000-5F05-44B2-B07C-079B829E6BC9}"/>
            </c:ext>
          </c:extLst>
        </c:ser>
        <c:dLbls>
          <c:showLegendKey val="0"/>
          <c:showVal val="0"/>
          <c:showCatName val="0"/>
          <c:showSerName val="0"/>
          <c:showPercent val="0"/>
          <c:showBubbleSize val="0"/>
        </c:dLbls>
        <c:marker val="1"/>
        <c:smooth val="0"/>
        <c:axId val="212977680"/>
        <c:axId val="1"/>
      </c:lineChart>
      <c:catAx>
        <c:axId val="21297768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297768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9.3294610053235916E-2"/>
          <c:y val="0.8701675064356813"/>
          <c:w val="0.77259598950335995"/>
          <c:h val="7.734822279428278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Summary of Errors by Group for week of 09/04/2001</a:t>
            </a:r>
          </a:p>
        </c:rich>
      </c:tx>
      <c:layout>
        <c:manualLayout>
          <c:xMode val="edge"/>
          <c:yMode val="edge"/>
          <c:x val="0.21233863116247215"/>
          <c:y val="1.9021758059716988E-2"/>
        </c:manualLayout>
      </c:layout>
      <c:overlay val="0"/>
      <c:spPr>
        <a:noFill/>
        <a:ln w="25400">
          <a:noFill/>
        </a:ln>
      </c:spPr>
    </c:title>
    <c:autoTitleDeleted val="0"/>
    <c:plotArea>
      <c:layout>
        <c:manualLayout>
          <c:layoutTarget val="inner"/>
          <c:xMode val="edge"/>
          <c:yMode val="edge"/>
          <c:x val="2.582496865489526E-2"/>
          <c:y val="0.1657610345203909"/>
          <c:w val="0.76040185483858258"/>
          <c:h val="0.44565261739908374"/>
        </c:manualLayout>
      </c:layout>
      <c:barChart>
        <c:barDir val="col"/>
        <c:grouping val="clustered"/>
        <c:varyColors val="0"/>
        <c:ser>
          <c:idx val="1"/>
          <c:order val="0"/>
          <c:tx>
            <c:strRef>
              <c:f>'Graph Data Sep 04'!$C$174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6939-4DA9-8A2D-5FD67B47BBA2}"/>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6939-4DA9-8A2D-5FD67B47BBA2}"/>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6939-4DA9-8A2D-5FD67B47BBA2}"/>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6939-4DA9-8A2D-5FD67B47BBA2}"/>
                </c:ext>
              </c:extLst>
            </c:dLbl>
            <c:dLbl>
              <c:idx val="4"/>
              <c:layout>
                <c:manualLayout>
                  <c:xMode val="edge"/>
                  <c:yMode val="edge"/>
                  <c:x val="0.34146347443694836"/>
                  <c:y val="0.50815267959529675"/>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939-4DA9-8A2D-5FD67B47BBA2}"/>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6939-4DA9-8A2D-5FD67B47BBA2}"/>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6939-4DA9-8A2D-5FD67B47BBA2}"/>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6939-4DA9-8A2D-5FD67B47BBA2}"/>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6939-4DA9-8A2D-5FD67B47BBA2}"/>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6939-4DA9-8A2D-5FD67B47BBA2}"/>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04'!$C$175:$C$184</c:f>
              <c:numCache>
                <c:formatCode>General</c:formatCode>
                <c:ptCount val="10"/>
                <c:pt idx="0">
                  <c:v>3</c:v>
                </c:pt>
                <c:pt idx="1">
                  <c:v>3</c:v>
                </c:pt>
                <c:pt idx="2">
                  <c:v>6</c:v>
                </c:pt>
                <c:pt idx="3">
                  <c:v>0</c:v>
                </c:pt>
                <c:pt idx="4">
                  <c:v>2</c:v>
                </c:pt>
                <c:pt idx="5">
                  <c:v>0</c:v>
                </c:pt>
                <c:pt idx="6">
                  <c:v>2</c:v>
                </c:pt>
                <c:pt idx="7">
                  <c:v>1</c:v>
                </c:pt>
                <c:pt idx="8">
                  <c:v>1</c:v>
                </c:pt>
                <c:pt idx="9">
                  <c:v>18</c:v>
                </c:pt>
              </c:numCache>
            </c:numRef>
          </c:val>
          <c:extLst>
            <c:ext xmlns:c16="http://schemas.microsoft.com/office/drawing/2014/chart" uri="{C3380CC4-5D6E-409C-BE32-E72D297353CC}">
              <c16:uniqueId val="{0000000A-6939-4DA9-8A2D-5FD67B47BBA2}"/>
            </c:ext>
          </c:extLst>
        </c:ser>
        <c:ser>
          <c:idx val="0"/>
          <c:order val="1"/>
          <c:tx>
            <c:strRef>
              <c:f>'Graph Data Sep 04'!$E$174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6939-4DA9-8A2D-5FD67B47BBA2}"/>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6939-4DA9-8A2D-5FD67B47BBA2}"/>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6939-4DA9-8A2D-5FD67B47BBA2}"/>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6939-4DA9-8A2D-5FD67B47BBA2}"/>
                </c:ext>
              </c:extLst>
            </c:dLbl>
            <c:dLbl>
              <c:idx val="4"/>
              <c:layout>
                <c:manualLayout>
                  <c:xMode val="edge"/>
                  <c:yMode val="edge"/>
                  <c:x val="0.37159260453432624"/>
                  <c:y val="0.53804401368913768"/>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939-4DA9-8A2D-5FD67B47BBA2}"/>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6939-4DA9-8A2D-5FD67B47BBA2}"/>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6939-4DA9-8A2D-5FD67B47BBA2}"/>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6939-4DA9-8A2D-5FD67B47BBA2}"/>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04'!$E$175:$E$182</c:f>
              <c:numCache>
                <c:formatCode>_(* #,##0_);_(* \(#,##0\);_(* "-"??_);_(@_)</c:formatCode>
                <c:ptCount val="8"/>
                <c:pt idx="0">
                  <c:v>5.2631578947368416</c:v>
                </c:pt>
                <c:pt idx="1">
                  <c:v>0.46875</c:v>
                </c:pt>
                <c:pt idx="2">
                  <c:v>14.285714285714285</c:v>
                </c:pt>
                <c:pt idx="3">
                  <c:v>0</c:v>
                </c:pt>
                <c:pt idx="4">
                  <c:v>0.44247787610619471</c:v>
                </c:pt>
                <c:pt idx="5">
                  <c:v>0</c:v>
                </c:pt>
                <c:pt idx="6">
                  <c:v>22.222222222222221</c:v>
                </c:pt>
                <c:pt idx="7">
                  <c:v>5.8823529411764701</c:v>
                </c:pt>
              </c:numCache>
            </c:numRef>
          </c:val>
          <c:extLst>
            <c:ext xmlns:c16="http://schemas.microsoft.com/office/drawing/2014/chart" uri="{C3380CC4-5D6E-409C-BE32-E72D297353CC}">
              <c16:uniqueId val="{00000013-6939-4DA9-8A2D-5FD67B47BBA2}"/>
            </c:ext>
          </c:extLst>
        </c:ser>
        <c:dLbls>
          <c:showLegendKey val="0"/>
          <c:showVal val="1"/>
          <c:showCatName val="0"/>
          <c:showSerName val="0"/>
          <c:showPercent val="0"/>
          <c:showBubbleSize val="0"/>
        </c:dLbls>
        <c:gapWidth val="150"/>
        <c:axId val="212982600"/>
        <c:axId val="1"/>
      </c:barChart>
      <c:catAx>
        <c:axId val="21298260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2982600"/>
        <c:crosses val="autoZero"/>
        <c:crossBetween val="between"/>
      </c:valAx>
      <c:spPr>
        <a:solidFill>
          <a:srgbClr val="FFFFFF"/>
        </a:solidFill>
        <a:ln w="3175">
          <a:solidFill>
            <a:srgbClr val="000000"/>
          </a:solidFill>
          <a:prstDash val="solid"/>
        </a:ln>
      </c:spPr>
    </c:plotArea>
    <c:legend>
      <c:legendPos val="r"/>
      <c:layout>
        <c:manualLayout>
          <c:xMode val="edge"/>
          <c:yMode val="edge"/>
          <c:x val="0.80631291022506302"/>
          <c:y val="0.27445679486163083"/>
          <c:w val="0.14634148904440644"/>
          <c:h val="0.513587467612358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438577256571686"/>
          <c:y val="0.14090956002383712"/>
          <c:w val="0.66050208801545085"/>
          <c:h val="0.538638156865312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C5B8-4557-A589-9D533578015B}"/>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C5B8-4557-A589-9D533578015B}"/>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C5B8-4557-A589-9D533578015B}"/>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C5B8-4557-A589-9D533578015B}"/>
            </c:ext>
          </c:extLst>
        </c:ser>
        <c:dLbls>
          <c:showLegendKey val="0"/>
          <c:showVal val="0"/>
          <c:showCatName val="0"/>
          <c:showSerName val="0"/>
          <c:showPercent val="0"/>
          <c:showBubbleSize val="0"/>
        </c:dLbls>
        <c:marker val="1"/>
        <c:smooth val="0"/>
        <c:axId val="152604048"/>
        <c:axId val="1"/>
      </c:lineChart>
      <c:dateAx>
        <c:axId val="15260404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5260404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7044150213043175"/>
          <c:y val="3.5794290970074118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C0BE-4EF1-8A30-1817D6E89092}"/>
            </c:ext>
          </c:extLst>
        </c:ser>
        <c:dLbls>
          <c:showLegendKey val="0"/>
          <c:showVal val="0"/>
          <c:showCatName val="0"/>
          <c:showSerName val="0"/>
          <c:showPercent val="0"/>
          <c:showBubbleSize val="0"/>
        </c:dLbls>
        <c:gapWidth val="150"/>
        <c:axId val="212977352"/>
        <c:axId val="1"/>
      </c:barChart>
      <c:catAx>
        <c:axId val="212977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297735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6A29-4AA3-8E4B-8D13BB23E4B8}"/>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6A29-4AA3-8E4B-8D13BB23E4B8}"/>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6A29-4AA3-8E4B-8D13BB23E4B8}"/>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6A29-4AA3-8E4B-8D13BB23E4B8}"/>
            </c:ext>
          </c:extLst>
        </c:ser>
        <c:dLbls>
          <c:showLegendKey val="0"/>
          <c:showVal val="0"/>
          <c:showCatName val="0"/>
          <c:showSerName val="0"/>
          <c:showPercent val="0"/>
          <c:showBubbleSize val="0"/>
        </c:dLbls>
        <c:marker val="1"/>
        <c:smooth val="0"/>
        <c:axId val="153378360"/>
        <c:axId val="1"/>
      </c:lineChart>
      <c:dateAx>
        <c:axId val="15337836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5337836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6601852622965926"/>
          <c:y val="0.17841457663266796"/>
          <c:w val="0.68612344043351359"/>
          <c:h val="0.53744637899223424"/>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[4]Chart!$AB$48:$AB$96</c:f>
              <c:numCache>
                <c:formatCode>General</c:formatCode>
                <c:ptCount val="49"/>
                <c:pt idx="0">
                  <c:v>0.31944444444444448</c:v>
                </c:pt>
                <c:pt idx="1">
                  <c:v>0.31944444444444398</c:v>
                </c:pt>
                <c:pt idx="2">
                  <c:v>0.31944444444444398</c:v>
                </c:pt>
                <c:pt idx="3">
                  <c:v>0.31736111111111115</c:v>
                </c:pt>
                <c:pt idx="4">
                  <c:v>0.31944444444444448</c:v>
                </c:pt>
                <c:pt idx="5">
                  <c:v>0.31944444444444448</c:v>
                </c:pt>
                <c:pt idx="6">
                  <c:v>0.31944444444444398</c:v>
                </c:pt>
                <c:pt idx="7">
                  <c:v>0.31736111111111115</c:v>
                </c:pt>
                <c:pt idx="8">
                  <c:v>0.32013888888888892</c:v>
                </c:pt>
                <c:pt idx="9">
                  <c:v>0.3215277777777778</c:v>
                </c:pt>
                <c:pt idx="10">
                  <c:v>0.31805555555555554</c:v>
                </c:pt>
                <c:pt idx="11">
                  <c:v>0.32013888888888892</c:v>
                </c:pt>
                <c:pt idx="12">
                  <c:v>0.32013888888888892</c:v>
                </c:pt>
                <c:pt idx="13">
                  <c:v>0.31527777777777777</c:v>
                </c:pt>
                <c:pt idx="14">
                  <c:v>0.31388888888888888</c:v>
                </c:pt>
                <c:pt idx="15">
                  <c:v>0.31805555555555554</c:v>
                </c:pt>
                <c:pt idx="16">
                  <c:v>0.31666666666666665</c:v>
                </c:pt>
                <c:pt idx="17">
                  <c:v>0.31944444444444448</c:v>
                </c:pt>
                <c:pt idx="18">
                  <c:v>0.31944444444444448</c:v>
                </c:pt>
                <c:pt idx="19">
                  <c:v>0.31944444444444448</c:v>
                </c:pt>
                <c:pt idx="20">
                  <c:v>0.32291666666666669</c:v>
                </c:pt>
                <c:pt idx="21">
                  <c:v>0</c:v>
                </c:pt>
                <c:pt idx="22">
                  <c:v>0.31874999999999998</c:v>
                </c:pt>
                <c:pt idx="23">
                  <c:v>0.31805555555555554</c:v>
                </c:pt>
                <c:pt idx="24">
                  <c:v>0.32013888888888892</c:v>
                </c:pt>
                <c:pt idx="25">
                  <c:v>0.31944444444444448</c:v>
                </c:pt>
                <c:pt idx="26">
                  <c:v>0.31388888888888888</c:v>
                </c:pt>
                <c:pt idx="27">
                  <c:v>0.31527777777777777</c:v>
                </c:pt>
                <c:pt idx="28">
                  <c:v>0.31944444444444448</c:v>
                </c:pt>
                <c:pt idx="29">
                  <c:v>0.31944444444444448</c:v>
                </c:pt>
                <c:pt idx="30">
                  <c:v>0.32916666666666666</c:v>
                </c:pt>
                <c:pt idx="31">
                  <c:v>0.31736111111111115</c:v>
                </c:pt>
                <c:pt idx="32">
                  <c:v>0.30902777777777779</c:v>
                </c:pt>
                <c:pt idx="33">
                  <c:v>0.32430555555555557</c:v>
                </c:pt>
                <c:pt idx="34">
                  <c:v>0.33333333333333331</c:v>
                </c:pt>
                <c:pt idx="35">
                  <c:v>0.31944444444444448</c:v>
                </c:pt>
                <c:pt idx="36">
                  <c:v>0.31944444444444448</c:v>
                </c:pt>
                <c:pt idx="37">
                  <c:v>0.32430555555555557</c:v>
                </c:pt>
                <c:pt idx="38">
                  <c:v>0.31944444444444448</c:v>
                </c:pt>
                <c:pt idx="39">
                  <c:v>0.31944444444444448</c:v>
                </c:pt>
                <c:pt idx="40">
                  <c:v>0.31944444444444448</c:v>
                </c:pt>
                <c:pt idx="41">
                  <c:v>0.31666666666666665</c:v>
                </c:pt>
                <c:pt idx="42">
                  <c:v>0.31944444444444448</c:v>
                </c:pt>
                <c:pt idx="43">
                  <c:v>0.31736111111111115</c:v>
                </c:pt>
                <c:pt idx="44">
                  <c:v>0.31944444444444448</c:v>
                </c:pt>
                <c:pt idx="45">
                  <c:v>0.32291666666666669</c:v>
                </c:pt>
                <c:pt idx="46">
                  <c:v>0.31944444444444448</c:v>
                </c:pt>
                <c:pt idx="47">
                  <c:v>0.31805555555555554</c:v>
                </c:pt>
                <c:pt idx="48">
                  <c:v>0.32291666666666669</c:v>
                </c:pt>
              </c:numCache>
            </c:numRef>
          </c:val>
          <c:smooth val="0"/>
          <c:extLst>
            <c:ext xmlns:c16="http://schemas.microsoft.com/office/drawing/2014/chart" uri="{C3380CC4-5D6E-409C-BE32-E72D297353CC}">
              <c16:uniqueId val="{00000000-6B36-4CFC-A5FB-2F28B3DB336B}"/>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[4]Chart!$AC$48:$AC$96</c:f>
              <c:numCache>
                <c:formatCode>General</c:formatCode>
                <c:ptCount val="49"/>
                <c:pt idx="0">
                  <c:v>0.875</c:v>
                </c:pt>
                <c:pt idx="1">
                  <c:v>0.875</c:v>
                </c:pt>
                <c:pt idx="2">
                  <c:v>0.875</c:v>
                </c:pt>
                <c:pt idx="3">
                  <c:v>0.78125</c:v>
                </c:pt>
                <c:pt idx="4">
                  <c:v>0.72361111111111109</c:v>
                </c:pt>
                <c:pt idx="5">
                  <c:v>0.66111111111111109</c:v>
                </c:pt>
                <c:pt idx="6">
                  <c:v>0.69374999999999998</c:v>
                </c:pt>
                <c:pt idx="7">
                  <c:v>0.63541666666666663</c:v>
                </c:pt>
                <c:pt idx="8">
                  <c:v>0.69513888888888886</c:v>
                </c:pt>
                <c:pt idx="9">
                  <c:v>0.6958333333333333</c:v>
                </c:pt>
                <c:pt idx="10">
                  <c:v>0.68888888888888899</c:v>
                </c:pt>
                <c:pt idx="11">
                  <c:v>0.60833333333333328</c:v>
                </c:pt>
                <c:pt idx="12">
                  <c:v>0.68888888888888899</c:v>
                </c:pt>
                <c:pt idx="13">
                  <c:v>0.70972222222222225</c:v>
                </c:pt>
                <c:pt idx="14">
                  <c:v>0.68888888888888899</c:v>
                </c:pt>
                <c:pt idx="15">
                  <c:v>0.65416666666666667</c:v>
                </c:pt>
                <c:pt idx="16">
                  <c:v>0.72013888888888899</c:v>
                </c:pt>
                <c:pt idx="17">
                  <c:v>0.85486111111111107</c:v>
                </c:pt>
                <c:pt idx="19">
                  <c:v>0.77986111111111101</c:v>
                </c:pt>
                <c:pt idx="21">
                  <c:v>0</c:v>
                </c:pt>
                <c:pt idx="23">
                  <c:v>0.71736111111111101</c:v>
                </c:pt>
                <c:pt idx="24">
                  <c:v>0.78819444444444453</c:v>
                </c:pt>
                <c:pt idx="25">
                  <c:v>0.78125</c:v>
                </c:pt>
                <c:pt idx="26">
                  <c:v>0.6</c:v>
                </c:pt>
                <c:pt idx="27">
                  <c:v>0.70833333333333337</c:v>
                </c:pt>
                <c:pt idx="28">
                  <c:v>0.6645833333333333</c:v>
                </c:pt>
                <c:pt idx="29">
                  <c:v>0.71666666666666667</c:v>
                </c:pt>
                <c:pt idx="30">
                  <c:v>0.67847222222222225</c:v>
                </c:pt>
                <c:pt idx="31">
                  <c:v>0.72291666666666676</c:v>
                </c:pt>
                <c:pt idx="32">
                  <c:v>0.7270833333333333</c:v>
                </c:pt>
                <c:pt idx="33">
                  <c:v>0.67013888888888884</c:v>
                </c:pt>
                <c:pt idx="34">
                  <c:v>0.72152777777777777</c:v>
                </c:pt>
                <c:pt idx="35">
                  <c:v>0.69097222222222221</c:v>
                </c:pt>
                <c:pt idx="36">
                  <c:v>0.66666666666666663</c:v>
                </c:pt>
                <c:pt idx="37">
                  <c:v>0.7597222222222223</c:v>
                </c:pt>
                <c:pt idx="38">
                  <c:v>0.70833333333333337</c:v>
                </c:pt>
                <c:pt idx="39">
                  <c:v>0.7</c:v>
                </c:pt>
                <c:pt idx="40">
                  <c:v>0.7284722222222223</c:v>
                </c:pt>
                <c:pt idx="41">
                  <c:v>0.73958333333333337</c:v>
                </c:pt>
                <c:pt idx="42">
                  <c:v>0.73958333333333337</c:v>
                </c:pt>
                <c:pt idx="43">
                  <c:v>0.70416666666666661</c:v>
                </c:pt>
                <c:pt idx="45">
                  <c:v>0.61736111111111114</c:v>
                </c:pt>
                <c:pt idx="46">
                  <c:v>0.72499999999999998</c:v>
                </c:pt>
                <c:pt idx="47">
                  <c:v>0.72569444444444453</c:v>
                </c:pt>
                <c:pt idx="48">
                  <c:v>0.6694444444444444</c:v>
                </c:pt>
              </c:numCache>
            </c:numRef>
          </c:val>
          <c:smooth val="0"/>
          <c:extLst>
            <c:ext xmlns:c16="http://schemas.microsoft.com/office/drawing/2014/chart" uri="{C3380CC4-5D6E-409C-BE32-E72D297353CC}">
              <c16:uniqueId val="{00000001-6B36-4CFC-A5FB-2F28B3DB336B}"/>
            </c:ext>
          </c:extLst>
        </c:ser>
        <c:dLbls>
          <c:showLegendKey val="0"/>
          <c:showVal val="0"/>
          <c:showCatName val="0"/>
          <c:showSerName val="0"/>
          <c:showPercent val="0"/>
          <c:showBubbleSize val="0"/>
        </c:dLbls>
        <c:marker val="1"/>
        <c:smooth val="0"/>
        <c:axId val="153373112"/>
        <c:axId val="1"/>
      </c:lineChart>
      <c:catAx>
        <c:axId val="153373112"/>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487776950604002"/>
              <c:y val="0.85683049765565211"/>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03965575003804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53373112"/>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949807323994174"/>
          <c:y val="1.6786624797683173E-2"/>
        </c:manualLayout>
      </c:layout>
      <c:overlay val="0"/>
      <c:spPr>
        <a:noFill/>
        <a:ln w="25400">
          <a:noFill/>
        </a:ln>
      </c:spPr>
    </c:title>
    <c:autoTitleDeleted val="0"/>
    <c:plotArea>
      <c:layout>
        <c:manualLayout>
          <c:layoutTarget val="inner"/>
          <c:xMode val="edge"/>
          <c:yMode val="edge"/>
          <c:x val="7.9260250561854109E-2"/>
          <c:y val="0.13669108763827728"/>
          <c:w val="0.78071346803426289"/>
          <c:h val="0.72662104481400014"/>
        </c:manualLayout>
      </c:layout>
      <c:barChart>
        <c:barDir val="col"/>
        <c:grouping val="stacked"/>
        <c:varyColors val="0"/>
        <c:ser>
          <c:idx val="0"/>
          <c:order val="0"/>
          <c:tx>
            <c:strRef>
              <c:f>'Graph Data Sep 04'!$AC$15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7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04'!$X$15:$AB$15</c:f>
              <c:numCache>
                <c:formatCode>General</c:formatCode>
                <c:ptCount val="5"/>
                <c:pt idx="1">
                  <c:v>3</c:v>
                </c:pt>
                <c:pt idx="2">
                  <c:v>1</c:v>
                </c:pt>
                <c:pt idx="4">
                  <c:v>3</c:v>
                </c:pt>
              </c:numCache>
            </c:numRef>
          </c:val>
          <c:extLst>
            <c:ext xmlns:c16="http://schemas.microsoft.com/office/drawing/2014/chart" uri="{C3380CC4-5D6E-409C-BE32-E72D297353CC}">
              <c16:uniqueId val="{00000000-9D37-488B-8229-139113D4AC71}"/>
            </c:ext>
          </c:extLst>
        </c:ser>
        <c:ser>
          <c:idx val="1"/>
          <c:order val="1"/>
          <c:tx>
            <c:strRef>
              <c:f>'Graph Data Sep 04'!$AC$16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3791296498194024E-2"/>
                  <c:y val="0.6139108497438418"/>
                </c:manualLayout>
              </c:layout>
              <c:spPr>
                <a:noFill/>
                <a:ln w="25400">
                  <a:noFill/>
                </a:ln>
              </c:spPr>
              <c:txPr>
                <a:bodyPr/>
                <a:lstStyle/>
                <a:p>
                  <a:pPr>
                    <a:defRPr sz="925"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37-488B-8229-139113D4AC71}"/>
                </c:ext>
              </c:extLst>
            </c:dLbl>
            <c:spPr>
              <a:noFill/>
              <a:ln w="25400">
                <a:noFill/>
              </a:ln>
            </c:spPr>
            <c:txPr>
              <a:bodyPr wrap="square" lIns="38100" tIns="19050" rIns="38100" bIns="19050" anchor="ctr">
                <a:spAutoFit/>
              </a:bodyPr>
              <a:lstStyle/>
              <a:p>
                <a:pPr>
                  <a:defRPr sz="92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04'!$X$16:$AB$16</c:f>
              <c:numCache>
                <c:formatCode>General</c:formatCode>
                <c:ptCount val="5"/>
                <c:pt idx="0">
                  <c:v>14</c:v>
                </c:pt>
                <c:pt idx="1">
                  <c:v>3</c:v>
                </c:pt>
                <c:pt idx="2">
                  <c:v>8</c:v>
                </c:pt>
                <c:pt idx="3">
                  <c:v>2</c:v>
                </c:pt>
                <c:pt idx="4">
                  <c:v>9</c:v>
                </c:pt>
              </c:numCache>
            </c:numRef>
          </c:val>
          <c:extLst>
            <c:ext xmlns:c16="http://schemas.microsoft.com/office/drawing/2014/chart" uri="{C3380CC4-5D6E-409C-BE32-E72D297353CC}">
              <c16:uniqueId val="{00000002-9D37-488B-8229-139113D4AC71}"/>
            </c:ext>
          </c:extLst>
        </c:ser>
        <c:ser>
          <c:idx val="2"/>
          <c:order val="2"/>
          <c:tx>
            <c:strRef>
              <c:f>'Graph Data Sep 04'!$AC$17</c:f>
              <c:strCache>
                <c:ptCount val="1"/>
                <c:pt idx="0">
                  <c:v>EBS</c:v>
                </c:pt>
              </c:strCache>
            </c:strRef>
          </c:tx>
          <c:spPr>
            <a:solidFill>
              <a:srgbClr val="FFFFCC"/>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04'!$X$17:$AB$17</c:f>
              <c:numCache>
                <c:formatCode>General</c:formatCode>
                <c:ptCount val="5"/>
              </c:numCache>
            </c:numRef>
          </c:val>
          <c:extLst>
            <c:ext xmlns:c16="http://schemas.microsoft.com/office/drawing/2014/chart" uri="{C3380CC4-5D6E-409C-BE32-E72D297353CC}">
              <c16:uniqueId val="{00000003-9D37-488B-8229-139113D4AC71}"/>
            </c:ext>
          </c:extLst>
        </c:ser>
        <c:ser>
          <c:idx val="3"/>
          <c:order val="3"/>
          <c:tx>
            <c:strRef>
              <c:f>'Graph Data Sep 04'!$AC$18</c:f>
              <c:strCache>
                <c:ptCount val="1"/>
                <c:pt idx="0">
                  <c:v>EEL</c:v>
                </c:pt>
              </c:strCache>
            </c:strRef>
          </c:tx>
          <c:spPr>
            <a:solidFill>
              <a:srgbClr val="CCFFFF"/>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04'!$X$18:$AB$18</c:f>
              <c:numCache>
                <c:formatCode>General</c:formatCode>
                <c:ptCount val="5"/>
              </c:numCache>
            </c:numRef>
          </c:val>
          <c:extLst>
            <c:ext xmlns:c16="http://schemas.microsoft.com/office/drawing/2014/chart" uri="{C3380CC4-5D6E-409C-BE32-E72D297353CC}">
              <c16:uniqueId val="{00000004-9D37-488B-8229-139113D4AC71}"/>
            </c:ext>
          </c:extLst>
        </c:ser>
        <c:ser>
          <c:idx val="4"/>
          <c:order val="4"/>
          <c:tx>
            <c:strRef>
              <c:f>'Graph Data Sep 04'!$AC$19</c:f>
              <c:strCache>
                <c:ptCount val="1"/>
                <c:pt idx="0">
                  <c:v>EES</c:v>
                </c:pt>
              </c:strCache>
            </c:strRef>
          </c:tx>
          <c:spPr>
            <a:solidFill>
              <a:srgbClr val="660066"/>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04'!$X$19:$AB$19</c:f>
              <c:numCache>
                <c:formatCode>General</c:formatCode>
                <c:ptCount val="5"/>
              </c:numCache>
            </c:numRef>
          </c:val>
          <c:extLst>
            <c:ext xmlns:c16="http://schemas.microsoft.com/office/drawing/2014/chart" uri="{C3380CC4-5D6E-409C-BE32-E72D297353CC}">
              <c16:uniqueId val="{00000005-9D37-488B-8229-139113D4AC71}"/>
            </c:ext>
          </c:extLst>
        </c:ser>
        <c:ser>
          <c:idx val="5"/>
          <c:order val="5"/>
          <c:tx>
            <c:strRef>
              <c:f>'Graph Data Sep 04'!$AC$20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04'!$X$20:$AB$20</c:f>
              <c:numCache>
                <c:formatCode>General</c:formatCode>
                <c:ptCount val="5"/>
                <c:pt idx="0">
                  <c:v>6</c:v>
                </c:pt>
                <c:pt idx="1">
                  <c:v>7</c:v>
                </c:pt>
                <c:pt idx="2">
                  <c:v>3</c:v>
                </c:pt>
                <c:pt idx="3">
                  <c:v>11</c:v>
                </c:pt>
                <c:pt idx="4">
                  <c:v>1</c:v>
                </c:pt>
              </c:numCache>
            </c:numRef>
          </c:val>
          <c:extLst>
            <c:ext xmlns:c16="http://schemas.microsoft.com/office/drawing/2014/chart" uri="{C3380CC4-5D6E-409C-BE32-E72D297353CC}">
              <c16:uniqueId val="{00000006-9D37-488B-8229-139113D4AC71}"/>
            </c:ext>
          </c:extLst>
        </c:ser>
        <c:dLbls>
          <c:showLegendKey val="0"/>
          <c:showVal val="0"/>
          <c:showCatName val="0"/>
          <c:showSerName val="0"/>
          <c:showPercent val="0"/>
          <c:showBubbleSize val="0"/>
        </c:dLbls>
        <c:gapWidth val="0"/>
        <c:overlap val="90"/>
        <c:axId val="153372456"/>
        <c:axId val="1"/>
      </c:barChart>
      <c:dateAx>
        <c:axId val="15337245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53372456"/>
        <c:crossesAt val="37104"/>
        <c:crossBetween val="between"/>
      </c:valAx>
      <c:spPr>
        <a:solidFill>
          <a:srgbClr val="FFFFFF"/>
        </a:solidFill>
        <a:ln w="12700">
          <a:solidFill>
            <a:srgbClr val="808080"/>
          </a:solidFill>
          <a:prstDash val="solid"/>
        </a:ln>
      </c:spPr>
    </c:plotArea>
    <c:legend>
      <c:legendPos val="r"/>
      <c:layout>
        <c:manualLayout>
          <c:xMode val="edge"/>
          <c:yMode val="edge"/>
          <c:x val="0.87846777706054968"/>
          <c:y val="0.19904140831538619"/>
          <c:w val="8.5865271442008617E-2"/>
          <c:h val="0.342926763724099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 Rolling 4 Months</a:t>
            </a:r>
          </a:p>
        </c:rich>
      </c:tx>
      <c:layout>
        <c:manualLayout>
          <c:xMode val="edge"/>
          <c:yMode val="edge"/>
          <c:x val="0.26283837038258312"/>
          <c:y val="2.4449950724037297E-2"/>
        </c:manualLayout>
      </c:layout>
      <c:overlay val="0"/>
      <c:spPr>
        <a:noFill/>
        <a:ln w="25400">
          <a:noFill/>
        </a:ln>
      </c:spPr>
    </c:title>
    <c:autoTitleDeleted val="0"/>
    <c:plotArea>
      <c:layout>
        <c:manualLayout>
          <c:layoutTarget val="inner"/>
          <c:xMode val="edge"/>
          <c:yMode val="edge"/>
          <c:x val="3.5339612824548991E-2"/>
          <c:y val="0.22738454173354689"/>
          <c:w val="0.80784146191117456"/>
          <c:h val="0.47921903419113099"/>
        </c:manualLayout>
      </c:layout>
      <c:barChart>
        <c:barDir val="col"/>
        <c:grouping val="stacked"/>
        <c:varyColors val="0"/>
        <c:ser>
          <c:idx val="0"/>
          <c:order val="0"/>
          <c:tx>
            <c:strRef>
              <c:f>'Graph Data Aug 27'!$A$2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27'!$K$2:$AA$2</c:f>
              <c:numCache>
                <c:formatCode>General</c:formatCode>
                <c:ptCount val="17"/>
                <c:pt idx="5">
                  <c:v>1</c:v>
                </c:pt>
              </c:numCache>
            </c:numRef>
          </c:val>
          <c:extLst>
            <c:ext xmlns:c16="http://schemas.microsoft.com/office/drawing/2014/chart" uri="{C3380CC4-5D6E-409C-BE32-E72D297353CC}">
              <c16:uniqueId val="{00000000-C52C-4606-A30F-AD698A1E4EE7}"/>
            </c:ext>
          </c:extLst>
        </c:ser>
        <c:ser>
          <c:idx val="1"/>
          <c:order val="1"/>
          <c:tx>
            <c:strRef>
              <c:f>'Graph Data Aug 27'!$A$3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7051375320738078"/>
                  <c:y val="0.6454786991145845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2C-4606-A30F-AD698A1E4EE7}"/>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27'!$K$3:$AA$3</c:f>
              <c:numCache>
                <c:formatCode>General</c:formatCode>
                <c:ptCount val="17"/>
                <c:pt idx="3">
                  <c:v>1</c:v>
                </c:pt>
                <c:pt idx="5">
                  <c:v>1</c:v>
                </c:pt>
                <c:pt idx="7">
                  <c:v>2</c:v>
                </c:pt>
                <c:pt idx="9">
                  <c:v>1</c:v>
                </c:pt>
              </c:numCache>
            </c:numRef>
          </c:val>
          <c:extLst>
            <c:ext xmlns:c16="http://schemas.microsoft.com/office/drawing/2014/chart" uri="{C3380CC4-5D6E-409C-BE32-E72D297353CC}">
              <c16:uniqueId val="{00000002-C52C-4606-A30F-AD698A1E4EE7}"/>
            </c:ext>
          </c:extLst>
        </c:ser>
        <c:ser>
          <c:idx val="2"/>
          <c:order val="2"/>
          <c:tx>
            <c:strRef>
              <c:f>'Graph Data Aug 27'!$A$4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2385423865657057"/>
                  <c:y val="0.51100397013237953"/>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2C-4606-A30F-AD698A1E4EE7}"/>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27'!$K$4:$AA$4</c:f>
              <c:numCache>
                <c:formatCode>General</c:formatCode>
                <c:ptCount val="17"/>
                <c:pt idx="0">
                  <c:v>13</c:v>
                </c:pt>
                <c:pt idx="1">
                  <c:v>7</c:v>
                </c:pt>
                <c:pt idx="2">
                  <c:v>2</c:v>
                </c:pt>
                <c:pt idx="3">
                  <c:v>8</c:v>
                </c:pt>
                <c:pt idx="4">
                  <c:v>5</c:v>
                </c:pt>
                <c:pt idx="5">
                  <c:v>6</c:v>
                </c:pt>
                <c:pt idx="6">
                  <c:v>6</c:v>
                </c:pt>
                <c:pt idx="7">
                  <c:v>9</c:v>
                </c:pt>
                <c:pt idx="8">
                  <c:v>5</c:v>
                </c:pt>
                <c:pt idx="12">
                  <c:v>17</c:v>
                </c:pt>
                <c:pt idx="13">
                  <c:v>12</c:v>
                </c:pt>
                <c:pt idx="14">
                  <c:v>5</c:v>
                </c:pt>
                <c:pt idx="15">
                  <c:v>4</c:v>
                </c:pt>
                <c:pt idx="16">
                  <c:v>8</c:v>
                </c:pt>
              </c:numCache>
            </c:numRef>
          </c:val>
          <c:extLst>
            <c:ext xmlns:c16="http://schemas.microsoft.com/office/drawing/2014/chart" uri="{C3380CC4-5D6E-409C-BE32-E72D297353CC}">
              <c16:uniqueId val="{00000004-C52C-4606-A30F-AD698A1E4EE7}"/>
            </c:ext>
          </c:extLst>
        </c:ser>
        <c:ser>
          <c:idx val="3"/>
          <c:order val="3"/>
          <c:tx>
            <c:strRef>
              <c:f>'Graph Data Aug 27'!$A$5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24130329381762358"/>
                  <c:y val="0.4767740391187272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52C-4606-A30F-AD698A1E4EE7}"/>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27'!$K$5:$AA$5</c:f>
              <c:numCache>
                <c:formatCode>General</c:formatCode>
                <c:ptCount val="17"/>
                <c:pt idx="0">
                  <c:v>6</c:v>
                </c:pt>
                <c:pt idx="1">
                  <c:v>5</c:v>
                </c:pt>
                <c:pt idx="2">
                  <c:v>6</c:v>
                </c:pt>
                <c:pt idx="3">
                  <c:v>4</c:v>
                </c:pt>
                <c:pt idx="4">
                  <c:v>5</c:v>
                </c:pt>
                <c:pt idx="5">
                  <c:v>2</c:v>
                </c:pt>
                <c:pt idx="6">
                  <c:v>4</c:v>
                </c:pt>
                <c:pt idx="7">
                  <c:v>3</c:v>
                </c:pt>
                <c:pt idx="8">
                  <c:v>1</c:v>
                </c:pt>
                <c:pt idx="9">
                  <c:v>12</c:v>
                </c:pt>
                <c:pt idx="10">
                  <c:v>9</c:v>
                </c:pt>
                <c:pt idx="11">
                  <c:v>9</c:v>
                </c:pt>
                <c:pt idx="12">
                  <c:v>4</c:v>
                </c:pt>
                <c:pt idx="13">
                  <c:v>5</c:v>
                </c:pt>
                <c:pt idx="14">
                  <c:v>5</c:v>
                </c:pt>
                <c:pt idx="15">
                  <c:v>3</c:v>
                </c:pt>
                <c:pt idx="16">
                  <c:v>6</c:v>
                </c:pt>
              </c:numCache>
            </c:numRef>
          </c:val>
          <c:extLst>
            <c:ext xmlns:c16="http://schemas.microsoft.com/office/drawing/2014/chart" uri="{C3380CC4-5D6E-409C-BE32-E72D297353CC}">
              <c16:uniqueId val="{00000006-C52C-4606-A30F-AD698A1E4EE7}"/>
            </c:ext>
          </c:extLst>
        </c:ser>
        <c:ser>
          <c:idx val="4"/>
          <c:order val="4"/>
          <c:tx>
            <c:strRef>
              <c:f>'Graph Data Aug 27'!$A$6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903941053551695"/>
                  <c:y val="0.52567394056680194"/>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52C-4606-A30F-AD698A1E4EE7}"/>
                </c:ext>
              </c:extLst>
            </c:dLbl>
            <c:dLbl>
              <c:idx val="8"/>
              <c:layout>
                <c:manualLayout>
                  <c:xMode val="edge"/>
                  <c:yMode val="edge"/>
                  <c:x val="0.42904498694804011"/>
                  <c:y val="0.58190882723208759"/>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52C-4606-A30F-AD698A1E4EE7}"/>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27'!$K$6:$AA$6</c:f>
              <c:numCache>
                <c:formatCode>General</c:formatCode>
                <c:ptCount val="17"/>
                <c:pt idx="2">
                  <c:v>1</c:v>
                </c:pt>
                <c:pt idx="4">
                  <c:v>1</c:v>
                </c:pt>
                <c:pt idx="5">
                  <c:v>3</c:v>
                </c:pt>
                <c:pt idx="9">
                  <c:v>5</c:v>
                </c:pt>
                <c:pt idx="10">
                  <c:v>5</c:v>
                </c:pt>
                <c:pt idx="11">
                  <c:v>5</c:v>
                </c:pt>
                <c:pt idx="12">
                  <c:v>1</c:v>
                </c:pt>
                <c:pt idx="13">
                  <c:v>1</c:v>
                </c:pt>
                <c:pt idx="14">
                  <c:v>2</c:v>
                </c:pt>
                <c:pt idx="16">
                  <c:v>1</c:v>
                </c:pt>
              </c:numCache>
            </c:numRef>
          </c:val>
          <c:extLst>
            <c:ext xmlns:c16="http://schemas.microsoft.com/office/drawing/2014/chart" uri="{C3380CC4-5D6E-409C-BE32-E72D297353CC}">
              <c16:uniqueId val="{00000009-C52C-4606-A30F-AD698A1E4EE7}"/>
            </c:ext>
          </c:extLst>
        </c:ser>
        <c:ser>
          <c:idx val="5"/>
          <c:order val="5"/>
          <c:tx>
            <c:strRef>
              <c:f>'Graph Data Aug 27'!$A$7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597483381812098"/>
                  <c:y val="0.42542914259824893"/>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52C-4606-A30F-AD698A1E4EE7}"/>
                </c:ext>
              </c:extLst>
            </c:dLbl>
            <c:dLbl>
              <c:idx val="8"/>
              <c:layout>
                <c:manualLayout>
                  <c:xMode val="edge"/>
                  <c:yMode val="edge"/>
                  <c:x val="0.44064079740609524"/>
                  <c:y val="0.57701883708728019"/>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52C-4606-A30F-AD698A1E4EE7}"/>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27'!$K$7:$AA$7</c:f>
              <c:numCache>
                <c:formatCode>General</c:formatCode>
                <c:ptCount val="17"/>
                <c:pt idx="2">
                  <c:v>1</c:v>
                </c:pt>
                <c:pt idx="3">
                  <c:v>1</c:v>
                </c:pt>
                <c:pt idx="4">
                  <c:v>3</c:v>
                </c:pt>
                <c:pt idx="6">
                  <c:v>1</c:v>
                </c:pt>
                <c:pt idx="7">
                  <c:v>5</c:v>
                </c:pt>
                <c:pt idx="8">
                  <c:v>1</c:v>
                </c:pt>
                <c:pt idx="9">
                  <c:v>3</c:v>
                </c:pt>
                <c:pt idx="12">
                  <c:v>2</c:v>
                </c:pt>
                <c:pt idx="13">
                  <c:v>1</c:v>
                </c:pt>
                <c:pt idx="14">
                  <c:v>2</c:v>
                </c:pt>
                <c:pt idx="16">
                  <c:v>3</c:v>
                </c:pt>
              </c:numCache>
            </c:numRef>
          </c:val>
          <c:extLst>
            <c:ext xmlns:c16="http://schemas.microsoft.com/office/drawing/2014/chart" uri="{C3380CC4-5D6E-409C-BE32-E72D297353CC}">
              <c16:uniqueId val="{0000000C-C52C-4606-A30F-AD698A1E4EE7}"/>
            </c:ext>
          </c:extLst>
        </c:ser>
        <c:ser>
          <c:idx val="6"/>
          <c:order val="6"/>
          <c:tx>
            <c:strRef>
              <c:f>'Graph Data Aug 27'!$A$8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27'!$K$8:$AA$8</c:f>
              <c:numCache>
                <c:formatCode>General</c:formatCode>
                <c:ptCount val="17"/>
                <c:pt idx="0">
                  <c:v>2</c:v>
                </c:pt>
                <c:pt idx="1">
                  <c:v>1</c:v>
                </c:pt>
                <c:pt idx="3">
                  <c:v>3</c:v>
                </c:pt>
                <c:pt idx="5">
                  <c:v>3</c:v>
                </c:pt>
                <c:pt idx="6">
                  <c:v>1</c:v>
                </c:pt>
                <c:pt idx="9">
                  <c:v>2</c:v>
                </c:pt>
                <c:pt idx="11">
                  <c:v>2</c:v>
                </c:pt>
                <c:pt idx="13">
                  <c:v>1</c:v>
                </c:pt>
                <c:pt idx="14">
                  <c:v>1</c:v>
                </c:pt>
                <c:pt idx="15">
                  <c:v>3</c:v>
                </c:pt>
                <c:pt idx="16">
                  <c:v>2</c:v>
                </c:pt>
              </c:numCache>
            </c:numRef>
          </c:val>
          <c:extLst>
            <c:ext xmlns:c16="http://schemas.microsoft.com/office/drawing/2014/chart" uri="{C3380CC4-5D6E-409C-BE32-E72D297353CC}">
              <c16:uniqueId val="{0000000D-C52C-4606-A30F-AD698A1E4EE7}"/>
            </c:ext>
          </c:extLst>
        </c:ser>
        <c:ser>
          <c:idx val="7"/>
          <c:order val="7"/>
          <c:tx>
            <c:strRef>
              <c:f>'Graph Data Aug 27'!$A$9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25069037847414438"/>
                  <c:y val="0.3911992115845967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52C-4606-A30F-AD698A1E4EE7}"/>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27'!$K$9:$AA$9</c:f>
              <c:numCache>
                <c:formatCode>General</c:formatCode>
                <c:ptCount val="17"/>
                <c:pt idx="0">
                  <c:v>1</c:v>
                </c:pt>
                <c:pt idx="2">
                  <c:v>1</c:v>
                </c:pt>
                <c:pt idx="4">
                  <c:v>2</c:v>
                </c:pt>
                <c:pt idx="6">
                  <c:v>4</c:v>
                </c:pt>
                <c:pt idx="7">
                  <c:v>7</c:v>
                </c:pt>
                <c:pt idx="11">
                  <c:v>2</c:v>
                </c:pt>
                <c:pt idx="12">
                  <c:v>3</c:v>
                </c:pt>
                <c:pt idx="13">
                  <c:v>3</c:v>
                </c:pt>
                <c:pt idx="14">
                  <c:v>2</c:v>
                </c:pt>
                <c:pt idx="15">
                  <c:v>3</c:v>
                </c:pt>
                <c:pt idx="16">
                  <c:v>2</c:v>
                </c:pt>
              </c:numCache>
            </c:numRef>
          </c:val>
          <c:extLst>
            <c:ext xmlns:c16="http://schemas.microsoft.com/office/drawing/2014/chart" uri="{C3380CC4-5D6E-409C-BE32-E72D297353CC}">
              <c16:uniqueId val="{0000000F-C52C-4606-A30F-AD698A1E4EE7}"/>
            </c:ext>
          </c:extLst>
        </c:ser>
        <c:ser>
          <c:idx val="8"/>
          <c:order val="8"/>
          <c:tx>
            <c:strRef>
              <c:f>'Graph Data Aug 27'!$A$10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27'!$K$10:$AA$10</c:f>
              <c:numCache>
                <c:formatCode>General</c:formatCode>
                <c:ptCount val="17"/>
                <c:pt idx="8">
                  <c:v>1</c:v>
                </c:pt>
                <c:pt idx="10">
                  <c:v>1</c:v>
                </c:pt>
                <c:pt idx="11">
                  <c:v>1</c:v>
                </c:pt>
                <c:pt idx="12">
                  <c:v>2</c:v>
                </c:pt>
                <c:pt idx="13">
                  <c:v>1</c:v>
                </c:pt>
                <c:pt idx="15">
                  <c:v>1</c:v>
                </c:pt>
                <c:pt idx="16">
                  <c:v>1</c:v>
                </c:pt>
              </c:numCache>
            </c:numRef>
          </c:val>
          <c:extLst>
            <c:ext xmlns:c16="http://schemas.microsoft.com/office/drawing/2014/chart" uri="{C3380CC4-5D6E-409C-BE32-E72D297353CC}">
              <c16:uniqueId val="{00000010-C52C-4606-A30F-AD698A1E4EE7}"/>
            </c:ext>
          </c:extLst>
        </c:ser>
        <c:dLbls>
          <c:showLegendKey val="0"/>
          <c:showVal val="1"/>
          <c:showCatName val="0"/>
          <c:showSerName val="0"/>
          <c:showPercent val="0"/>
          <c:showBubbleSize val="0"/>
        </c:dLbls>
        <c:gapWidth val="110"/>
        <c:overlap val="50"/>
        <c:axId val="211088416"/>
        <c:axId val="1"/>
      </c:barChart>
      <c:catAx>
        <c:axId val="21108841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11088416"/>
        <c:crosses val="autoZero"/>
        <c:crossBetween val="between"/>
      </c:valAx>
      <c:spPr>
        <a:solidFill>
          <a:srgbClr val="FFFFFF"/>
        </a:solidFill>
        <a:ln w="12700">
          <a:solidFill>
            <a:srgbClr val="C0C0C0"/>
          </a:solidFill>
          <a:prstDash val="solid"/>
        </a:ln>
      </c:spPr>
    </c:plotArea>
    <c:legend>
      <c:legendPos val="r"/>
      <c:layout>
        <c:manualLayout>
          <c:xMode val="edge"/>
          <c:yMode val="edge"/>
          <c:x val="0.8503594335907102"/>
          <c:y val="1.7114965506826108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 Rolling 4 Months</a:t>
            </a:r>
          </a:p>
        </c:rich>
      </c:tx>
      <c:layout>
        <c:manualLayout>
          <c:xMode val="edge"/>
          <c:yMode val="edge"/>
          <c:x val="0.30121737416560945"/>
          <c:y val="3.7837925222193224E-2"/>
        </c:manualLayout>
      </c:layout>
      <c:overlay val="0"/>
      <c:spPr>
        <a:noFill/>
        <a:ln w="25400">
          <a:noFill/>
        </a:ln>
      </c:spPr>
    </c:title>
    <c:autoTitleDeleted val="0"/>
    <c:plotArea>
      <c:layout>
        <c:manualLayout>
          <c:layoutTarget val="inner"/>
          <c:xMode val="edge"/>
          <c:yMode val="edge"/>
          <c:x val="9.9391591475520971E-2"/>
          <c:y val="0.18918962611096615"/>
          <c:w val="0.83164392867272652"/>
          <c:h val="0.40270363272191362"/>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27'!$K$12:$AA$12</c:f>
              <c:numCache>
                <c:formatCode>m/d/yyyy</c:formatCode>
                <c:ptCount val="17"/>
                <c:pt idx="0">
                  <c:v>37013</c:v>
                </c:pt>
                <c:pt idx="1">
                  <c:v>37021</c:v>
                </c:pt>
                <c:pt idx="2">
                  <c:v>37029</c:v>
                </c:pt>
                <c:pt idx="3">
                  <c:v>37039</c:v>
                </c:pt>
                <c:pt idx="4">
                  <c:v>37046</c:v>
                </c:pt>
                <c:pt idx="5">
                  <c:v>37053</c:v>
                </c:pt>
                <c:pt idx="6">
                  <c:v>37060</c:v>
                </c:pt>
                <c:pt idx="7">
                  <c:v>37067</c:v>
                </c:pt>
                <c:pt idx="8">
                  <c:v>37074</c:v>
                </c:pt>
                <c:pt idx="9">
                  <c:v>37081</c:v>
                </c:pt>
                <c:pt idx="10">
                  <c:v>37088</c:v>
                </c:pt>
                <c:pt idx="11">
                  <c:v>37095</c:v>
                </c:pt>
                <c:pt idx="12">
                  <c:v>37102</c:v>
                </c:pt>
                <c:pt idx="13">
                  <c:v>37109</c:v>
                </c:pt>
                <c:pt idx="14">
                  <c:v>37116</c:v>
                </c:pt>
                <c:pt idx="15">
                  <c:v>37123</c:v>
                </c:pt>
                <c:pt idx="16">
                  <c:v>37130</c:v>
                </c:pt>
              </c:numCache>
            </c:numRef>
          </c:cat>
          <c:val>
            <c:numRef>
              <c:f>'Graph Data Aug 27'!$K$11:$AA$11</c:f>
              <c:numCache>
                <c:formatCode>General</c:formatCode>
                <c:ptCount val="17"/>
                <c:pt idx="0">
                  <c:v>22</c:v>
                </c:pt>
                <c:pt idx="1">
                  <c:v>13</c:v>
                </c:pt>
                <c:pt idx="2">
                  <c:v>11</c:v>
                </c:pt>
                <c:pt idx="3">
                  <c:v>17</c:v>
                </c:pt>
                <c:pt idx="4">
                  <c:v>16</c:v>
                </c:pt>
                <c:pt idx="5">
                  <c:v>16</c:v>
                </c:pt>
                <c:pt idx="6">
                  <c:v>16</c:v>
                </c:pt>
                <c:pt idx="7">
                  <c:v>26</c:v>
                </c:pt>
                <c:pt idx="8">
                  <c:v>8</c:v>
                </c:pt>
                <c:pt idx="9">
                  <c:v>23</c:v>
                </c:pt>
                <c:pt idx="10">
                  <c:v>15</c:v>
                </c:pt>
                <c:pt idx="11">
                  <c:v>19</c:v>
                </c:pt>
                <c:pt idx="12">
                  <c:v>29</c:v>
                </c:pt>
                <c:pt idx="13">
                  <c:v>24</c:v>
                </c:pt>
                <c:pt idx="14">
                  <c:v>17</c:v>
                </c:pt>
                <c:pt idx="15">
                  <c:v>14</c:v>
                </c:pt>
                <c:pt idx="16">
                  <c:v>23</c:v>
                </c:pt>
              </c:numCache>
            </c:numRef>
          </c:val>
          <c:smooth val="0"/>
          <c:extLst>
            <c:ext xmlns:c16="http://schemas.microsoft.com/office/drawing/2014/chart" uri="{C3380CC4-5D6E-409C-BE32-E72D297353CC}">
              <c16:uniqueId val="{00000000-F93A-4899-9FD5-3EABD304F0F4}"/>
            </c:ext>
          </c:extLst>
        </c:ser>
        <c:dLbls>
          <c:showLegendKey val="0"/>
          <c:showVal val="0"/>
          <c:showCatName val="0"/>
          <c:showSerName val="0"/>
          <c:showPercent val="0"/>
          <c:showBubbleSize val="0"/>
        </c:dLbls>
        <c:marker val="1"/>
        <c:smooth val="0"/>
        <c:axId val="211093992"/>
        <c:axId val="1"/>
      </c:lineChart>
      <c:catAx>
        <c:axId val="21109399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1109399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036537938467828"/>
          <c:y val="0.8324343548882509"/>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Summary of Errors by Group for week of 08/27/2001</a:t>
            </a:r>
          </a:p>
        </c:rich>
      </c:tx>
      <c:layout>
        <c:manualLayout>
          <c:xMode val="edge"/>
          <c:yMode val="edge"/>
          <c:x val="0.23785188517637307"/>
          <c:y val="1.9073575826477826E-2"/>
        </c:manualLayout>
      </c:layout>
      <c:overlay val="0"/>
      <c:spPr>
        <a:noFill/>
        <a:ln w="25400">
          <a:noFill/>
        </a:ln>
      </c:spPr>
    </c:title>
    <c:autoTitleDeleted val="0"/>
    <c:plotArea>
      <c:layout>
        <c:manualLayout>
          <c:layoutTarget val="inner"/>
          <c:xMode val="edge"/>
          <c:yMode val="edge"/>
          <c:x val="1.6624056490821774E-2"/>
          <c:y val="0.17983657207821949"/>
          <c:w val="0.7890032965259256"/>
          <c:h val="0.52588573350146006"/>
        </c:manualLayout>
      </c:layout>
      <c:barChart>
        <c:barDir val="col"/>
        <c:grouping val="clustered"/>
        <c:varyColors val="0"/>
        <c:ser>
          <c:idx val="1"/>
          <c:order val="0"/>
          <c:tx>
            <c:strRef>
              <c:f>'Graph Data Aug 27'!$C$165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E638-4944-AC3B-734DDA33DC47}"/>
                </c:ext>
              </c:extLst>
            </c:dLbl>
            <c:dLbl>
              <c:idx val="1"/>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E638-4944-AC3B-734DDA33DC47}"/>
                </c:ext>
              </c:extLst>
            </c:dLbl>
            <c:dLbl>
              <c:idx val="2"/>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E638-4944-AC3B-734DDA33DC47}"/>
                </c:ext>
              </c:extLst>
            </c:dLbl>
            <c:dLbl>
              <c:idx val="3"/>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E638-4944-AC3B-734DDA33DC47}"/>
                </c:ext>
              </c:extLst>
            </c:dLbl>
            <c:dLbl>
              <c:idx val="4"/>
              <c:layout>
                <c:manualLayout>
                  <c:xMode val="edge"/>
                  <c:yMode val="edge"/>
                  <c:x val="0.34782641273104015"/>
                  <c:y val="0.5994552402607316"/>
                </c:manualLayout>
              </c:layout>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638-4944-AC3B-734DDA33DC47}"/>
                </c:ext>
              </c:extLst>
            </c:dLbl>
            <c:dLbl>
              <c:idx val="5"/>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E638-4944-AC3B-734DDA33DC47}"/>
                </c:ext>
              </c:extLst>
            </c:dLbl>
            <c:dLbl>
              <c:idx val="6"/>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E638-4944-AC3B-734DDA33DC47}"/>
                </c:ext>
              </c:extLst>
            </c:dLbl>
            <c:dLbl>
              <c:idx val="7"/>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E638-4944-AC3B-734DDA33DC47}"/>
                </c:ext>
              </c:extLst>
            </c:dLbl>
            <c:dLbl>
              <c:idx val="8"/>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E638-4944-AC3B-734DDA33DC47}"/>
                </c:ext>
              </c:extLst>
            </c:dLbl>
            <c:dLbl>
              <c:idx val="9"/>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E638-4944-AC3B-734DDA33DC47}"/>
                </c:ext>
              </c:extLst>
            </c:dLbl>
            <c:spPr>
              <a:noFill/>
              <a:ln w="25400">
                <a:noFill/>
              </a:ln>
            </c:spPr>
            <c:txPr>
              <a:bodyPr wrap="square" lIns="38100" tIns="19050" rIns="38100" bIns="19050" anchor="ctr">
                <a:spAutoFit/>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27'!$C$166:$C$175</c:f>
              <c:numCache>
                <c:formatCode>General</c:formatCode>
                <c:ptCount val="10"/>
                <c:pt idx="0">
                  <c:v>1</c:v>
                </c:pt>
                <c:pt idx="1">
                  <c:v>4</c:v>
                </c:pt>
                <c:pt idx="2">
                  <c:v>11</c:v>
                </c:pt>
                <c:pt idx="3">
                  <c:v>1</c:v>
                </c:pt>
                <c:pt idx="4">
                  <c:v>3</c:v>
                </c:pt>
                <c:pt idx="6">
                  <c:v>3</c:v>
                </c:pt>
                <c:pt idx="9">
                  <c:v>23</c:v>
                </c:pt>
              </c:numCache>
            </c:numRef>
          </c:val>
          <c:extLst>
            <c:ext xmlns:c16="http://schemas.microsoft.com/office/drawing/2014/chart" uri="{C3380CC4-5D6E-409C-BE32-E72D297353CC}">
              <c16:uniqueId val="{0000000A-E638-4944-AC3B-734DDA33DC47}"/>
            </c:ext>
          </c:extLst>
        </c:ser>
        <c:ser>
          <c:idx val="0"/>
          <c:order val="1"/>
          <c:tx>
            <c:strRef>
              <c:f>'Graph Data Aug 27'!$E$165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E638-4944-AC3B-734DDA33DC47}"/>
                </c:ext>
              </c:extLst>
            </c:dLbl>
            <c:dLbl>
              <c:idx val="1"/>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E638-4944-AC3B-734DDA33DC47}"/>
                </c:ext>
              </c:extLst>
            </c:dLbl>
            <c:dLbl>
              <c:idx val="2"/>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E638-4944-AC3B-734DDA33DC47}"/>
                </c:ext>
              </c:extLst>
            </c:dLbl>
            <c:dLbl>
              <c:idx val="3"/>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E638-4944-AC3B-734DDA33DC47}"/>
                </c:ext>
              </c:extLst>
            </c:dLbl>
            <c:dLbl>
              <c:idx val="4"/>
              <c:layout>
                <c:manualLayout>
                  <c:xMode val="edge"/>
                  <c:yMode val="edge"/>
                  <c:x val="0.37851697856024952"/>
                  <c:y val="0.63487759536704746"/>
                </c:manualLayout>
              </c:layout>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638-4944-AC3B-734DDA33DC47}"/>
                </c:ext>
              </c:extLst>
            </c:dLbl>
            <c:dLbl>
              <c:idx val="5"/>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E638-4944-AC3B-734DDA33DC47}"/>
                </c:ext>
              </c:extLst>
            </c:dLbl>
            <c:dLbl>
              <c:idx val="6"/>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E638-4944-AC3B-734DDA33DC47}"/>
                </c:ext>
              </c:extLst>
            </c:dLbl>
            <c:dLbl>
              <c:idx val="7"/>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E638-4944-AC3B-734DDA33DC47}"/>
                </c:ext>
              </c:extLst>
            </c:dLbl>
            <c:numFmt formatCode="0" sourceLinked="0"/>
            <c:spPr>
              <a:noFill/>
              <a:ln w="25400">
                <a:noFill/>
              </a:ln>
            </c:spPr>
            <c:txPr>
              <a:bodyPr wrap="square" lIns="38100" tIns="19050" rIns="38100" bIns="19050" anchor="ctr">
                <a:spAutoFit/>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27'!$E$166:$E$173</c:f>
              <c:numCache>
                <c:formatCode>_(* #,##0_);_(* \(#,##0\);_(* "-"??_);_(@_)</c:formatCode>
                <c:ptCount val="8"/>
                <c:pt idx="0">
                  <c:v>1.7543859649122806</c:v>
                </c:pt>
                <c:pt idx="1">
                  <c:v>0.62695924764890276</c:v>
                </c:pt>
                <c:pt idx="2">
                  <c:v>34.375</c:v>
                </c:pt>
                <c:pt idx="3">
                  <c:v>2.6315789473684208</c:v>
                </c:pt>
                <c:pt idx="4">
                  <c:v>0.66371681415929207</c:v>
                </c:pt>
                <c:pt idx="5">
                  <c:v>0</c:v>
                </c:pt>
                <c:pt idx="6">
                  <c:v>33.333333333333329</c:v>
                </c:pt>
                <c:pt idx="7">
                  <c:v>0</c:v>
                </c:pt>
              </c:numCache>
            </c:numRef>
          </c:val>
          <c:extLst>
            <c:ext xmlns:c16="http://schemas.microsoft.com/office/drawing/2014/chart" uri="{C3380CC4-5D6E-409C-BE32-E72D297353CC}">
              <c16:uniqueId val="{00000013-E638-4944-AC3B-734DDA33DC47}"/>
            </c:ext>
          </c:extLst>
        </c:ser>
        <c:dLbls>
          <c:showLegendKey val="0"/>
          <c:showVal val="1"/>
          <c:showCatName val="0"/>
          <c:showSerName val="0"/>
          <c:showPercent val="0"/>
          <c:showBubbleSize val="0"/>
        </c:dLbls>
        <c:gapWidth val="150"/>
        <c:axId val="211093664"/>
        <c:axId val="1"/>
      </c:barChart>
      <c:catAx>
        <c:axId val="2110936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1093664"/>
        <c:crosses val="autoZero"/>
        <c:crossBetween val="between"/>
      </c:valAx>
      <c:spPr>
        <a:solidFill>
          <a:srgbClr val="FFFFFF"/>
        </a:solidFill>
        <a:ln w="3175">
          <a:solidFill>
            <a:srgbClr val="000000"/>
          </a:solidFill>
          <a:prstDash val="solid"/>
        </a:ln>
      </c:spPr>
    </c:plotArea>
    <c:legend>
      <c:legendPos val="r"/>
      <c:layout>
        <c:manualLayout>
          <c:xMode val="edge"/>
          <c:yMode val="edge"/>
          <c:x val="0.82736650381243737"/>
          <c:y val="0.29427802703708644"/>
          <c:w val="0.13043490477414005"/>
          <c:h val="0.69209832284648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56430370769288"/>
          <c:y val="3.5794290970074118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B7B1-472D-A3A6-3F691B10180D}"/>
            </c:ext>
          </c:extLst>
        </c:ser>
        <c:dLbls>
          <c:showLegendKey val="0"/>
          <c:showVal val="0"/>
          <c:showCatName val="0"/>
          <c:showSerName val="0"/>
          <c:showPercent val="0"/>
          <c:showBubbleSize val="0"/>
        </c:dLbls>
        <c:gapWidth val="150"/>
        <c:axId val="211090056"/>
        <c:axId val="1"/>
      </c:barChart>
      <c:catAx>
        <c:axId val="2110900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1090056"/>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9E32-4A90-B1A7-EAAF20957FF1}"/>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9E32-4A90-B1A7-EAAF20957FF1}"/>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9E32-4A90-B1A7-EAAF20957FF1}"/>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9E32-4A90-B1A7-EAAF20957FF1}"/>
            </c:ext>
          </c:extLst>
        </c:ser>
        <c:dLbls>
          <c:showLegendKey val="0"/>
          <c:showVal val="0"/>
          <c:showCatName val="0"/>
          <c:showSerName val="0"/>
          <c:showPercent val="0"/>
          <c:showBubbleSize val="0"/>
        </c:dLbls>
        <c:marker val="1"/>
        <c:smooth val="0"/>
        <c:axId val="211092680"/>
        <c:axId val="1"/>
      </c:lineChart>
      <c:dateAx>
        <c:axId val="21109268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1109268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6601852622965926"/>
          <c:y val="0.17841457663266796"/>
          <c:w val="0.68612344043351359"/>
          <c:h val="0.5242304844268515"/>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[6]Chart!$AB$44:$AB$92</c:f>
              <c:numCache>
                <c:formatCode>General</c:formatCode>
                <c:ptCount val="49"/>
                <c:pt idx="0">
                  <c:v>0.31319444444444444</c:v>
                </c:pt>
                <c:pt idx="1">
                  <c:v>0.31944444444444448</c:v>
                </c:pt>
                <c:pt idx="2">
                  <c:v>0.32083333333333336</c:v>
                </c:pt>
                <c:pt idx="3">
                  <c:v>0</c:v>
                </c:pt>
                <c:pt idx="4">
                  <c:v>0.31944444444444448</c:v>
                </c:pt>
                <c:pt idx="5">
                  <c:v>0.31944444444444398</c:v>
                </c:pt>
                <c:pt idx="6">
                  <c:v>0.31944444444444398</c:v>
                </c:pt>
                <c:pt idx="7">
                  <c:v>0.31736111111111115</c:v>
                </c:pt>
                <c:pt idx="8">
                  <c:v>0.31944444444444448</c:v>
                </c:pt>
                <c:pt idx="9">
                  <c:v>0.31944444444444448</c:v>
                </c:pt>
                <c:pt idx="10">
                  <c:v>0.31944444444444398</c:v>
                </c:pt>
                <c:pt idx="11">
                  <c:v>0.31736111111111115</c:v>
                </c:pt>
                <c:pt idx="12">
                  <c:v>0.32013888888888892</c:v>
                </c:pt>
                <c:pt idx="13">
                  <c:v>0.3215277777777778</c:v>
                </c:pt>
                <c:pt idx="14">
                  <c:v>0.31805555555555554</c:v>
                </c:pt>
                <c:pt idx="15">
                  <c:v>0.32013888888888892</c:v>
                </c:pt>
                <c:pt idx="16">
                  <c:v>0.32013888888888892</c:v>
                </c:pt>
                <c:pt idx="17">
                  <c:v>0.31527777777777777</c:v>
                </c:pt>
                <c:pt idx="18">
                  <c:v>0.31388888888888888</c:v>
                </c:pt>
                <c:pt idx="19">
                  <c:v>0.31805555555555554</c:v>
                </c:pt>
                <c:pt idx="20">
                  <c:v>0.31666666666666665</c:v>
                </c:pt>
                <c:pt idx="21">
                  <c:v>0.31944444444444448</c:v>
                </c:pt>
                <c:pt idx="22">
                  <c:v>0.31944444444444448</c:v>
                </c:pt>
                <c:pt idx="23">
                  <c:v>0.31944444444444448</c:v>
                </c:pt>
                <c:pt idx="24">
                  <c:v>0.32291666666666669</c:v>
                </c:pt>
                <c:pt idx="25">
                  <c:v>0</c:v>
                </c:pt>
                <c:pt idx="26">
                  <c:v>0.31874999999999998</c:v>
                </c:pt>
                <c:pt idx="27">
                  <c:v>0.31805555555555554</c:v>
                </c:pt>
                <c:pt idx="28">
                  <c:v>0.32013888888888892</c:v>
                </c:pt>
                <c:pt idx="29">
                  <c:v>0.31944444444444448</c:v>
                </c:pt>
                <c:pt idx="30">
                  <c:v>0.31388888888888888</c:v>
                </c:pt>
                <c:pt idx="31">
                  <c:v>0.31527777777777777</c:v>
                </c:pt>
                <c:pt idx="32">
                  <c:v>0.31944444444444448</c:v>
                </c:pt>
                <c:pt idx="33">
                  <c:v>0.31944444444444448</c:v>
                </c:pt>
                <c:pt idx="34">
                  <c:v>0.32916666666666666</c:v>
                </c:pt>
                <c:pt idx="35">
                  <c:v>0.31736111111111115</c:v>
                </c:pt>
                <c:pt idx="36">
                  <c:v>0.30902777777777779</c:v>
                </c:pt>
                <c:pt idx="37">
                  <c:v>0.32430555555555557</c:v>
                </c:pt>
                <c:pt idx="38">
                  <c:v>0.33333333333333331</c:v>
                </c:pt>
                <c:pt idx="39">
                  <c:v>0.31944444444444448</c:v>
                </c:pt>
                <c:pt idx="40">
                  <c:v>0.31944444444444448</c:v>
                </c:pt>
                <c:pt idx="41">
                  <c:v>0.32430555555555557</c:v>
                </c:pt>
                <c:pt idx="42">
                  <c:v>0.31944444444444448</c:v>
                </c:pt>
                <c:pt idx="43">
                  <c:v>0.31944444444444448</c:v>
                </c:pt>
                <c:pt idx="44">
                  <c:v>0.31944444444444448</c:v>
                </c:pt>
                <c:pt idx="45">
                  <c:v>0.31666666666666665</c:v>
                </c:pt>
                <c:pt idx="46">
                  <c:v>0.31944444444444448</c:v>
                </c:pt>
                <c:pt idx="47">
                  <c:v>0.31736111111111115</c:v>
                </c:pt>
                <c:pt idx="48">
                  <c:v>0.31944444444444448</c:v>
                </c:pt>
              </c:numCache>
            </c:numRef>
          </c:val>
          <c:smooth val="0"/>
          <c:extLst>
            <c:ext xmlns:c16="http://schemas.microsoft.com/office/drawing/2014/chart" uri="{C3380CC4-5D6E-409C-BE32-E72D297353CC}">
              <c16:uniqueId val="{00000000-F1F6-47F6-A34E-BF4C1936FE21}"/>
            </c:ext>
          </c:extLst>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[6]Chart!$AC$44:$AC$92</c:f>
              <c:numCache>
                <c:formatCode>General</c:formatCode>
                <c:ptCount val="49"/>
                <c:pt idx="0">
                  <c:v>0.68263888888888891</c:v>
                </c:pt>
                <c:pt idx="1">
                  <c:v>0.83333333333333337</c:v>
                </c:pt>
                <c:pt idx="3">
                  <c:v>0</c:v>
                </c:pt>
                <c:pt idx="4">
                  <c:v>0.875</c:v>
                </c:pt>
                <c:pt idx="5">
                  <c:v>0.875</c:v>
                </c:pt>
                <c:pt idx="6">
                  <c:v>0.875</c:v>
                </c:pt>
                <c:pt idx="7">
                  <c:v>0.78125</c:v>
                </c:pt>
                <c:pt idx="8">
                  <c:v>0.72361111111111109</c:v>
                </c:pt>
                <c:pt idx="9">
                  <c:v>0.66111111111111109</c:v>
                </c:pt>
                <c:pt idx="10">
                  <c:v>0.69374999999999998</c:v>
                </c:pt>
                <c:pt idx="11">
                  <c:v>0.63541666666666663</c:v>
                </c:pt>
                <c:pt idx="12">
                  <c:v>0.69513888888888886</c:v>
                </c:pt>
                <c:pt idx="13">
                  <c:v>0.6958333333333333</c:v>
                </c:pt>
                <c:pt idx="14">
                  <c:v>0.68888888888888899</c:v>
                </c:pt>
                <c:pt idx="15">
                  <c:v>0.60833333333333328</c:v>
                </c:pt>
                <c:pt idx="16">
                  <c:v>0.68888888888888899</c:v>
                </c:pt>
                <c:pt idx="17">
                  <c:v>0.70972222222222225</c:v>
                </c:pt>
                <c:pt idx="18">
                  <c:v>0.68888888888888899</c:v>
                </c:pt>
                <c:pt idx="19">
                  <c:v>0.65416666666666667</c:v>
                </c:pt>
                <c:pt idx="20">
                  <c:v>0.72013888888888899</c:v>
                </c:pt>
                <c:pt idx="21">
                  <c:v>0.85486111111111107</c:v>
                </c:pt>
                <c:pt idx="23">
                  <c:v>0.77986111111111101</c:v>
                </c:pt>
                <c:pt idx="25">
                  <c:v>0</c:v>
                </c:pt>
                <c:pt idx="27">
                  <c:v>0.71736111111111101</c:v>
                </c:pt>
                <c:pt idx="28">
                  <c:v>0.78819444444444453</c:v>
                </c:pt>
                <c:pt idx="29">
                  <c:v>0.78125</c:v>
                </c:pt>
                <c:pt idx="30">
                  <c:v>0.6</c:v>
                </c:pt>
                <c:pt idx="31">
                  <c:v>0.70833333333333337</c:v>
                </c:pt>
                <c:pt idx="32">
                  <c:v>0.6645833333333333</c:v>
                </c:pt>
                <c:pt idx="33">
                  <c:v>0.71666666666666667</c:v>
                </c:pt>
                <c:pt idx="34">
                  <c:v>0.67847222222222225</c:v>
                </c:pt>
                <c:pt idx="35">
                  <c:v>0.72291666666666676</c:v>
                </c:pt>
                <c:pt idx="36">
                  <c:v>0.7270833333333333</c:v>
                </c:pt>
                <c:pt idx="37">
                  <c:v>0.67013888888888884</c:v>
                </c:pt>
                <c:pt idx="38">
                  <c:v>0.72152777777777777</c:v>
                </c:pt>
                <c:pt idx="39">
                  <c:v>0.69097222222222221</c:v>
                </c:pt>
                <c:pt idx="40">
                  <c:v>0.66666666666666663</c:v>
                </c:pt>
                <c:pt idx="41">
                  <c:v>0.7597222222222223</c:v>
                </c:pt>
                <c:pt idx="42">
                  <c:v>0.70833333333333337</c:v>
                </c:pt>
                <c:pt idx="43">
                  <c:v>0.7</c:v>
                </c:pt>
                <c:pt idx="44">
                  <c:v>0.7284722222222223</c:v>
                </c:pt>
                <c:pt idx="45">
                  <c:v>0.73958333333333337</c:v>
                </c:pt>
                <c:pt idx="46">
                  <c:v>0.73958333333333337</c:v>
                </c:pt>
                <c:pt idx="47">
                  <c:v>0.70416666666666661</c:v>
                </c:pt>
              </c:numCache>
            </c:numRef>
          </c:val>
          <c:smooth val="0"/>
          <c:extLst>
            <c:ext xmlns:c16="http://schemas.microsoft.com/office/drawing/2014/chart" uri="{C3380CC4-5D6E-409C-BE32-E72D297353CC}">
              <c16:uniqueId val="{00000001-F1F6-47F6-A34E-BF4C1936FE21}"/>
            </c:ext>
          </c:extLst>
        </c:ser>
        <c:dLbls>
          <c:showLegendKey val="0"/>
          <c:showVal val="0"/>
          <c:showCatName val="0"/>
          <c:showSerName val="0"/>
          <c:showPercent val="0"/>
          <c:showBubbleSize val="0"/>
        </c:dLbls>
        <c:marker val="1"/>
        <c:smooth val="0"/>
        <c:axId val="211578704"/>
        <c:axId val="1"/>
      </c:lineChart>
      <c:catAx>
        <c:axId val="211578704"/>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487776950604002"/>
              <c:y val="0.8436146030902693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297357627721113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1578704"/>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Days DPR Completion Times</a:t>
            </a:r>
          </a:p>
        </c:rich>
      </c:tx>
      <c:layout>
        <c:manualLayout>
          <c:xMode val="edge"/>
          <c:yMode val="edge"/>
          <c:x val="0.30350261826359581"/>
          <c:y val="2.5806512584691403E-2"/>
        </c:manualLayout>
      </c:layout>
      <c:overlay val="0"/>
      <c:spPr>
        <a:noFill/>
        <a:ln w="25400">
          <a:noFill/>
        </a:ln>
      </c:spPr>
    </c:title>
    <c:autoTitleDeleted val="0"/>
    <c:plotArea>
      <c:layout>
        <c:manualLayout>
          <c:layoutTarget val="inner"/>
          <c:xMode val="edge"/>
          <c:yMode val="edge"/>
          <c:x val="0.17769170385518218"/>
          <c:y val="0.20483919364098802"/>
          <c:w val="0.67574728254416006"/>
          <c:h val="0.55645292760740839"/>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[1]Chart!$AA$78:$AA$128</c:f>
              <c:numCache>
                <c:formatCode>General</c:formatCode>
                <c:ptCount val="51"/>
                <c:pt idx="0">
                  <c:v>37116</c:v>
                </c:pt>
                <c:pt idx="1">
                  <c:v>37117</c:v>
                </c:pt>
                <c:pt idx="2">
                  <c:v>37118</c:v>
                </c:pt>
                <c:pt idx="3">
                  <c:v>37119</c:v>
                </c:pt>
                <c:pt idx="4">
                  <c:v>37120</c:v>
                </c:pt>
                <c:pt idx="5">
                  <c:v>37123</c:v>
                </c:pt>
                <c:pt idx="6">
                  <c:v>37124</c:v>
                </c:pt>
                <c:pt idx="7">
                  <c:v>37125</c:v>
                </c:pt>
                <c:pt idx="8">
                  <c:v>37126</c:v>
                </c:pt>
                <c:pt idx="9">
                  <c:v>37127</c:v>
                </c:pt>
                <c:pt idx="10">
                  <c:v>37130</c:v>
                </c:pt>
                <c:pt idx="11">
                  <c:v>37131</c:v>
                </c:pt>
                <c:pt idx="12">
                  <c:v>37132</c:v>
                </c:pt>
                <c:pt idx="13">
                  <c:v>37133</c:v>
                </c:pt>
                <c:pt idx="14">
                  <c:v>37134</c:v>
                </c:pt>
                <c:pt idx="15">
                  <c:v>37138</c:v>
                </c:pt>
                <c:pt idx="16">
                  <c:v>37139</c:v>
                </c:pt>
                <c:pt idx="17">
                  <c:v>37140</c:v>
                </c:pt>
                <c:pt idx="18">
                  <c:v>37141</c:v>
                </c:pt>
                <c:pt idx="19">
                  <c:v>37144</c:v>
                </c:pt>
                <c:pt idx="20">
                  <c:v>37145</c:v>
                </c:pt>
                <c:pt idx="21">
                  <c:v>37146</c:v>
                </c:pt>
                <c:pt idx="22">
                  <c:v>37147</c:v>
                </c:pt>
                <c:pt idx="23">
                  <c:v>37148</c:v>
                </c:pt>
                <c:pt idx="24">
                  <c:v>37151</c:v>
                </c:pt>
                <c:pt idx="25">
                  <c:v>37152</c:v>
                </c:pt>
                <c:pt idx="26">
                  <c:v>37153</c:v>
                </c:pt>
                <c:pt idx="27">
                  <c:v>37154</c:v>
                </c:pt>
                <c:pt idx="28">
                  <c:v>37155</c:v>
                </c:pt>
                <c:pt idx="29">
                  <c:v>37158</c:v>
                </c:pt>
                <c:pt idx="30">
                  <c:v>37159</c:v>
                </c:pt>
                <c:pt idx="31">
                  <c:v>37160</c:v>
                </c:pt>
                <c:pt idx="32">
                  <c:v>37161</c:v>
                </c:pt>
                <c:pt idx="33">
                  <c:v>37162</c:v>
                </c:pt>
                <c:pt idx="34">
                  <c:v>37165</c:v>
                </c:pt>
                <c:pt idx="35">
                  <c:v>37166</c:v>
                </c:pt>
                <c:pt idx="36">
                  <c:v>37167</c:v>
                </c:pt>
                <c:pt idx="37">
                  <c:v>37168</c:v>
                </c:pt>
                <c:pt idx="38">
                  <c:v>37169</c:v>
                </c:pt>
                <c:pt idx="39">
                  <c:v>37172</c:v>
                </c:pt>
                <c:pt idx="40">
                  <c:v>37173</c:v>
                </c:pt>
                <c:pt idx="41">
                  <c:v>37174</c:v>
                </c:pt>
                <c:pt idx="42">
                  <c:v>37175</c:v>
                </c:pt>
              </c:numCache>
            </c:numRef>
          </c:cat>
          <c:val>
            <c:numRef>
              <c:f>[1]Chart!$AB$78:$AB$120</c:f>
              <c:numCache>
                <c:formatCode>General</c:formatCode>
                <c:ptCount val="43"/>
                <c:pt idx="0">
                  <c:v>0.32916666666666666</c:v>
                </c:pt>
                <c:pt idx="1">
                  <c:v>0.31736111111111115</c:v>
                </c:pt>
                <c:pt idx="2">
                  <c:v>0.30902777777777779</c:v>
                </c:pt>
                <c:pt idx="3">
                  <c:v>0.32430555555555557</c:v>
                </c:pt>
                <c:pt idx="4">
                  <c:v>0.33333333333333331</c:v>
                </c:pt>
                <c:pt idx="5">
                  <c:v>0.31944444444444448</c:v>
                </c:pt>
                <c:pt idx="6">
                  <c:v>0.31944444444444448</c:v>
                </c:pt>
                <c:pt idx="7">
                  <c:v>0.32430555555555557</c:v>
                </c:pt>
                <c:pt idx="8">
                  <c:v>0.31944444444444448</c:v>
                </c:pt>
                <c:pt idx="9">
                  <c:v>0.31944444444444448</c:v>
                </c:pt>
                <c:pt idx="10">
                  <c:v>0.31944444444444448</c:v>
                </c:pt>
                <c:pt idx="11">
                  <c:v>0.31666666666666665</c:v>
                </c:pt>
                <c:pt idx="12">
                  <c:v>0.31944444444444448</c:v>
                </c:pt>
                <c:pt idx="13">
                  <c:v>0.31736111111111115</c:v>
                </c:pt>
                <c:pt idx="14">
                  <c:v>0.31944444444444448</c:v>
                </c:pt>
                <c:pt idx="15">
                  <c:v>0.32291666666666669</c:v>
                </c:pt>
                <c:pt idx="16">
                  <c:v>0.31944444444444448</c:v>
                </c:pt>
                <c:pt idx="17">
                  <c:v>0.31805555555555554</c:v>
                </c:pt>
                <c:pt idx="18">
                  <c:v>0.32291666666666669</c:v>
                </c:pt>
                <c:pt idx="19">
                  <c:v>0.31944444444444448</c:v>
                </c:pt>
                <c:pt idx="20">
                  <c:v>0.31944444444444448</c:v>
                </c:pt>
                <c:pt idx="21">
                  <c:v>0.31944444444444448</c:v>
                </c:pt>
                <c:pt idx="22">
                  <c:v>0.31944444444444448</c:v>
                </c:pt>
                <c:pt idx="23">
                  <c:v>0.31736111111111115</c:v>
                </c:pt>
                <c:pt idx="24">
                  <c:v>0.31944444444444448</c:v>
                </c:pt>
                <c:pt idx="25">
                  <c:v>0.31944444444444448</c:v>
                </c:pt>
                <c:pt idx="26">
                  <c:v>0.31736111111111115</c:v>
                </c:pt>
                <c:pt idx="27">
                  <c:v>0.31805555555555554</c:v>
                </c:pt>
                <c:pt idx="28">
                  <c:v>0.31944444444444448</c:v>
                </c:pt>
                <c:pt idx="29">
                  <c:v>0.32083333333333336</c:v>
                </c:pt>
                <c:pt idx="30">
                  <c:v>0.31666666666666665</c:v>
                </c:pt>
                <c:pt idx="31">
                  <c:v>0.31874999999999998</c:v>
                </c:pt>
                <c:pt idx="32">
                  <c:v>0.32083333333333336</c:v>
                </c:pt>
                <c:pt idx="37">
                  <c:v>0.31944444444444448</c:v>
                </c:pt>
                <c:pt idx="38">
                  <c:v>0.31805555555555554</c:v>
                </c:pt>
                <c:pt idx="39">
                  <c:v>0.31944444444444448</c:v>
                </c:pt>
                <c:pt idx="40">
                  <c:v>0.32222222222222224</c:v>
                </c:pt>
                <c:pt idx="41">
                  <c:v>0.32013888888888892</c:v>
                </c:pt>
                <c:pt idx="42">
                  <c:v>0.32013888888888892</c:v>
                </c:pt>
              </c:numCache>
            </c:numRef>
          </c:val>
          <c:smooth val="0"/>
          <c:extLst>
            <c:ext xmlns:c16="http://schemas.microsoft.com/office/drawing/2014/chart" uri="{C3380CC4-5D6E-409C-BE32-E72D297353CC}">
              <c16:uniqueId val="{00000000-907A-447F-9447-2A2D0ACF0BFB}"/>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[1]Chart!$AA$78:$AA$128</c:f>
              <c:numCache>
                <c:formatCode>General</c:formatCode>
                <c:ptCount val="51"/>
                <c:pt idx="0">
                  <c:v>37116</c:v>
                </c:pt>
                <c:pt idx="1">
                  <c:v>37117</c:v>
                </c:pt>
                <c:pt idx="2">
                  <c:v>37118</c:v>
                </c:pt>
                <c:pt idx="3">
                  <c:v>37119</c:v>
                </c:pt>
                <c:pt idx="4">
                  <c:v>37120</c:v>
                </c:pt>
                <c:pt idx="5">
                  <c:v>37123</c:v>
                </c:pt>
                <c:pt idx="6">
                  <c:v>37124</c:v>
                </c:pt>
                <c:pt idx="7">
                  <c:v>37125</c:v>
                </c:pt>
                <c:pt idx="8">
                  <c:v>37126</c:v>
                </c:pt>
                <c:pt idx="9">
                  <c:v>37127</c:v>
                </c:pt>
                <c:pt idx="10">
                  <c:v>37130</c:v>
                </c:pt>
                <c:pt idx="11">
                  <c:v>37131</c:v>
                </c:pt>
                <c:pt idx="12">
                  <c:v>37132</c:v>
                </c:pt>
                <c:pt idx="13">
                  <c:v>37133</c:v>
                </c:pt>
                <c:pt idx="14">
                  <c:v>37134</c:v>
                </c:pt>
                <c:pt idx="15">
                  <c:v>37138</c:v>
                </c:pt>
                <c:pt idx="16">
                  <c:v>37139</c:v>
                </c:pt>
                <c:pt idx="17">
                  <c:v>37140</c:v>
                </c:pt>
                <c:pt idx="18">
                  <c:v>37141</c:v>
                </c:pt>
                <c:pt idx="19">
                  <c:v>37144</c:v>
                </c:pt>
                <c:pt idx="20">
                  <c:v>37145</c:v>
                </c:pt>
                <c:pt idx="21">
                  <c:v>37146</c:v>
                </c:pt>
                <c:pt idx="22">
                  <c:v>37147</c:v>
                </c:pt>
                <c:pt idx="23">
                  <c:v>37148</c:v>
                </c:pt>
                <c:pt idx="24">
                  <c:v>37151</c:v>
                </c:pt>
                <c:pt idx="25">
                  <c:v>37152</c:v>
                </c:pt>
                <c:pt idx="26">
                  <c:v>37153</c:v>
                </c:pt>
                <c:pt idx="27">
                  <c:v>37154</c:v>
                </c:pt>
                <c:pt idx="28">
                  <c:v>37155</c:v>
                </c:pt>
                <c:pt idx="29">
                  <c:v>37158</c:v>
                </c:pt>
                <c:pt idx="30">
                  <c:v>37159</c:v>
                </c:pt>
                <c:pt idx="31">
                  <c:v>37160</c:v>
                </c:pt>
                <c:pt idx="32">
                  <c:v>37161</c:v>
                </c:pt>
                <c:pt idx="33">
                  <c:v>37162</c:v>
                </c:pt>
                <c:pt idx="34">
                  <c:v>37165</c:v>
                </c:pt>
                <c:pt idx="35">
                  <c:v>37166</c:v>
                </c:pt>
                <c:pt idx="36">
                  <c:v>37167</c:v>
                </c:pt>
                <c:pt idx="37">
                  <c:v>37168</c:v>
                </c:pt>
                <c:pt idx="38">
                  <c:v>37169</c:v>
                </c:pt>
                <c:pt idx="39">
                  <c:v>37172</c:v>
                </c:pt>
                <c:pt idx="40">
                  <c:v>37173</c:v>
                </c:pt>
                <c:pt idx="41">
                  <c:v>37174</c:v>
                </c:pt>
                <c:pt idx="42">
                  <c:v>37175</c:v>
                </c:pt>
              </c:numCache>
            </c:numRef>
          </c:cat>
          <c:val>
            <c:numRef>
              <c:f>[1]Chart!$AC$78:$AC$120</c:f>
              <c:numCache>
                <c:formatCode>General</c:formatCode>
                <c:ptCount val="43"/>
                <c:pt idx="0">
                  <c:v>0.67847222222222225</c:v>
                </c:pt>
                <c:pt idx="1">
                  <c:v>0.72291666666666676</c:v>
                </c:pt>
                <c:pt idx="2">
                  <c:v>0.7270833333333333</c:v>
                </c:pt>
                <c:pt idx="3">
                  <c:v>0.67013888888888884</c:v>
                </c:pt>
                <c:pt idx="4">
                  <c:v>0.72152777777777777</c:v>
                </c:pt>
                <c:pt idx="5">
                  <c:v>0.69097222222222221</c:v>
                </c:pt>
                <c:pt idx="6">
                  <c:v>0.66666666666666663</c:v>
                </c:pt>
                <c:pt idx="7">
                  <c:v>0.7597222222222223</c:v>
                </c:pt>
                <c:pt idx="8">
                  <c:v>0.70833333333333337</c:v>
                </c:pt>
                <c:pt idx="9">
                  <c:v>0.7</c:v>
                </c:pt>
                <c:pt idx="10">
                  <c:v>0.7284722222222223</c:v>
                </c:pt>
                <c:pt idx="11">
                  <c:v>0.73958333333333337</c:v>
                </c:pt>
                <c:pt idx="12">
                  <c:v>0.73958333333333337</c:v>
                </c:pt>
                <c:pt idx="13">
                  <c:v>0.70416666666666661</c:v>
                </c:pt>
                <c:pt idx="15">
                  <c:v>0.61736111111111114</c:v>
                </c:pt>
                <c:pt idx="16">
                  <c:v>0.72499999999999998</c:v>
                </c:pt>
                <c:pt idx="17">
                  <c:v>0.72569444444444453</c:v>
                </c:pt>
                <c:pt idx="18">
                  <c:v>0.6694444444444444</c:v>
                </c:pt>
                <c:pt idx="19">
                  <c:v>0.68472222222222223</c:v>
                </c:pt>
                <c:pt idx="21">
                  <c:v>0.75208333333333333</c:v>
                </c:pt>
                <c:pt idx="22">
                  <c:v>0.70208333333333339</c:v>
                </c:pt>
                <c:pt idx="23">
                  <c:v>0.74791666666666667</c:v>
                </c:pt>
                <c:pt idx="24">
                  <c:v>0.73958333333333337</c:v>
                </c:pt>
                <c:pt idx="25">
                  <c:v>0.64583333333333337</c:v>
                </c:pt>
                <c:pt idx="26">
                  <c:v>0.71527777777777779</c:v>
                </c:pt>
                <c:pt idx="27">
                  <c:v>0.71527777777777779</c:v>
                </c:pt>
                <c:pt idx="28">
                  <c:v>0.72499999999999998</c:v>
                </c:pt>
                <c:pt idx="29">
                  <c:v>0.7284722222222223</c:v>
                </c:pt>
                <c:pt idx="30">
                  <c:v>0.67291666666666661</c:v>
                </c:pt>
                <c:pt idx="31">
                  <c:v>0.71736111111111101</c:v>
                </c:pt>
                <c:pt idx="37">
                  <c:v>0.69861111111111107</c:v>
                </c:pt>
                <c:pt idx="38">
                  <c:v>0.72291666666666676</c:v>
                </c:pt>
                <c:pt idx="39">
                  <c:v>0.68472222222222223</c:v>
                </c:pt>
                <c:pt idx="40">
                  <c:v>0.67013888888888884</c:v>
                </c:pt>
                <c:pt idx="41">
                  <c:v>0.65</c:v>
                </c:pt>
              </c:numCache>
            </c:numRef>
          </c:val>
          <c:smooth val="0"/>
          <c:extLst>
            <c:ext xmlns:c16="http://schemas.microsoft.com/office/drawing/2014/chart" uri="{C3380CC4-5D6E-409C-BE32-E72D297353CC}">
              <c16:uniqueId val="{00000001-907A-447F-9447-2A2D0ACF0BFB}"/>
            </c:ext>
          </c:extLst>
        </c:ser>
        <c:dLbls>
          <c:showLegendKey val="0"/>
          <c:showVal val="0"/>
          <c:showCatName val="0"/>
          <c:showSerName val="0"/>
          <c:showPercent val="0"/>
          <c:showBubbleSize val="0"/>
        </c:dLbls>
        <c:marker val="1"/>
        <c:smooth val="0"/>
        <c:axId val="152603064"/>
        <c:axId val="1"/>
      </c:lineChart>
      <c:catAx>
        <c:axId val="152603064"/>
        <c:scaling>
          <c:orientation val="minMax"/>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82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2"/>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52603064"/>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811724931403656"/>
          <c:y val="2.4449950724037297E-2"/>
        </c:manualLayout>
      </c:layout>
      <c:overlay val="0"/>
      <c:spPr>
        <a:noFill/>
        <a:ln w="25400">
          <a:noFill/>
        </a:ln>
      </c:spPr>
    </c:title>
    <c:autoTitleDeleted val="0"/>
    <c:plotArea>
      <c:layout>
        <c:manualLayout>
          <c:layoutTarget val="inner"/>
          <c:xMode val="edge"/>
          <c:yMode val="edge"/>
          <c:x val="3.5339612824548991E-2"/>
          <c:y val="0.22738454173354689"/>
          <c:w val="0.80784146191117456"/>
          <c:h val="0.47921903419113099"/>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extLst>
            <c:ext xmlns:c16="http://schemas.microsoft.com/office/drawing/2014/chart" uri="{C3380CC4-5D6E-409C-BE32-E72D297353CC}">
              <c16:uniqueId val="{00000000-82AB-4297-8307-F7DE801886A0}"/>
            </c:ext>
          </c:extLst>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860869687132448"/>
                  <c:y val="0.6552586794041994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AB-4297-8307-F7DE801886A0}"/>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extLst>
            <c:ext xmlns:c16="http://schemas.microsoft.com/office/drawing/2014/chart" uri="{C3380CC4-5D6E-409C-BE32-E72D297353CC}">
              <c16:uniqueId val="{00000002-82AB-4297-8307-F7DE801886A0}"/>
            </c:ext>
          </c:extLst>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7305403053700916"/>
                  <c:y val="0.65281368433179576"/>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AB-4297-8307-F7DE801886A0}"/>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extLst>
            <c:ext xmlns:c16="http://schemas.microsoft.com/office/drawing/2014/chart" uri="{C3380CC4-5D6E-409C-BE32-E72D297353CC}">
              <c16:uniqueId val="{00000004-82AB-4297-8307-F7DE801886A0}"/>
            </c:ext>
          </c:extLst>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691930068969428"/>
                  <c:y val="0.6039137828837212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AB-4297-8307-F7DE801886A0}"/>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extLst>
            <c:ext xmlns:c16="http://schemas.microsoft.com/office/drawing/2014/chart" uri="{C3380CC4-5D6E-409C-BE32-E72D297353CC}">
              <c16:uniqueId val="{00000006-82AB-4297-8307-F7DE801886A0}"/>
            </c:ext>
          </c:extLst>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909996243521456"/>
                  <c:y val="0.58190882723208759"/>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2AB-4297-8307-F7DE801886A0}"/>
                </c:ext>
              </c:extLst>
            </c:dLbl>
            <c:dLbl>
              <c:idx val="8"/>
              <c:layout>
                <c:manualLayout>
                  <c:xMode val="edge"/>
                  <c:yMode val="edge"/>
                  <c:x val="0.36664848305469577"/>
                  <c:y val="0.56479386172526158"/>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2AB-4297-8307-F7DE801886A0}"/>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extLst>
            <c:ext xmlns:c16="http://schemas.microsoft.com/office/drawing/2014/chart" uri="{C3380CC4-5D6E-409C-BE32-E72D297353CC}">
              <c16:uniqueId val="{00000009-82AB-4297-8307-F7DE801886A0}"/>
            </c:ext>
          </c:extLst>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3186105168053043"/>
                  <c:y val="0.52078395042199443"/>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2AB-4297-8307-F7DE801886A0}"/>
                </c:ext>
              </c:extLst>
            </c:dLbl>
            <c:dLbl>
              <c:idx val="8"/>
              <c:layout>
                <c:manualLayout>
                  <c:xMode val="edge"/>
                  <c:yMode val="edge"/>
                  <c:x val="0.37934865641351806"/>
                  <c:y val="0.5476788962184353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2AB-4297-8307-F7DE801886A0}"/>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extLst>
            <c:ext xmlns:c16="http://schemas.microsoft.com/office/drawing/2014/chart" uri="{C3380CC4-5D6E-409C-BE32-E72D297353CC}">
              <c16:uniqueId val="{0000000C-82AB-4297-8307-F7DE801886A0}"/>
            </c:ext>
          </c:extLst>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extLst>
            <c:ext xmlns:c16="http://schemas.microsoft.com/office/drawing/2014/chart" uri="{C3380CC4-5D6E-409C-BE32-E72D297353CC}">
              <c16:uniqueId val="{0000000D-82AB-4297-8307-F7DE801886A0}"/>
            </c:ext>
          </c:extLst>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906729259813291"/>
                  <c:y val="0.50122398984276462"/>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2AB-4297-8307-F7DE801886A0}"/>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extLst>
            <c:ext xmlns:c16="http://schemas.microsoft.com/office/drawing/2014/chart" uri="{C3380CC4-5D6E-409C-BE32-E72D297353CC}">
              <c16:uniqueId val="{0000000F-82AB-4297-8307-F7DE801886A0}"/>
            </c:ext>
          </c:extLst>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extLst>
            <c:ext xmlns:c16="http://schemas.microsoft.com/office/drawing/2014/chart" uri="{C3380CC4-5D6E-409C-BE32-E72D297353CC}">
              <c16:uniqueId val="{00000010-82AB-4297-8307-F7DE801886A0}"/>
            </c:ext>
          </c:extLst>
        </c:ser>
        <c:dLbls>
          <c:showLegendKey val="0"/>
          <c:showVal val="1"/>
          <c:showCatName val="0"/>
          <c:showSerName val="0"/>
          <c:showPercent val="0"/>
          <c:showBubbleSize val="0"/>
        </c:dLbls>
        <c:gapWidth val="110"/>
        <c:overlap val="50"/>
        <c:axId val="182553800"/>
        <c:axId val="1"/>
      </c:barChart>
      <c:catAx>
        <c:axId val="18255380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82553800"/>
        <c:crosses val="autoZero"/>
        <c:crossBetween val="between"/>
      </c:valAx>
      <c:spPr>
        <a:solidFill>
          <a:srgbClr val="FFFFFF"/>
        </a:solidFill>
        <a:ln w="12700">
          <a:solidFill>
            <a:srgbClr val="C0C0C0"/>
          </a:solidFill>
          <a:prstDash val="solid"/>
        </a:ln>
      </c:spPr>
    </c:plotArea>
    <c:legend>
      <c:legendPos val="r"/>
      <c:layout>
        <c:manualLayout>
          <c:xMode val="edge"/>
          <c:yMode val="edge"/>
          <c:x val="0.8503594335907102"/>
          <c:y val="4.8899901448074594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539596694589767"/>
          <c:y val="3.7837925222193224E-2"/>
        </c:manualLayout>
      </c:layout>
      <c:overlay val="0"/>
      <c:spPr>
        <a:noFill/>
        <a:ln w="25400">
          <a:noFill/>
        </a:ln>
      </c:spPr>
    </c:title>
    <c:autoTitleDeleted val="0"/>
    <c:plotArea>
      <c:layout>
        <c:manualLayout>
          <c:layoutTarget val="inner"/>
          <c:xMode val="edge"/>
          <c:yMode val="edge"/>
          <c:x val="9.9391591475520971E-2"/>
          <c:y val="0.18918962611096615"/>
          <c:w val="0.83164392867272652"/>
          <c:h val="0.40270363272191362"/>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extLst>
            <c:ext xmlns:c16="http://schemas.microsoft.com/office/drawing/2014/chart" uri="{C3380CC4-5D6E-409C-BE32-E72D297353CC}">
              <c16:uniqueId val="{00000000-2FF1-42AE-BDAC-BD7C747B67FD}"/>
            </c:ext>
          </c:extLst>
        </c:ser>
        <c:dLbls>
          <c:showLegendKey val="0"/>
          <c:showVal val="0"/>
          <c:showCatName val="0"/>
          <c:showSerName val="0"/>
          <c:showPercent val="0"/>
          <c:showBubbleSize val="0"/>
        </c:dLbls>
        <c:marker val="1"/>
        <c:smooth val="0"/>
        <c:axId val="182730392"/>
        <c:axId val="1"/>
      </c:lineChart>
      <c:catAx>
        <c:axId val="18273039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8273039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036537938467828"/>
          <c:y val="0.8324343548882509"/>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3785188517637307"/>
          <c:y val="1.9073575826477826E-2"/>
        </c:manualLayout>
      </c:layout>
      <c:overlay val="0"/>
      <c:spPr>
        <a:noFill/>
        <a:ln w="25400">
          <a:noFill/>
        </a:ln>
      </c:spPr>
    </c:title>
    <c:autoTitleDeleted val="0"/>
    <c:plotArea>
      <c:layout>
        <c:manualLayout>
          <c:layoutTarget val="inner"/>
          <c:xMode val="edge"/>
          <c:yMode val="edge"/>
          <c:x val="1.6624056490821774E-2"/>
          <c:y val="0.17983657207821949"/>
          <c:w val="0.7890032965259256"/>
          <c:h val="0.52588573350146006"/>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889B-48FD-B474-36299920F816}"/>
                </c:ext>
              </c:extLst>
            </c:dLbl>
            <c:dLbl>
              <c:idx val="1"/>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889B-48FD-B474-36299920F816}"/>
                </c:ext>
              </c:extLst>
            </c:dLbl>
            <c:dLbl>
              <c:idx val="2"/>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889B-48FD-B474-36299920F816}"/>
                </c:ext>
              </c:extLst>
            </c:dLbl>
            <c:dLbl>
              <c:idx val="3"/>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889B-48FD-B474-36299920F816}"/>
                </c:ext>
              </c:extLst>
            </c:dLbl>
            <c:dLbl>
              <c:idx val="4"/>
              <c:layout>
                <c:manualLayout>
                  <c:xMode val="edge"/>
                  <c:yMode val="edge"/>
                  <c:x val="0.34782641273104015"/>
                  <c:y val="0.55858329206113633"/>
                </c:manualLayout>
              </c:layout>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89B-48FD-B474-36299920F816}"/>
                </c:ext>
              </c:extLst>
            </c:dLbl>
            <c:dLbl>
              <c:idx val="5"/>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889B-48FD-B474-36299920F816}"/>
                </c:ext>
              </c:extLst>
            </c:dLbl>
            <c:dLbl>
              <c:idx val="6"/>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889B-48FD-B474-36299920F816}"/>
                </c:ext>
              </c:extLst>
            </c:dLbl>
            <c:dLbl>
              <c:idx val="7"/>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889B-48FD-B474-36299920F816}"/>
                </c:ext>
              </c:extLst>
            </c:dLbl>
            <c:dLbl>
              <c:idx val="8"/>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889B-48FD-B474-36299920F816}"/>
                </c:ext>
              </c:extLst>
            </c:dLbl>
            <c:dLbl>
              <c:idx val="9"/>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889B-48FD-B474-36299920F816}"/>
                </c:ext>
              </c:extLst>
            </c:dLbl>
            <c:spPr>
              <a:noFill/>
              <a:ln w="25400">
                <a:noFill/>
              </a:ln>
            </c:spPr>
            <c:txPr>
              <a:bodyPr wrap="square" lIns="38100" tIns="19050" rIns="38100" bIns="19050" anchor="ctr">
                <a:spAutoFit/>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extLst>
            <c:ext xmlns:c16="http://schemas.microsoft.com/office/drawing/2014/chart" uri="{C3380CC4-5D6E-409C-BE32-E72D297353CC}">
              <c16:uniqueId val="{0000000A-889B-48FD-B474-36299920F816}"/>
            </c:ext>
          </c:extLst>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889B-48FD-B474-36299920F816}"/>
                </c:ext>
              </c:extLst>
            </c:dLbl>
            <c:dLbl>
              <c:idx val="1"/>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889B-48FD-B474-36299920F816}"/>
                </c:ext>
              </c:extLst>
            </c:dLbl>
            <c:dLbl>
              <c:idx val="2"/>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889B-48FD-B474-36299920F816}"/>
                </c:ext>
              </c:extLst>
            </c:dLbl>
            <c:dLbl>
              <c:idx val="3"/>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889B-48FD-B474-36299920F816}"/>
                </c:ext>
              </c:extLst>
            </c:dLbl>
            <c:dLbl>
              <c:idx val="4"/>
              <c:layout>
                <c:manualLayout>
                  <c:xMode val="edge"/>
                  <c:yMode val="edge"/>
                  <c:x val="0.37851697856024952"/>
                  <c:y val="0.62670320572712845"/>
                </c:manualLayout>
              </c:layout>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89B-48FD-B474-36299920F816}"/>
                </c:ext>
              </c:extLst>
            </c:dLbl>
            <c:dLbl>
              <c:idx val="5"/>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889B-48FD-B474-36299920F816}"/>
                </c:ext>
              </c:extLst>
            </c:dLbl>
            <c:dLbl>
              <c:idx val="6"/>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889B-48FD-B474-36299920F816}"/>
                </c:ext>
              </c:extLst>
            </c:dLbl>
            <c:dLbl>
              <c:idx val="7"/>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889B-48FD-B474-36299920F816}"/>
                </c:ext>
              </c:extLst>
            </c:dLbl>
            <c:numFmt formatCode="0" sourceLinked="0"/>
            <c:spPr>
              <a:noFill/>
              <a:ln w="25400">
                <a:noFill/>
              </a:ln>
            </c:spPr>
            <c:txPr>
              <a:bodyPr wrap="square" lIns="38100" tIns="19050" rIns="38100" bIns="19050" anchor="ctr">
                <a:spAutoFit/>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extLst>
            <c:ext xmlns:c16="http://schemas.microsoft.com/office/drawing/2014/chart" uri="{C3380CC4-5D6E-409C-BE32-E72D297353CC}">
              <c16:uniqueId val="{00000013-889B-48FD-B474-36299920F816}"/>
            </c:ext>
          </c:extLst>
        </c:ser>
        <c:dLbls>
          <c:showLegendKey val="0"/>
          <c:showVal val="1"/>
          <c:showCatName val="0"/>
          <c:showSerName val="0"/>
          <c:showPercent val="0"/>
          <c:showBubbleSize val="0"/>
        </c:dLbls>
        <c:gapWidth val="150"/>
        <c:axId val="182249920"/>
        <c:axId val="1"/>
      </c:barChart>
      <c:catAx>
        <c:axId val="1822499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82249920"/>
        <c:crosses val="autoZero"/>
        <c:crossBetween val="between"/>
      </c:valAx>
      <c:spPr>
        <a:solidFill>
          <a:srgbClr val="FFFFFF"/>
        </a:solidFill>
        <a:ln w="3175">
          <a:solidFill>
            <a:srgbClr val="000000"/>
          </a:solidFill>
          <a:prstDash val="solid"/>
        </a:ln>
      </c:spPr>
    </c:plotArea>
    <c:legend>
      <c:legendPos val="r"/>
      <c:layout>
        <c:manualLayout>
          <c:xMode val="edge"/>
          <c:yMode val="edge"/>
          <c:x val="0.82736650381243737"/>
          <c:y val="7.6294303305911304E-2"/>
          <c:w val="0.13043490477414005"/>
          <c:h val="0.69209832284648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276395804482703"/>
          <c:y val="4.2505720526963012E-2"/>
        </c:manualLayout>
      </c:layout>
      <c:overlay val="0"/>
      <c:spPr>
        <a:noFill/>
        <a:ln w="25400">
          <a:noFill/>
        </a:ln>
      </c:spPr>
    </c:title>
    <c:autoTitleDeleted val="0"/>
    <c:plotArea>
      <c:layout>
        <c:manualLayout>
          <c:layoutTarget val="inner"/>
          <c:xMode val="edge"/>
          <c:yMode val="edge"/>
          <c:x val="4.0307106449425222E-2"/>
          <c:y val="0.15212573662281498"/>
          <c:w val="0.93666037844378602"/>
          <c:h val="0.71141153303022298"/>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5323-410B-95EC-F6AF0C3C0862}"/>
            </c:ext>
          </c:extLst>
        </c:ser>
        <c:dLbls>
          <c:showLegendKey val="0"/>
          <c:showVal val="0"/>
          <c:showCatName val="0"/>
          <c:showSerName val="0"/>
          <c:showPercent val="0"/>
          <c:showBubbleSize val="0"/>
        </c:dLbls>
        <c:gapWidth val="150"/>
        <c:axId val="182253528"/>
        <c:axId val="1"/>
      </c:barChart>
      <c:catAx>
        <c:axId val="182253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2253528"/>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15E2-4D81-AB1E-030E7753A092}"/>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15E2-4D81-AB1E-030E7753A092}"/>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15E2-4D81-AB1E-030E7753A092}"/>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15E2-4D81-AB1E-030E7753A092}"/>
            </c:ext>
          </c:extLst>
        </c:ser>
        <c:dLbls>
          <c:showLegendKey val="0"/>
          <c:showVal val="0"/>
          <c:showCatName val="0"/>
          <c:showSerName val="0"/>
          <c:showPercent val="0"/>
          <c:showBubbleSize val="0"/>
        </c:dLbls>
        <c:marker val="1"/>
        <c:smooth val="0"/>
        <c:axId val="182247952"/>
        <c:axId val="1"/>
      </c:lineChart>
      <c:dateAx>
        <c:axId val="18224795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8224795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789887235913514"/>
          <c:y val="0.18502252391535937"/>
          <c:w val="0.67315324307182167"/>
          <c:h val="0.56608081721723036"/>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[6]Chart!$AB$39:$AB$86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extLst>
            <c:ext xmlns:c16="http://schemas.microsoft.com/office/drawing/2014/chart" uri="{C3380CC4-5D6E-409C-BE32-E72D297353CC}">
              <c16:uniqueId val="{00000000-60FB-4477-8B52-B1E2EF91DDEC}"/>
            </c:ext>
          </c:extLst>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[6]Chart!$AC$39:$AC$86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extLst>
            <c:ext xmlns:c16="http://schemas.microsoft.com/office/drawing/2014/chart" uri="{C3380CC4-5D6E-409C-BE32-E72D297353CC}">
              <c16:uniqueId val="{00000001-60FB-4477-8B52-B1E2EF91DDEC}"/>
            </c:ext>
          </c:extLst>
        </c:ser>
        <c:dLbls>
          <c:showLegendKey val="0"/>
          <c:showVal val="0"/>
          <c:showCatName val="0"/>
          <c:showSerName val="0"/>
          <c:showPercent val="0"/>
          <c:showBubbleSize val="0"/>
        </c:dLbls>
        <c:marker val="1"/>
        <c:smooth val="0"/>
        <c:axId val="182248608"/>
        <c:axId val="1"/>
      </c:lineChart>
      <c:catAx>
        <c:axId val="18224860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5136286818688615"/>
              <c:y val="0.865641094032574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2378941685187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2248608"/>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262880314796327"/>
          <c:y val="1.5283855015534661E-2"/>
        </c:manualLayout>
      </c:layout>
      <c:overlay val="0"/>
      <c:spPr>
        <a:noFill/>
        <a:ln w="25400">
          <a:noFill/>
        </a:ln>
      </c:spPr>
    </c:title>
    <c:autoTitleDeleted val="0"/>
    <c:plotArea>
      <c:layout>
        <c:manualLayout>
          <c:layoutTarget val="inner"/>
          <c:xMode val="edge"/>
          <c:yMode val="edge"/>
          <c:x val="3.0383096048710742E-2"/>
          <c:y val="0.1572053658740708"/>
          <c:w val="0.88639380211673513"/>
          <c:h val="0.6310048713556452"/>
        </c:manualLayout>
      </c:layout>
      <c:barChart>
        <c:barDir val="col"/>
        <c:grouping val="stacked"/>
        <c:varyColors val="0"/>
        <c:ser>
          <c:idx val="0"/>
          <c:order val="0"/>
          <c:tx>
            <c:strRef>
              <c:f>'Graph Data Oct 08'!$AH$15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7212686026236577"/>
                  <c:y val="0.75109230362056034"/>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97B-4447-AAC8-9BCCBE3F7596}"/>
                </c:ext>
              </c:extLst>
            </c:dLbl>
            <c:spPr>
              <a:noFill/>
              <a:ln w="25400">
                <a:noFill/>
              </a:ln>
            </c:spPr>
            <c:txPr>
              <a:bodyPr wrap="square" lIns="38100" tIns="19050" rIns="38100" bIns="19050" anchor="ctr">
                <a:spAutoFit/>
              </a:bodyPr>
              <a:lstStyle/>
              <a:p>
                <a:pPr>
                  <a:defRPr sz="925"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08'!$AB$15:$AG$15</c:f>
              <c:numCache>
                <c:formatCode>General</c:formatCode>
                <c:ptCount val="6"/>
                <c:pt idx="0">
                  <c:v>3</c:v>
                </c:pt>
                <c:pt idx="1">
                  <c:v>2</c:v>
                </c:pt>
                <c:pt idx="2">
                  <c:v>3</c:v>
                </c:pt>
                <c:pt idx="3">
                  <c:v>8</c:v>
                </c:pt>
                <c:pt idx="4">
                  <c:v>2</c:v>
                </c:pt>
                <c:pt idx="5">
                  <c:v>1</c:v>
                </c:pt>
              </c:numCache>
            </c:numRef>
          </c:val>
          <c:extLst>
            <c:ext xmlns:c16="http://schemas.microsoft.com/office/drawing/2014/chart" uri="{C3380CC4-5D6E-409C-BE32-E72D297353CC}">
              <c16:uniqueId val="{00000001-B97B-4447-AAC8-9BCCBE3F7596}"/>
            </c:ext>
          </c:extLst>
        </c:ser>
        <c:ser>
          <c:idx val="1"/>
          <c:order val="1"/>
          <c:tx>
            <c:strRef>
              <c:f>'Graph Data Oct 08'!$AH$16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3210041760309019"/>
                  <c:y val="0.69432369927714599"/>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97B-4447-AAC8-9BCCBE3F7596}"/>
                </c:ext>
              </c:extLst>
            </c:dLbl>
            <c:dLbl>
              <c:idx val="1"/>
              <c:layout>
                <c:manualLayout>
                  <c:xMode val="edge"/>
                  <c:yMode val="edge"/>
                  <c:x val="0.21532368069303701"/>
                  <c:y val="0.65065554208990406"/>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7B-4447-AAC8-9BCCBE3F7596}"/>
                </c:ext>
              </c:extLst>
            </c:dLbl>
            <c:spPr>
              <a:noFill/>
              <a:ln w="25400">
                <a:noFill/>
              </a:ln>
            </c:spPr>
            <c:txPr>
              <a:bodyPr wrap="square" lIns="38100" tIns="19050" rIns="38100" bIns="19050" anchor="ctr">
                <a:spAutoFit/>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08'!$AB$16:$AG$16</c:f>
              <c:numCache>
                <c:formatCode>General</c:formatCode>
                <c:ptCount val="6"/>
                <c:pt idx="0">
                  <c:v>9</c:v>
                </c:pt>
                <c:pt idx="1">
                  <c:v>17</c:v>
                </c:pt>
                <c:pt idx="2">
                  <c:v>57</c:v>
                </c:pt>
                <c:pt idx="3">
                  <c:v>16</c:v>
                </c:pt>
                <c:pt idx="4">
                  <c:v>2</c:v>
                </c:pt>
                <c:pt idx="5">
                  <c:v>5</c:v>
                </c:pt>
              </c:numCache>
            </c:numRef>
          </c:val>
          <c:extLst>
            <c:ext xmlns:c16="http://schemas.microsoft.com/office/drawing/2014/chart" uri="{C3380CC4-5D6E-409C-BE32-E72D297353CC}">
              <c16:uniqueId val="{00000004-B97B-4447-AAC8-9BCCBE3F7596}"/>
            </c:ext>
          </c:extLst>
        </c:ser>
        <c:ser>
          <c:idx val="2"/>
          <c:order val="2"/>
          <c:tx>
            <c:strRef>
              <c:f>'Graph Data Oct 08'!$AH$17</c:f>
              <c:strCache>
                <c:ptCount val="1"/>
                <c:pt idx="0">
                  <c:v>EBS</c:v>
                </c:pt>
              </c:strCache>
            </c:strRef>
          </c:tx>
          <c:spPr>
            <a:solidFill>
              <a:srgbClr val="FFFFCC"/>
            </a:solidFill>
            <a:ln w="12700">
              <a:solidFill>
                <a:srgbClr val="000000"/>
              </a:solidFill>
              <a:prstDash val="solid"/>
            </a:ln>
          </c:spPr>
          <c:invertIfNegative val="0"/>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08'!$AB$17:$AG$17</c:f>
              <c:numCache>
                <c:formatCode>General</c:formatCode>
                <c:ptCount val="6"/>
              </c:numCache>
            </c:numRef>
          </c:val>
          <c:extLst>
            <c:ext xmlns:c16="http://schemas.microsoft.com/office/drawing/2014/chart" uri="{C3380CC4-5D6E-409C-BE32-E72D297353CC}">
              <c16:uniqueId val="{00000005-B97B-4447-AAC8-9BCCBE3F7596}"/>
            </c:ext>
          </c:extLst>
        </c:ser>
        <c:ser>
          <c:idx val="3"/>
          <c:order val="3"/>
          <c:tx>
            <c:strRef>
              <c:f>'Graph Data Oct 08'!$AH$18</c:f>
              <c:strCache>
                <c:ptCount val="1"/>
                <c:pt idx="0">
                  <c:v>EEL</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925"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08'!$AB$18:$AG$18</c:f>
              <c:numCache>
                <c:formatCode>General</c:formatCode>
                <c:ptCount val="6"/>
                <c:pt idx="5">
                  <c:v>5</c:v>
                </c:pt>
              </c:numCache>
            </c:numRef>
          </c:val>
          <c:extLst>
            <c:ext xmlns:c16="http://schemas.microsoft.com/office/drawing/2014/chart" uri="{C3380CC4-5D6E-409C-BE32-E72D297353CC}">
              <c16:uniqueId val="{00000006-B97B-4447-AAC8-9BCCBE3F7596}"/>
            </c:ext>
          </c:extLst>
        </c:ser>
        <c:ser>
          <c:idx val="4"/>
          <c:order val="4"/>
          <c:tx>
            <c:strRef>
              <c:f>'Graph Data Oct 08'!$AH$19</c:f>
              <c:strCache>
                <c:ptCount val="1"/>
                <c:pt idx="0">
                  <c:v>EES</c:v>
                </c:pt>
              </c:strCache>
            </c:strRef>
          </c:tx>
          <c:spPr>
            <a:solidFill>
              <a:srgbClr val="660066"/>
            </a:solidFill>
            <a:ln w="12700">
              <a:solidFill>
                <a:srgbClr val="000000"/>
              </a:solidFill>
              <a:prstDash val="solid"/>
            </a:ln>
          </c:spPr>
          <c:invertIfNegative val="0"/>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08'!$AB$19:$AG$19</c:f>
              <c:numCache>
                <c:formatCode>General</c:formatCode>
                <c:ptCount val="6"/>
              </c:numCache>
            </c:numRef>
          </c:val>
          <c:extLst>
            <c:ext xmlns:c16="http://schemas.microsoft.com/office/drawing/2014/chart" uri="{C3380CC4-5D6E-409C-BE32-E72D297353CC}">
              <c16:uniqueId val="{00000007-B97B-4447-AAC8-9BCCBE3F7596}"/>
            </c:ext>
          </c:extLst>
        </c:ser>
        <c:ser>
          <c:idx val="5"/>
          <c:order val="5"/>
          <c:tx>
            <c:strRef>
              <c:f>'Graph Data Oct 08'!$AH$20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2417439254690477"/>
                  <c:y val="0.63973850279309363"/>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97B-4447-AAC8-9BCCBE3F7596}"/>
                </c:ext>
              </c:extLst>
            </c:dLbl>
            <c:dLbl>
              <c:idx val="1"/>
              <c:layout>
                <c:manualLayout>
                  <c:xMode val="edge"/>
                  <c:yMode val="edge"/>
                  <c:x val="0.26287983103014945"/>
                  <c:y val="0.50436721551264374"/>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97B-4447-AAC8-9BCCBE3F7596}"/>
                </c:ext>
              </c:extLst>
            </c:dLbl>
            <c:dLbl>
              <c:idx val="2"/>
              <c:layout>
                <c:manualLayout>
                  <c:xMode val="edge"/>
                  <c:yMode val="edge"/>
                  <c:x val="0.41743731962576497"/>
                  <c:y val="0.19432329948322641"/>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97B-4447-AAC8-9BCCBE3F7596}"/>
                </c:ext>
              </c:extLst>
            </c:dLbl>
            <c:dLbl>
              <c:idx val="3"/>
              <c:layout>
                <c:manualLayout>
                  <c:xMode val="edge"/>
                  <c:yMode val="edge"/>
                  <c:x val="0.53764869964457696"/>
                  <c:y val="0.5240178862469026"/>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97B-4447-AAC8-9BCCBE3F7596}"/>
                </c:ext>
              </c:extLst>
            </c:dLbl>
            <c:dLbl>
              <c:idx val="4"/>
              <c:layout>
                <c:manualLayout>
                  <c:xMode val="edge"/>
                  <c:yMode val="edge"/>
                  <c:x val="0.70409522582447071"/>
                  <c:y val="0.68340665998033545"/>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97B-4447-AAC8-9BCCBE3F7596}"/>
                </c:ext>
              </c:extLst>
            </c:dLbl>
            <c:spPr>
              <a:noFill/>
              <a:ln w="25400">
                <a:noFill/>
              </a:ln>
            </c:spPr>
            <c:txPr>
              <a:bodyPr wrap="square" lIns="38100" tIns="19050" rIns="38100" bIns="19050" anchor="ctr">
                <a:spAutoFit/>
              </a:bodyPr>
              <a:lstStyle/>
              <a:p>
                <a:pPr>
                  <a:defRPr sz="925"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08'!$AB$20:$AG$20</c:f>
              <c:numCache>
                <c:formatCode>General</c:formatCode>
                <c:ptCount val="6"/>
                <c:pt idx="0">
                  <c:v>1</c:v>
                </c:pt>
                <c:pt idx="1">
                  <c:v>17</c:v>
                </c:pt>
                <c:pt idx="2">
                  <c:v>6</c:v>
                </c:pt>
                <c:pt idx="3">
                  <c:v>5</c:v>
                </c:pt>
                <c:pt idx="4">
                  <c:v>9</c:v>
                </c:pt>
                <c:pt idx="5">
                  <c:v>9</c:v>
                </c:pt>
              </c:numCache>
            </c:numRef>
          </c:val>
          <c:extLst>
            <c:ext xmlns:c16="http://schemas.microsoft.com/office/drawing/2014/chart" uri="{C3380CC4-5D6E-409C-BE32-E72D297353CC}">
              <c16:uniqueId val="{0000000D-B97B-4447-AAC8-9BCCBE3F7596}"/>
            </c:ext>
          </c:extLst>
        </c:ser>
        <c:dLbls>
          <c:showLegendKey val="0"/>
          <c:showVal val="0"/>
          <c:showCatName val="0"/>
          <c:showSerName val="0"/>
          <c:showPercent val="0"/>
          <c:showBubbleSize val="0"/>
        </c:dLbls>
        <c:gapWidth val="0"/>
        <c:overlap val="100"/>
        <c:axId val="152608312"/>
        <c:axId val="1"/>
      </c:barChart>
      <c:catAx>
        <c:axId val="152608312"/>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Week Beginning</a:t>
                </a:r>
              </a:p>
            </c:rich>
          </c:tx>
          <c:layout>
            <c:manualLayout>
              <c:xMode val="edge"/>
              <c:yMode val="edge"/>
              <c:x val="0.38705422357705416"/>
              <c:y val="0.86681292016675138"/>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52608312"/>
        <c:crossesAt val="65503"/>
        <c:crossBetween val="between"/>
      </c:valAx>
      <c:spPr>
        <a:solidFill>
          <a:srgbClr val="FFFFFF"/>
        </a:solidFill>
        <a:ln w="12700">
          <a:solidFill>
            <a:srgbClr val="808080"/>
          </a:solidFill>
          <a:prstDash val="solid"/>
        </a:ln>
      </c:spPr>
    </c:plotArea>
    <c:legend>
      <c:legendPos val="r"/>
      <c:layout>
        <c:manualLayout>
          <c:xMode val="edge"/>
          <c:yMode val="edge"/>
          <c:x val="0.90620886475719853"/>
          <c:y val="0.22925782523301991"/>
          <c:w val="8.5865271442008617E-2"/>
          <c:h val="0.312227323888779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2183318639202366"/>
          <c:y val="2.1069717069565126E-2"/>
        </c:manualLayout>
      </c:layout>
      <c:overlay val="0"/>
      <c:spPr>
        <a:noFill/>
        <a:ln w="25400">
          <a:noFill/>
        </a:ln>
      </c:spPr>
    </c:title>
    <c:autoTitleDeleted val="0"/>
    <c:plotArea>
      <c:layout>
        <c:manualLayout>
          <c:layoutTarget val="inner"/>
          <c:xMode val="edge"/>
          <c:yMode val="edge"/>
          <c:x val="8.9598453589908422E-2"/>
          <c:y val="0.19286894855986539"/>
          <c:w val="0.65499559176070965"/>
          <c:h val="0.75202682463678594"/>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[2]Summary!$I$8:$AF$8</c:f>
              <c:numCache>
                <c:formatCode>General</c:formatCode>
                <c:ptCount val="24"/>
                <c:pt idx="0">
                  <c:v>0</c:v>
                </c:pt>
                <c:pt idx="1">
                  <c:v>0</c:v>
                </c:pt>
              </c:numCache>
            </c:numRef>
          </c:val>
          <c:extLst>
            <c:ext xmlns:c16="http://schemas.microsoft.com/office/drawing/2014/chart" uri="{C3380CC4-5D6E-409C-BE32-E72D297353CC}">
              <c16:uniqueId val="{00000000-31EB-48D6-998A-7A5EC7E50BEE}"/>
            </c:ext>
          </c:extLst>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[2]Summary!$I$9:$AF$9</c:f>
              <c:numCache>
                <c:formatCode>General</c:formatCode>
                <c:ptCount val="24"/>
                <c:pt idx="0">
                  <c:v>0</c:v>
                </c:pt>
                <c:pt idx="1">
                  <c:v>0</c:v>
                </c:pt>
              </c:numCache>
            </c:numRef>
          </c:val>
          <c:extLst>
            <c:ext xmlns:c16="http://schemas.microsoft.com/office/drawing/2014/chart" uri="{C3380CC4-5D6E-409C-BE32-E72D297353CC}">
              <c16:uniqueId val="{00000001-31EB-48D6-998A-7A5EC7E50BEE}"/>
            </c:ext>
          </c:extLst>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[2]Summary!$I$10:$AF$10</c:f>
              <c:numCache>
                <c:formatCode>General</c:formatCode>
                <c:ptCount val="24"/>
                <c:pt idx="0">
                  <c:v>0</c:v>
                </c:pt>
                <c:pt idx="1">
                  <c:v>0</c:v>
                </c:pt>
              </c:numCache>
            </c:numRef>
          </c:val>
          <c:extLst>
            <c:ext xmlns:c16="http://schemas.microsoft.com/office/drawing/2014/chart" uri="{C3380CC4-5D6E-409C-BE32-E72D297353CC}">
              <c16:uniqueId val="{00000002-31EB-48D6-998A-7A5EC7E50BEE}"/>
            </c:ext>
          </c:extLst>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[2]Summary!$I$11:$AF$11</c:f>
              <c:numCache>
                <c:formatCode>General</c:formatCode>
                <c:ptCount val="24"/>
              </c:numCache>
            </c:numRef>
          </c:val>
          <c:extLst>
            <c:ext xmlns:c16="http://schemas.microsoft.com/office/drawing/2014/chart" uri="{C3380CC4-5D6E-409C-BE32-E72D297353CC}">
              <c16:uniqueId val="{00000003-31EB-48D6-998A-7A5EC7E50BEE}"/>
            </c:ext>
          </c:extLst>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[2]Summary!$I$12:$AF$12</c:f>
              <c:numCache>
                <c:formatCode>General</c:formatCode>
                <c:ptCount val="24"/>
                <c:pt idx="0">
                  <c:v>0</c:v>
                </c:pt>
                <c:pt idx="1">
                  <c:v>0</c:v>
                </c:pt>
              </c:numCache>
            </c:numRef>
          </c:val>
          <c:extLst>
            <c:ext xmlns:c16="http://schemas.microsoft.com/office/drawing/2014/chart" uri="{C3380CC4-5D6E-409C-BE32-E72D297353CC}">
              <c16:uniqueId val="{00000004-31EB-48D6-998A-7A5EC7E50BEE}"/>
            </c:ext>
          </c:extLst>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[2]Summary!$I$13:$AF$13</c:f>
              <c:numCache>
                <c:formatCode>General</c:formatCode>
                <c:ptCount val="24"/>
                <c:pt idx="0">
                  <c:v>0</c:v>
                </c:pt>
                <c:pt idx="1">
                  <c:v>0</c:v>
                </c:pt>
                <c:pt idx="2">
                  <c:v>-32303.822</c:v>
                </c:pt>
                <c:pt idx="3">
                  <c:v>4327.2713099999983</c:v>
                </c:pt>
                <c:pt idx="4">
                  <c:v>-5180.558</c:v>
                </c:pt>
                <c:pt idx="5">
                  <c:v>0</c:v>
                </c:pt>
                <c:pt idx="6">
                  <c:v>0</c:v>
                </c:pt>
                <c:pt idx="7">
                  <c:v>-2878.2560000000008</c:v>
                </c:pt>
                <c:pt idx="8">
                  <c:v>-2878.265159999999</c:v>
                </c:pt>
                <c:pt idx="9">
                  <c:v>-1702.6640000000007</c:v>
                </c:pt>
                <c:pt idx="10">
                  <c:v>0</c:v>
                </c:pt>
                <c:pt idx="11">
                  <c:v>-3042.1180000000013</c:v>
                </c:pt>
                <c:pt idx="12">
                  <c:v>0</c:v>
                </c:pt>
                <c:pt idx="13">
                  <c:v>-3449.9170000000004</c:v>
                </c:pt>
                <c:pt idx="14">
                  <c:v>2202.3159999999998</c:v>
                </c:pt>
                <c:pt idx="15">
                  <c:v>0</c:v>
                </c:pt>
                <c:pt idx="16">
                  <c:v>0</c:v>
                </c:pt>
                <c:pt idx="17">
                  <c:v>0</c:v>
                </c:pt>
                <c:pt idx="18">
                  <c:v>0</c:v>
                </c:pt>
                <c:pt idx="19">
                  <c:v>0</c:v>
                </c:pt>
                <c:pt idx="20">
                  <c:v>2072.424</c:v>
                </c:pt>
                <c:pt idx="21">
                  <c:v>0</c:v>
                </c:pt>
                <c:pt idx="22">
                  <c:v>1148.0819999999992</c:v>
                </c:pt>
                <c:pt idx="23">
                  <c:v>-3854.5340000000001</c:v>
                </c:pt>
              </c:numCache>
            </c:numRef>
          </c:val>
          <c:extLst>
            <c:ext xmlns:c16="http://schemas.microsoft.com/office/drawing/2014/chart" uri="{C3380CC4-5D6E-409C-BE32-E72D297353CC}">
              <c16:uniqueId val="{00000005-31EB-48D6-998A-7A5EC7E50BEE}"/>
            </c:ext>
          </c:extLst>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[2]Summary!$I$14:$AF$14</c:f>
              <c:numCache>
                <c:formatCode>General</c:formatCode>
                <c:ptCount val="24"/>
                <c:pt idx="0">
                  <c:v>0</c:v>
                </c:pt>
                <c:pt idx="1">
                  <c:v>0</c:v>
                </c:pt>
              </c:numCache>
            </c:numRef>
          </c:val>
          <c:extLst>
            <c:ext xmlns:c16="http://schemas.microsoft.com/office/drawing/2014/chart" uri="{C3380CC4-5D6E-409C-BE32-E72D297353CC}">
              <c16:uniqueId val="{00000006-31EB-48D6-998A-7A5EC7E50BEE}"/>
            </c:ext>
          </c:extLst>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[2]Summary!$I$15:$AF$15</c:f>
              <c:numCache>
                <c:formatCode>General</c:formatCode>
                <c:ptCount val="24"/>
                <c:pt idx="0">
                  <c:v>0</c:v>
                </c:pt>
                <c:pt idx="1">
                  <c:v>0</c:v>
                </c:pt>
                <c:pt idx="2">
                  <c:v>0</c:v>
                </c:pt>
              </c:numCache>
            </c:numRef>
          </c:val>
          <c:extLst>
            <c:ext xmlns:c16="http://schemas.microsoft.com/office/drawing/2014/chart" uri="{C3380CC4-5D6E-409C-BE32-E72D297353CC}">
              <c16:uniqueId val="{00000007-31EB-48D6-998A-7A5EC7E50BEE}"/>
            </c:ext>
          </c:extLst>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[2]Summary!$I$16:$AF$16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22">
                  <c:v>-454.01399999999995</c:v>
                </c:pt>
              </c:numCache>
            </c:numRef>
          </c:val>
          <c:extLst>
            <c:ext xmlns:c16="http://schemas.microsoft.com/office/drawing/2014/chart" uri="{C3380CC4-5D6E-409C-BE32-E72D297353CC}">
              <c16:uniqueId val="{00000008-31EB-48D6-998A-7A5EC7E50BEE}"/>
            </c:ext>
          </c:extLst>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[2]Summary!$I$17:$AF$17</c:f>
              <c:numCache>
                <c:formatCode>General</c:formatCode>
                <c:ptCount val="24"/>
                <c:pt idx="0">
                  <c:v>0</c:v>
                </c:pt>
                <c:pt idx="1">
                  <c:v>0</c:v>
                </c:pt>
              </c:numCache>
            </c:numRef>
          </c:val>
          <c:extLst>
            <c:ext xmlns:c16="http://schemas.microsoft.com/office/drawing/2014/chart" uri="{C3380CC4-5D6E-409C-BE32-E72D297353CC}">
              <c16:uniqueId val="{00000009-31EB-48D6-998A-7A5EC7E50BEE}"/>
            </c:ext>
          </c:extLst>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[2]Summary!$I$18:$AF$18</c:f>
              <c:numCache>
                <c:formatCode>General</c:formatCode>
                <c:ptCount val="24"/>
                <c:pt idx="0">
                  <c:v>0</c:v>
                </c:pt>
                <c:pt idx="1">
                  <c:v>0</c:v>
                </c:pt>
              </c:numCache>
            </c:numRef>
          </c:val>
          <c:extLst>
            <c:ext xmlns:c16="http://schemas.microsoft.com/office/drawing/2014/chart" uri="{C3380CC4-5D6E-409C-BE32-E72D297353CC}">
              <c16:uniqueId val="{0000000A-31EB-48D6-998A-7A5EC7E50BEE}"/>
            </c:ext>
          </c:extLst>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[2]Summary!$I$19:$AF$19</c:f>
              <c:numCache>
                <c:formatCode>General</c:formatCode>
                <c:ptCount val="24"/>
                <c:pt idx="0">
                  <c:v>0</c:v>
                </c:pt>
                <c:pt idx="1">
                  <c:v>0</c:v>
                </c:pt>
              </c:numCache>
            </c:numRef>
          </c:val>
          <c:extLst>
            <c:ext xmlns:c16="http://schemas.microsoft.com/office/drawing/2014/chart" uri="{C3380CC4-5D6E-409C-BE32-E72D297353CC}">
              <c16:uniqueId val="{0000000B-31EB-48D6-998A-7A5EC7E50BEE}"/>
            </c:ext>
          </c:extLst>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[2]Summary!$I$20:$AF$20</c:f>
              <c:numCache>
                <c:formatCode>General</c:formatCode>
                <c:ptCount val="24"/>
                <c:pt idx="0">
                  <c:v>0</c:v>
                </c:pt>
                <c:pt idx="1">
                  <c:v>0</c:v>
                </c:pt>
                <c:pt idx="2">
                  <c:v>-4715.0296499999986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37188.545819999999</c:v>
                </c:pt>
                <c:pt idx="20">
                  <c:v>0</c:v>
                </c:pt>
                <c:pt idx="21">
                  <c:v>0</c:v>
                </c:pt>
                <c:pt idx="22">
                  <c:v>0</c:v>
                </c:pt>
                <c:pt idx="23">
                  <c:v>0</c:v>
                </c:pt>
              </c:numCache>
            </c:numRef>
          </c:val>
          <c:extLst>
            <c:ext xmlns:c16="http://schemas.microsoft.com/office/drawing/2014/chart" uri="{C3380CC4-5D6E-409C-BE32-E72D297353CC}">
              <c16:uniqueId val="{0000000C-31EB-48D6-998A-7A5EC7E50BEE}"/>
            </c:ext>
          </c:extLst>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[2]Summary!$I$21:$AF$21</c:f>
              <c:numCache>
                <c:formatCode>General</c:formatCode>
                <c:ptCount val="24"/>
                <c:pt idx="0">
                  <c:v>0</c:v>
                </c:pt>
                <c:pt idx="1">
                  <c:v>0</c:v>
                </c:pt>
              </c:numCache>
            </c:numRef>
          </c:val>
          <c:extLst>
            <c:ext xmlns:c16="http://schemas.microsoft.com/office/drawing/2014/chart" uri="{C3380CC4-5D6E-409C-BE32-E72D297353CC}">
              <c16:uniqueId val="{0000000D-31EB-48D6-998A-7A5EC7E50BEE}"/>
            </c:ext>
          </c:extLst>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[2]Summary!$I$22:$AF$22</c:f>
              <c:numCache>
                <c:formatCode>General</c:formatCode>
                <c:ptCount val="24"/>
                <c:pt idx="0">
                  <c:v>0</c:v>
                </c:pt>
                <c:pt idx="1">
                  <c:v>0</c:v>
                </c:pt>
                <c:pt idx="13">
                  <c:v>521.73043999999993</c:v>
                </c:pt>
              </c:numCache>
            </c:numRef>
          </c:val>
          <c:extLst>
            <c:ext xmlns:c16="http://schemas.microsoft.com/office/drawing/2014/chart" uri="{C3380CC4-5D6E-409C-BE32-E72D297353CC}">
              <c16:uniqueId val="{0000000E-31EB-48D6-998A-7A5EC7E50BEE}"/>
            </c:ext>
          </c:extLst>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[2]Summary!$I$23:$AF$23</c:f>
              <c:numCache>
                <c:formatCode>General</c:formatCode>
                <c:ptCount val="24"/>
                <c:pt idx="0">
                  <c:v>0</c:v>
                </c:pt>
                <c:pt idx="1">
                  <c:v>0</c:v>
                </c:pt>
                <c:pt idx="2">
                  <c:v>0</c:v>
                </c:pt>
                <c:pt idx="3">
                  <c:v>0</c:v>
                </c:pt>
                <c:pt idx="4">
                  <c:v>0</c:v>
                </c:pt>
                <c:pt idx="5">
                  <c:v>0</c:v>
                </c:pt>
                <c:pt idx="6">
                  <c:v>0</c:v>
                </c:pt>
                <c:pt idx="7">
                  <c:v>344.28054999999949</c:v>
                </c:pt>
                <c:pt idx="8">
                  <c:v>0</c:v>
                </c:pt>
                <c:pt idx="9">
                  <c:v>0</c:v>
                </c:pt>
                <c:pt idx="10">
                  <c:v>0</c:v>
                </c:pt>
                <c:pt idx="11">
                  <c:v>-353.28329000000031</c:v>
                </c:pt>
                <c:pt idx="12">
                  <c:v>0</c:v>
                </c:pt>
                <c:pt idx="13">
                  <c:v>-312.5136</c:v>
                </c:pt>
                <c:pt idx="14">
                  <c:v>0</c:v>
                </c:pt>
                <c:pt idx="15">
                  <c:v>0</c:v>
                </c:pt>
                <c:pt idx="21">
                  <c:v>931.93002000000001</c:v>
                </c:pt>
                <c:pt idx="22">
                  <c:v>111.1180600000007</c:v>
                </c:pt>
              </c:numCache>
            </c:numRef>
          </c:val>
          <c:extLst>
            <c:ext xmlns:c16="http://schemas.microsoft.com/office/drawing/2014/chart" uri="{C3380CC4-5D6E-409C-BE32-E72D297353CC}">
              <c16:uniqueId val="{0000000F-31EB-48D6-998A-7A5EC7E50BEE}"/>
            </c:ext>
          </c:extLst>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[2]Summary!$I$24:$AF$24</c:f>
              <c:numCache>
                <c:formatCode>General</c:formatCode>
                <c:ptCount val="24"/>
                <c:pt idx="0">
                  <c:v>0</c:v>
                </c:pt>
                <c:pt idx="1">
                  <c:v>0</c:v>
                </c:pt>
                <c:pt idx="13">
                  <c:v>223.70521000000008</c:v>
                </c:pt>
                <c:pt idx="14">
                  <c:v>0</c:v>
                </c:pt>
                <c:pt idx="15">
                  <c:v>0</c:v>
                </c:pt>
                <c:pt idx="21">
                  <c:v>0</c:v>
                </c:pt>
              </c:numCache>
            </c:numRef>
          </c:val>
          <c:extLst>
            <c:ext xmlns:c16="http://schemas.microsoft.com/office/drawing/2014/chart" uri="{C3380CC4-5D6E-409C-BE32-E72D297353CC}">
              <c16:uniqueId val="{00000010-31EB-48D6-998A-7A5EC7E50BEE}"/>
            </c:ext>
          </c:extLst>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[2]Summary!$I$25:$AF$25</c:f>
              <c:numCache>
                <c:formatCode>General</c:formatCode>
                <c:ptCount val="24"/>
                <c:pt idx="0">
                  <c:v>0</c:v>
                </c:pt>
                <c:pt idx="1">
                  <c:v>0</c:v>
                </c:pt>
              </c:numCache>
            </c:numRef>
          </c:val>
          <c:extLst>
            <c:ext xmlns:c16="http://schemas.microsoft.com/office/drawing/2014/chart" uri="{C3380CC4-5D6E-409C-BE32-E72D297353CC}">
              <c16:uniqueId val="{00000011-31EB-48D6-998A-7A5EC7E50BEE}"/>
            </c:ext>
          </c:extLst>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[2]Summary!$I$26:$AF$26</c:f>
              <c:numCache>
                <c:formatCode>General</c:formatCode>
                <c:ptCount val="24"/>
                <c:pt idx="0">
                  <c:v>0</c:v>
                </c:pt>
                <c:pt idx="1">
                  <c:v>0</c:v>
                </c:pt>
              </c:numCache>
            </c:numRef>
          </c:val>
          <c:extLst>
            <c:ext xmlns:c16="http://schemas.microsoft.com/office/drawing/2014/chart" uri="{C3380CC4-5D6E-409C-BE32-E72D297353CC}">
              <c16:uniqueId val="{00000012-31EB-48D6-998A-7A5EC7E50BEE}"/>
            </c:ext>
          </c:extLst>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[2]Summary!$I$27:$AF$27</c:f>
              <c:numCache>
                <c:formatCode>General</c:formatCode>
                <c:ptCount val="24"/>
                <c:pt idx="0">
                  <c:v>0</c:v>
                </c:pt>
                <c:pt idx="1">
                  <c:v>0</c:v>
                </c:pt>
              </c:numCache>
            </c:numRef>
          </c:val>
          <c:extLst>
            <c:ext xmlns:c16="http://schemas.microsoft.com/office/drawing/2014/chart" uri="{C3380CC4-5D6E-409C-BE32-E72D297353CC}">
              <c16:uniqueId val="{00000013-31EB-48D6-998A-7A5EC7E50BEE}"/>
            </c:ext>
          </c:extLst>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[2]Summary!$I$28:$AF$28</c:f>
              <c:numCache>
                <c:formatCode>General</c:formatCode>
                <c:ptCount val="24"/>
                <c:pt idx="0">
                  <c:v>0</c:v>
                </c:pt>
                <c:pt idx="1">
                  <c:v>0</c:v>
                </c:pt>
                <c:pt idx="2">
                  <c:v>0</c:v>
                </c:pt>
                <c:pt idx="3">
                  <c:v>418.55201999999917</c:v>
                </c:pt>
                <c:pt idx="4">
                  <c:v>0</c:v>
                </c:pt>
                <c:pt idx="5">
                  <c:v>0</c:v>
                </c:pt>
                <c:pt idx="6">
                  <c:v>0</c:v>
                </c:pt>
                <c:pt idx="7">
                  <c:v>-844.91970000000038</c:v>
                </c:pt>
                <c:pt idx="8">
                  <c:v>0</c:v>
                </c:pt>
                <c:pt idx="9">
                  <c:v>-9243.2155400000029</c:v>
                </c:pt>
                <c:pt idx="10">
                  <c:v>0</c:v>
                </c:pt>
                <c:pt idx="11">
                  <c:v>0</c:v>
                </c:pt>
                <c:pt idx="12">
                  <c:v>0</c:v>
                </c:pt>
                <c:pt idx="13">
                  <c:v>780</c:v>
                </c:pt>
                <c:pt idx="14">
                  <c:v>263.54219000000376</c:v>
                </c:pt>
                <c:pt idx="22">
                  <c:v>0</c:v>
                </c:pt>
                <c:pt idx="23">
                  <c:v>0</c:v>
                </c:pt>
              </c:numCache>
            </c:numRef>
          </c:val>
          <c:extLst>
            <c:ext xmlns:c16="http://schemas.microsoft.com/office/drawing/2014/chart" uri="{C3380CC4-5D6E-409C-BE32-E72D297353CC}">
              <c16:uniqueId val="{00000014-31EB-48D6-998A-7A5EC7E50BEE}"/>
            </c:ext>
          </c:extLst>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[2]Summary!$I$29:$AF$29</c:f>
              <c:numCache>
                <c:formatCode>General</c:formatCode>
                <c:ptCount val="24"/>
                <c:pt idx="0">
                  <c:v>0</c:v>
                </c:pt>
                <c:pt idx="1">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5-31EB-48D6-998A-7A5EC7E50BEE}"/>
            </c:ext>
          </c:extLst>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[2]Summary!$I$30:$AF$30</c:f>
              <c:numCache>
                <c:formatCode>General</c:formatCode>
                <c:ptCount val="24"/>
                <c:pt idx="2">
                  <c:v>1756.6984800000064</c:v>
                </c:pt>
                <c:pt idx="3">
                  <c:v>-993.20510000000468</c:v>
                </c:pt>
                <c:pt idx="4">
                  <c:v>153.06785000000218</c:v>
                </c:pt>
                <c:pt idx="5">
                  <c:v>0</c:v>
                </c:pt>
                <c:pt idx="6">
                  <c:v>0</c:v>
                </c:pt>
                <c:pt idx="7">
                  <c:v>1655.5178199999987</c:v>
                </c:pt>
                <c:pt idx="8">
                  <c:v>368.17946999996275</c:v>
                </c:pt>
                <c:pt idx="9">
                  <c:v>207.29042000001391</c:v>
                </c:pt>
                <c:pt idx="10">
                  <c:v>0</c:v>
                </c:pt>
                <c:pt idx="11">
                  <c:v>2041.2994499999968</c:v>
                </c:pt>
                <c:pt idx="12">
                  <c:v>0</c:v>
                </c:pt>
                <c:pt idx="13">
                  <c:v>408.69374000000244</c:v>
                </c:pt>
                <c:pt idx="14">
                  <c:v>52.123350000004393</c:v>
                </c:pt>
                <c:pt idx="15">
                  <c:v>0</c:v>
                </c:pt>
                <c:pt idx="16">
                  <c:v>0</c:v>
                </c:pt>
                <c:pt idx="17">
                  <c:v>1177.2462899999991</c:v>
                </c:pt>
                <c:pt idx="18">
                  <c:v>0</c:v>
                </c:pt>
                <c:pt idx="19">
                  <c:v>5963.9907799999928</c:v>
                </c:pt>
                <c:pt idx="20">
                  <c:v>3573.7982999999995</c:v>
                </c:pt>
                <c:pt idx="21">
                  <c:v>-4693.9400599999935</c:v>
                </c:pt>
                <c:pt idx="22">
                  <c:v>305.20200999999452</c:v>
                </c:pt>
                <c:pt idx="23">
                  <c:v>158.88641000000689</c:v>
                </c:pt>
              </c:numCache>
            </c:numRef>
          </c:val>
          <c:extLst>
            <c:ext xmlns:c16="http://schemas.microsoft.com/office/drawing/2014/chart" uri="{C3380CC4-5D6E-409C-BE32-E72D297353CC}">
              <c16:uniqueId val="{00000016-31EB-48D6-998A-7A5EC7E50BEE}"/>
            </c:ext>
          </c:extLst>
        </c:ser>
        <c:ser>
          <c:idx val="0"/>
          <c:order val="23"/>
          <c:tx>
            <c:strRef>
              <c:f>[2]Summary!$A$8:$E$8</c:f>
              <c:strCache>
                <c:ptCount val="1"/>
                <c:pt idx="0">
                  <c:v>Broadband</c:v>
                </c:pt>
              </c:strCache>
            </c:strRef>
          </c:tx>
          <c:spPr>
            <a:solidFill>
              <a:srgbClr val="9999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[2]Summary!$K$8:$AG$8</c:f>
              <c:numCache>
                <c:formatCode>General</c:formatCode>
                <c:ptCount val="23"/>
              </c:numCache>
            </c:numRef>
          </c:val>
          <c:extLst>
            <c:ext xmlns:c16="http://schemas.microsoft.com/office/drawing/2014/chart" uri="{C3380CC4-5D6E-409C-BE32-E72D297353CC}">
              <c16:uniqueId val="{00000017-31EB-48D6-998A-7A5EC7E50BEE}"/>
            </c:ext>
          </c:extLst>
        </c:ser>
        <c:ser>
          <c:idx val="1"/>
          <c:order val="24"/>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[2]Summary!$K$9:$AG$9</c:f>
              <c:numCache>
                <c:formatCode>General</c:formatCode>
                <c:ptCount val="23"/>
              </c:numCache>
            </c:numRef>
          </c:val>
          <c:extLst>
            <c:ext xmlns:c16="http://schemas.microsoft.com/office/drawing/2014/chart" uri="{C3380CC4-5D6E-409C-BE32-E72D297353CC}">
              <c16:uniqueId val="{00000018-31EB-48D6-998A-7A5EC7E50BEE}"/>
            </c:ext>
          </c:extLst>
        </c:ser>
        <c:ser>
          <c:idx val="2"/>
          <c:order val="25"/>
          <c:tx>
            <c:strRef>
              <c:f>[2]Summary!$A$10:$E$10</c:f>
              <c:strCache>
                <c:ptCount val="1"/>
                <c:pt idx="0">
                  <c:v>Coal</c:v>
                </c:pt>
              </c:strCache>
            </c:strRef>
          </c:tx>
          <c:spPr>
            <a:solidFill>
              <a:srgbClr val="FFFFCC"/>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[2]Summary!$K$10:$AG$10</c:f>
              <c:numCache>
                <c:formatCode>General</c:formatCode>
                <c:ptCount val="23"/>
              </c:numCache>
            </c:numRef>
          </c:val>
          <c:extLst>
            <c:ext xmlns:c16="http://schemas.microsoft.com/office/drawing/2014/chart" uri="{C3380CC4-5D6E-409C-BE32-E72D297353CC}">
              <c16:uniqueId val="{00000019-31EB-48D6-998A-7A5EC7E50BEE}"/>
            </c:ext>
          </c:extLst>
        </c:ser>
        <c:ser>
          <c:idx val="3"/>
          <c:order val="26"/>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[2]Summary!$K$11:$AG$11</c:f>
              <c:numCache>
                <c:formatCode>General</c:formatCode>
                <c:ptCount val="23"/>
              </c:numCache>
            </c:numRef>
          </c:val>
          <c:extLst>
            <c:ext xmlns:c16="http://schemas.microsoft.com/office/drawing/2014/chart" uri="{C3380CC4-5D6E-409C-BE32-E72D297353CC}">
              <c16:uniqueId val="{0000001A-31EB-48D6-998A-7A5EC7E50BEE}"/>
            </c:ext>
          </c:extLst>
        </c:ser>
        <c:ser>
          <c:idx val="4"/>
          <c:order val="27"/>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[2]Summary!$K$12:$AG$12</c:f>
              <c:numCache>
                <c:formatCode>General</c:formatCode>
                <c:ptCount val="23"/>
              </c:numCache>
            </c:numRef>
          </c:val>
          <c:extLst>
            <c:ext xmlns:c16="http://schemas.microsoft.com/office/drawing/2014/chart" uri="{C3380CC4-5D6E-409C-BE32-E72D297353CC}">
              <c16:uniqueId val="{0000001B-31EB-48D6-998A-7A5EC7E50BEE}"/>
            </c:ext>
          </c:extLst>
        </c:ser>
        <c:ser>
          <c:idx val="5"/>
          <c:order val="28"/>
          <c:tx>
            <c:strRef>
              <c:f>[2]Summary!$A$13:$E$13</c:f>
              <c:strCache>
                <c:ptCount val="1"/>
                <c:pt idx="0">
                  <c:v>EES/EWS</c:v>
                </c:pt>
              </c:strCache>
            </c:strRef>
          </c:tx>
          <c:spPr>
            <a:solidFill>
              <a:srgbClr val="FF8080"/>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[2]Summary!$K$13:$AG$13</c:f>
              <c:numCache>
                <c:formatCode>General</c:formatCode>
                <c:ptCount val="23"/>
                <c:pt idx="0">
                  <c:v>-32303.822</c:v>
                </c:pt>
                <c:pt idx="1">
                  <c:v>4327.2713099999983</c:v>
                </c:pt>
                <c:pt idx="2">
                  <c:v>-5180.558</c:v>
                </c:pt>
                <c:pt idx="3">
                  <c:v>0</c:v>
                </c:pt>
                <c:pt idx="4">
                  <c:v>0</c:v>
                </c:pt>
                <c:pt idx="5">
                  <c:v>-2878.2560000000008</c:v>
                </c:pt>
                <c:pt idx="6">
                  <c:v>-2878.265159999999</c:v>
                </c:pt>
                <c:pt idx="7">
                  <c:v>-1702.6640000000007</c:v>
                </c:pt>
                <c:pt idx="8">
                  <c:v>0</c:v>
                </c:pt>
                <c:pt idx="9">
                  <c:v>-3042.1180000000013</c:v>
                </c:pt>
                <c:pt idx="10">
                  <c:v>0</c:v>
                </c:pt>
                <c:pt idx="11">
                  <c:v>-3449.9170000000004</c:v>
                </c:pt>
                <c:pt idx="12">
                  <c:v>2202.3159999999998</c:v>
                </c:pt>
                <c:pt idx="13">
                  <c:v>0</c:v>
                </c:pt>
                <c:pt idx="14">
                  <c:v>0</c:v>
                </c:pt>
                <c:pt idx="15">
                  <c:v>0</c:v>
                </c:pt>
                <c:pt idx="16">
                  <c:v>0</c:v>
                </c:pt>
                <c:pt idx="17">
                  <c:v>0</c:v>
                </c:pt>
                <c:pt idx="18">
                  <c:v>2072.424</c:v>
                </c:pt>
                <c:pt idx="19">
                  <c:v>0</c:v>
                </c:pt>
                <c:pt idx="20">
                  <c:v>1148.0819999999992</c:v>
                </c:pt>
                <c:pt idx="21">
                  <c:v>-3854.5340000000001</c:v>
                </c:pt>
                <c:pt idx="22">
                  <c:v>2646.8300000000004</c:v>
                </c:pt>
              </c:numCache>
            </c:numRef>
          </c:val>
          <c:extLst>
            <c:ext xmlns:c16="http://schemas.microsoft.com/office/drawing/2014/chart" uri="{C3380CC4-5D6E-409C-BE32-E72D297353CC}">
              <c16:uniqueId val="{0000001C-31EB-48D6-998A-7A5EC7E50BEE}"/>
            </c:ext>
          </c:extLst>
        </c:ser>
        <c:ser>
          <c:idx val="6"/>
          <c:order val="29"/>
          <c:tx>
            <c:strRef>
              <c:f>[2]Summary!$A$14:$E$14</c:f>
              <c:strCache>
                <c:ptCount val="1"/>
                <c:pt idx="0">
                  <c:v>Freight</c:v>
                </c:pt>
              </c:strCache>
            </c:strRef>
          </c:tx>
          <c:spPr>
            <a:solidFill>
              <a:srgbClr val="0066CC"/>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[2]Summary!$K$14:$AG$14</c:f>
              <c:numCache>
                <c:formatCode>General</c:formatCode>
                <c:ptCount val="23"/>
              </c:numCache>
            </c:numRef>
          </c:val>
          <c:extLst>
            <c:ext xmlns:c16="http://schemas.microsoft.com/office/drawing/2014/chart" uri="{C3380CC4-5D6E-409C-BE32-E72D297353CC}">
              <c16:uniqueId val="{0000001D-31EB-48D6-998A-7A5EC7E50BEE}"/>
            </c:ext>
          </c:extLst>
        </c:ser>
        <c:ser>
          <c:idx val="7"/>
          <c:order val="30"/>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[2]Summary!$K$15:$AG$15</c:f>
              <c:numCache>
                <c:formatCode>General</c:formatCode>
                <c:ptCount val="23"/>
                <c:pt idx="0">
                  <c:v>0</c:v>
                </c:pt>
              </c:numCache>
            </c:numRef>
          </c:val>
          <c:extLst>
            <c:ext xmlns:c16="http://schemas.microsoft.com/office/drawing/2014/chart" uri="{C3380CC4-5D6E-409C-BE32-E72D297353CC}">
              <c16:uniqueId val="{0000001E-31EB-48D6-998A-7A5EC7E50BEE}"/>
            </c:ext>
          </c:extLst>
        </c:ser>
        <c:ser>
          <c:idx val="8"/>
          <c:order val="31"/>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[2]Summary!$K$16:$AG$16</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20">
                  <c:v>-454.01399999999995</c:v>
                </c:pt>
              </c:numCache>
            </c:numRef>
          </c:val>
          <c:extLst>
            <c:ext xmlns:c16="http://schemas.microsoft.com/office/drawing/2014/chart" uri="{C3380CC4-5D6E-409C-BE32-E72D297353CC}">
              <c16:uniqueId val="{0000001F-31EB-48D6-998A-7A5EC7E50BEE}"/>
            </c:ext>
          </c:extLst>
        </c:ser>
        <c:ser>
          <c:idx val="9"/>
          <c:order val="32"/>
          <c:tx>
            <c:strRef>
              <c:f>[2]Summary!$A$17:$E$17</c:f>
              <c:strCache>
                <c:ptCount val="1"/>
                <c:pt idx="0">
                  <c:v>LNG</c:v>
                </c:pt>
              </c:strCache>
            </c:strRef>
          </c:tx>
          <c:spPr>
            <a:solidFill>
              <a:srgbClr val="FF00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[2]Summary!$K$17:$AG$17</c:f>
              <c:numCache>
                <c:formatCode>General</c:formatCode>
                <c:ptCount val="23"/>
              </c:numCache>
            </c:numRef>
          </c:val>
          <c:extLst>
            <c:ext xmlns:c16="http://schemas.microsoft.com/office/drawing/2014/chart" uri="{C3380CC4-5D6E-409C-BE32-E72D297353CC}">
              <c16:uniqueId val="{00000020-31EB-48D6-998A-7A5EC7E50BEE}"/>
            </c:ext>
          </c:extLst>
        </c:ser>
        <c:ser>
          <c:idx val="10"/>
          <c:order val="33"/>
          <c:tx>
            <c:strRef>
              <c:f>[2]Summary!$A$18:$E$18</c:f>
              <c:strCache>
                <c:ptCount val="1"/>
                <c:pt idx="0">
                  <c:v>Lumber</c:v>
                </c:pt>
              </c:strCache>
            </c:strRef>
          </c:tx>
          <c:spPr>
            <a:solidFill>
              <a:srgbClr val="FFFF00"/>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[2]Summary!$K$18:$AG$18</c:f>
              <c:numCache>
                <c:formatCode>General</c:formatCode>
                <c:ptCount val="23"/>
              </c:numCache>
            </c:numRef>
          </c:val>
          <c:extLst>
            <c:ext xmlns:c16="http://schemas.microsoft.com/office/drawing/2014/chart" uri="{C3380CC4-5D6E-409C-BE32-E72D297353CC}">
              <c16:uniqueId val="{00000021-31EB-48D6-998A-7A5EC7E50BEE}"/>
            </c:ext>
          </c:extLst>
        </c:ser>
        <c:ser>
          <c:idx val="11"/>
          <c:order val="34"/>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[2]Summary!$K$19:$AG$19</c:f>
              <c:numCache>
                <c:formatCode>General</c:formatCode>
                <c:ptCount val="23"/>
              </c:numCache>
            </c:numRef>
          </c:val>
          <c:extLst>
            <c:ext xmlns:c16="http://schemas.microsoft.com/office/drawing/2014/chart" uri="{C3380CC4-5D6E-409C-BE32-E72D297353CC}">
              <c16:uniqueId val="{00000022-31EB-48D6-998A-7A5EC7E50BEE}"/>
            </c:ext>
          </c:extLst>
        </c:ser>
        <c:ser>
          <c:idx val="12"/>
          <c:order val="35"/>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[2]Summary!$K$20:$AG$20</c:f>
              <c:numCache>
                <c:formatCode>General</c:formatCode>
                <c:ptCount val="23"/>
                <c:pt idx="0">
                  <c:v>-4715.0296499999986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37188.545819999999</c:v>
                </c:pt>
                <c:pt idx="18">
                  <c:v>0</c:v>
                </c:pt>
                <c:pt idx="19">
                  <c:v>0</c:v>
                </c:pt>
                <c:pt idx="20">
                  <c:v>0</c:v>
                </c:pt>
                <c:pt idx="21">
                  <c:v>0</c:v>
                </c:pt>
              </c:numCache>
            </c:numRef>
          </c:val>
          <c:extLst>
            <c:ext xmlns:c16="http://schemas.microsoft.com/office/drawing/2014/chart" uri="{C3380CC4-5D6E-409C-BE32-E72D297353CC}">
              <c16:uniqueId val="{00000023-31EB-48D6-998A-7A5EC7E50BEE}"/>
            </c:ext>
          </c:extLst>
        </c:ser>
        <c:ser>
          <c:idx val="13"/>
          <c:order val="36"/>
          <c:tx>
            <c:strRef>
              <c:f>[2]Summary!$A$21:$E$21</c:f>
              <c:strCache>
                <c:ptCount val="1"/>
                <c:pt idx="0">
                  <c:v>Paper</c:v>
                </c:pt>
              </c:strCache>
            </c:strRef>
          </c:tx>
          <c:spPr>
            <a:solidFill>
              <a:srgbClr val="800000"/>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[2]Summary!$K$21:$AG$21</c:f>
              <c:numCache>
                <c:formatCode>General</c:formatCode>
                <c:ptCount val="23"/>
              </c:numCache>
            </c:numRef>
          </c:val>
          <c:extLst>
            <c:ext xmlns:c16="http://schemas.microsoft.com/office/drawing/2014/chart" uri="{C3380CC4-5D6E-409C-BE32-E72D297353CC}">
              <c16:uniqueId val="{00000024-31EB-48D6-998A-7A5EC7E50BEE}"/>
            </c:ext>
          </c:extLst>
        </c:ser>
        <c:ser>
          <c:idx val="14"/>
          <c:order val="37"/>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[2]Summary!$K$22:$AG$22</c:f>
              <c:numCache>
                <c:formatCode>General</c:formatCode>
                <c:ptCount val="23"/>
                <c:pt idx="11">
                  <c:v>521.73043999999993</c:v>
                </c:pt>
              </c:numCache>
            </c:numRef>
          </c:val>
          <c:extLst>
            <c:ext xmlns:c16="http://schemas.microsoft.com/office/drawing/2014/chart" uri="{C3380CC4-5D6E-409C-BE32-E72D297353CC}">
              <c16:uniqueId val="{00000025-31EB-48D6-998A-7A5EC7E50BEE}"/>
            </c:ext>
          </c:extLst>
        </c:ser>
        <c:ser>
          <c:idx val="15"/>
          <c:order val="38"/>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[2]Summary!$K$23:$AG$23</c:f>
              <c:numCache>
                <c:formatCode>General</c:formatCode>
                <c:ptCount val="23"/>
                <c:pt idx="0">
                  <c:v>0</c:v>
                </c:pt>
                <c:pt idx="1">
                  <c:v>0</c:v>
                </c:pt>
                <c:pt idx="2">
                  <c:v>0</c:v>
                </c:pt>
                <c:pt idx="3">
                  <c:v>0</c:v>
                </c:pt>
                <c:pt idx="4">
                  <c:v>0</c:v>
                </c:pt>
                <c:pt idx="5">
                  <c:v>344.28054999999949</c:v>
                </c:pt>
                <c:pt idx="6">
                  <c:v>0</c:v>
                </c:pt>
                <c:pt idx="7">
                  <c:v>0</c:v>
                </c:pt>
                <c:pt idx="8">
                  <c:v>0</c:v>
                </c:pt>
                <c:pt idx="9">
                  <c:v>-353.28329000000031</c:v>
                </c:pt>
                <c:pt idx="10">
                  <c:v>0</c:v>
                </c:pt>
                <c:pt idx="11">
                  <c:v>-312.5136</c:v>
                </c:pt>
                <c:pt idx="12">
                  <c:v>0</c:v>
                </c:pt>
                <c:pt idx="13">
                  <c:v>0</c:v>
                </c:pt>
                <c:pt idx="19">
                  <c:v>931.93002000000001</c:v>
                </c:pt>
                <c:pt idx="20">
                  <c:v>111.1180600000007</c:v>
                </c:pt>
              </c:numCache>
            </c:numRef>
          </c:val>
          <c:extLst>
            <c:ext xmlns:c16="http://schemas.microsoft.com/office/drawing/2014/chart" uri="{C3380CC4-5D6E-409C-BE32-E72D297353CC}">
              <c16:uniqueId val="{00000026-31EB-48D6-998A-7A5EC7E50BEE}"/>
            </c:ext>
          </c:extLst>
        </c:ser>
        <c:ser>
          <c:idx val="16"/>
          <c:order val="39"/>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[2]Summary!$K$24:$AG$24</c:f>
              <c:numCache>
                <c:formatCode>General</c:formatCode>
                <c:ptCount val="23"/>
                <c:pt idx="11">
                  <c:v>223.70521000000008</c:v>
                </c:pt>
                <c:pt idx="12">
                  <c:v>0</c:v>
                </c:pt>
                <c:pt idx="13">
                  <c:v>0</c:v>
                </c:pt>
                <c:pt idx="19">
                  <c:v>0</c:v>
                </c:pt>
              </c:numCache>
            </c:numRef>
          </c:val>
          <c:extLst>
            <c:ext xmlns:c16="http://schemas.microsoft.com/office/drawing/2014/chart" uri="{C3380CC4-5D6E-409C-BE32-E72D297353CC}">
              <c16:uniqueId val="{00000027-31EB-48D6-998A-7A5EC7E50BEE}"/>
            </c:ext>
          </c:extLst>
        </c:ser>
        <c:ser>
          <c:idx val="17"/>
          <c:order val="40"/>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[2]Summary!$K$25:$AG$25</c:f>
              <c:numCache>
                <c:formatCode>General</c:formatCode>
                <c:ptCount val="23"/>
              </c:numCache>
            </c:numRef>
          </c:val>
          <c:extLst>
            <c:ext xmlns:c16="http://schemas.microsoft.com/office/drawing/2014/chart" uri="{C3380CC4-5D6E-409C-BE32-E72D297353CC}">
              <c16:uniqueId val="{00000028-31EB-48D6-998A-7A5EC7E50BEE}"/>
            </c:ext>
          </c:extLst>
        </c:ser>
        <c:ser>
          <c:idx val="18"/>
          <c:order val="41"/>
          <c:tx>
            <c:strRef>
              <c:f>[2]Summary!$A$26:$E$26</c:f>
              <c:strCache>
                <c:ptCount val="1"/>
                <c:pt idx="0">
                  <c:v>Steel</c:v>
                </c:pt>
              </c:strCache>
            </c:strRef>
          </c:tx>
          <c:spPr>
            <a:solidFill>
              <a:srgbClr val="CCFFCC"/>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[2]Summary!$K$26:$AG$26</c:f>
              <c:numCache>
                <c:formatCode>General</c:formatCode>
                <c:ptCount val="23"/>
              </c:numCache>
            </c:numRef>
          </c:val>
          <c:extLst>
            <c:ext xmlns:c16="http://schemas.microsoft.com/office/drawing/2014/chart" uri="{C3380CC4-5D6E-409C-BE32-E72D297353CC}">
              <c16:uniqueId val="{00000029-31EB-48D6-998A-7A5EC7E50BEE}"/>
            </c:ext>
          </c:extLst>
        </c:ser>
        <c:ser>
          <c:idx val="19"/>
          <c:order val="42"/>
          <c:tx>
            <c:strRef>
              <c:f>[2]Summary!$A$27:$E$27</c:f>
              <c:strCache>
                <c:ptCount val="1"/>
                <c:pt idx="0">
                  <c:v>Weather</c:v>
                </c:pt>
              </c:strCache>
            </c:strRef>
          </c:tx>
          <c:spPr>
            <a:solidFill>
              <a:srgbClr val="FFFF99"/>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[2]Summary!$K$27:$AG$27</c:f>
              <c:numCache>
                <c:formatCode>General</c:formatCode>
                <c:ptCount val="23"/>
              </c:numCache>
            </c:numRef>
          </c:val>
          <c:extLst>
            <c:ext xmlns:c16="http://schemas.microsoft.com/office/drawing/2014/chart" uri="{C3380CC4-5D6E-409C-BE32-E72D297353CC}">
              <c16:uniqueId val="{0000002A-31EB-48D6-998A-7A5EC7E50BEE}"/>
            </c:ext>
          </c:extLst>
        </c:ser>
        <c:ser>
          <c:idx val="20"/>
          <c:order val="43"/>
          <c:tx>
            <c:strRef>
              <c:f>[2]Summary!$A$28:$E$28</c:f>
              <c:strCache>
                <c:ptCount val="1"/>
                <c:pt idx="0">
                  <c:v>EEL</c:v>
                </c:pt>
              </c:strCache>
            </c:strRef>
          </c:tx>
          <c:spPr>
            <a:solidFill>
              <a:srgbClr val="99CC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[2]Summary!$K$28:$AG$28</c:f>
              <c:numCache>
                <c:formatCode>General</c:formatCode>
                <c:ptCount val="23"/>
                <c:pt idx="0">
                  <c:v>0</c:v>
                </c:pt>
                <c:pt idx="1">
                  <c:v>418.55201999999917</c:v>
                </c:pt>
                <c:pt idx="2">
                  <c:v>0</c:v>
                </c:pt>
                <c:pt idx="3">
                  <c:v>0</c:v>
                </c:pt>
                <c:pt idx="4">
                  <c:v>0</c:v>
                </c:pt>
                <c:pt idx="5">
                  <c:v>-844.91970000000038</c:v>
                </c:pt>
                <c:pt idx="6">
                  <c:v>0</c:v>
                </c:pt>
                <c:pt idx="7">
                  <c:v>-9243.2155400000029</c:v>
                </c:pt>
                <c:pt idx="8">
                  <c:v>0</c:v>
                </c:pt>
                <c:pt idx="9">
                  <c:v>0</c:v>
                </c:pt>
                <c:pt idx="10">
                  <c:v>0</c:v>
                </c:pt>
                <c:pt idx="11">
                  <c:v>780</c:v>
                </c:pt>
                <c:pt idx="12">
                  <c:v>263.54219000000376</c:v>
                </c:pt>
                <c:pt idx="20">
                  <c:v>0</c:v>
                </c:pt>
                <c:pt idx="21">
                  <c:v>0</c:v>
                </c:pt>
                <c:pt idx="22">
                  <c:v>0</c:v>
                </c:pt>
              </c:numCache>
            </c:numRef>
          </c:val>
          <c:extLst>
            <c:ext xmlns:c16="http://schemas.microsoft.com/office/drawing/2014/chart" uri="{C3380CC4-5D6E-409C-BE32-E72D297353CC}">
              <c16:uniqueId val="{0000002B-31EB-48D6-998A-7A5EC7E50BEE}"/>
            </c:ext>
          </c:extLst>
        </c:ser>
        <c:ser>
          <c:idx val="21"/>
          <c:order val="44"/>
          <c:tx>
            <c:strRef>
              <c:f>[2]Summary!$A$29:$E$29</c:f>
              <c:strCache>
                <c:ptCount val="1"/>
                <c:pt idx="0">
                  <c:v>DRAM</c:v>
                </c:pt>
              </c:strCache>
            </c:strRef>
          </c:tx>
          <c:spPr>
            <a:solidFill>
              <a:srgbClr val="FF99CC"/>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[2]Summary!$K$29:$AG$29</c:f>
              <c:numCache>
                <c:formatCode>General</c:formatCode>
                <c:ptCount val="23"/>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2C-31EB-48D6-998A-7A5EC7E50BEE}"/>
            </c:ext>
          </c:extLst>
        </c:ser>
        <c:ser>
          <c:idx val="22"/>
          <c:order val="45"/>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[2]Summary!$K$30:$AG$30</c:f>
              <c:numCache>
                <c:formatCode>General</c:formatCode>
                <c:ptCount val="23"/>
                <c:pt idx="0">
                  <c:v>1756.6984800000064</c:v>
                </c:pt>
                <c:pt idx="1">
                  <c:v>-993.20510000000468</c:v>
                </c:pt>
                <c:pt idx="2">
                  <c:v>153.06785000000218</c:v>
                </c:pt>
                <c:pt idx="3">
                  <c:v>0</c:v>
                </c:pt>
                <c:pt idx="4">
                  <c:v>0</c:v>
                </c:pt>
                <c:pt idx="5">
                  <c:v>1655.5178199999987</c:v>
                </c:pt>
                <c:pt idx="6">
                  <c:v>368.17946999996275</c:v>
                </c:pt>
                <c:pt idx="7">
                  <c:v>207.29042000001391</c:v>
                </c:pt>
                <c:pt idx="8">
                  <c:v>0</c:v>
                </c:pt>
                <c:pt idx="9">
                  <c:v>2041.2994499999968</c:v>
                </c:pt>
                <c:pt idx="10">
                  <c:v>0</c:v>
                </c:pt>
                <c:pt idx="11">
                  <c:v>408.69374000000244</c:v>
                </c:pt>
                <c:pt idx="12">
                  <c:v>52.123350000004393</c:v>
                </c:pt>
                <c:pt idx="13">
                  <c:v>0</c:v>
                </c:pt>
                <c:pt idx="14">
                  <c:v>0</c:v>
                </c:pt>
                <c:pt idx="15">
                  <c:v>1177.2462899999991</c:v>
                </c:pt>
                <c:pt idx="16">
                  <c:v>0</c:v>
                </c:pt>
                <c:pt idx="17">
                  <c:v>5963.9907799999928</c:v>
                </c:pt>
                <c:pt idx="18">
                  <c:v>3573.7982999999995</c:v>
                </c:pt>
                <c:pt idx="19">
                  <c:v>-4693.9400599999935</c:v>
                </c:pt>
                <c:pt idx="20">
                  <c:v>305.20200999999452</c:v>
                </c:pt>
                <c:pt idx="21">
                  <c:v>158.88641000000689</c:v>
                </c:pt>
                <c:pt idx="22">
                  <c:v>616.16316000000506</c:v>
                </c:pt>
              </c:numCache>
            </c:numRef>
          </c:val>
          <c:extLst>
            <c:ext xmlns:c16="http://schemas.microsoft.com/office/drawing/2014/chart" uri="{C3380CC4-5D6E-409C-BE32-E72D297353CC}">
              <c16:uniqueId val="{0000002D-31EB-48D6-998A-7A5EC7E50BEE}"/>
            </c:ext>
          </c:extLst>
        </c:ser>
        <c:dLbls>
          <c:showLegendKey val="0"/>
          <c:showVal val="0"/>
          <c:showCatName val="0"/>
          <c:showSerName val="0"/>
          <c:showPercent val="0"/>
          <c:showBubbleSize val="0"/>
        </c:dLbls>
        <c:gapWidth val="0"/>
        <c:overlap val="100"/>
        <c:axId val="212979320"/>
        <c:axId val="1"/>
      </c:barChart>
      <c:dateAx>
        <c:axId val="212979320"/>
        <c:scaling>
          <c:orientation val="minMax"/>
          <c:min val="37137"/>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12979320"/>
        <c:crosses val="autoZero"/>
        <c:crossBetween val="between"/>
      </c:valAx>
      <c:spPr>
        <a:solidFill>
          <a:srgbClr val="FFFFFF"/>
        </a:solidFill>
        <a:ln w="12700">
          <a:solidFill>
            <a:srgbClr val="808080"/>
          </a:solidFill>
          <a:prstDash val="solid"/>
        </a:ln>
      </c:spPr>
    </c:plotArea>
    <c:legend>
      <c:legendPos val="r"/>
      <c:layout>
        <c:manualLayout>
          <c:xMode val="edge"/>
          <c:yMode val="edge"/>
          <c:x val="0.83007302980995601"/>
          <c:y val="3.2414949337792501E-2"/>
          <c:w val="0.15653982696167903"/>
          <c:h val="0.9497580155973203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22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429917204154995"/>
          <c:y val="2.364071651687287E-2"/>
        </c:manualLayout>
      </c:layout>
      <c:overlay val="0"/>
      <c:spPr>
        <a:noFill/>
        <a:ln w="25400">
          <a:noFill/>
        </a:ln>
      </c:spPr>
    </c:title>
    <c:autoTitleDeleted val="0"/>
    <c:plotArea>
      <c:layout>
        <c:manualLayout>
          <c:layoutTarget val="inner"/>
          <c:xMode val="edge"/>
          <c:yMode val="edge"/>
          <c:x val="4.4392544466556765E-2"/>
          <c:y val="0.1442083707529245"/>
          <c:w val="0.75233680622269883"/>
          <c:h val="0.60283827118025812"/>
        </c:manualLayout>
      </c:layout>
      <c:barChart>
        <c:barDir val="col"/>
        <c:grouping val="stacked"/>
        <c:varyColors val="0"/>
        <c:ser>
          <c:idx val="0"/>
          <c:order val="0"/>
          <c:tx>
            <c:strRef>
              <c:f>'Graph Data Oct 01'!$A$2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01'!$V$2:$AF$2</c:f>
              <c:numCache>
                <c:formatCode>General</c:formatCode>
                <c:ptCount val="11"/>
                <c:pt idx="7">
                  <c:v>1</c:v>
                </c:pt>
                <c:pt idx="8">
                  <c:v>2</c:v>
                </c:pt>
                <c:pt idx="9">
                  <c:v>2</c:v>
                </c:pt>
                <c:pt idx="10">
                  <c:v>2</c:v>
                </c:pt>
              </c:numCache>
            </c:numRef>
          </c:val>
          <c:extLst>
            <c:ext xmlns:c16="http://schemas.microsoft.com/office/drawing/2014/chart" uri="{C3380CC4-5D6E-409C-BE32-E72D297353CC}">
              <c16:uniqueId val="{00000000-6043-4205-AD0F-1B9245D77036}"/>
            </c:ext>
          </c:extLst>
        </c:ser>
        <c:ser>
          <c:idx val="1"/>
          <c:order val="1"/>
          <c:tx>
            <c:strRef>
              <c:f>'Graph Data Oct 01'!$A$3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271053359868115"/>
                  <c:y val="0.6903089222926877"/>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43-4205-AD0F-1B9245D77036}"/>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01'!$V$3:$AF$3</c:f>
              <c:numCache>
                <c:formatCode>General</c:formatCode>
                <c:ptCount val="11"/>
                <c:pt idx="9">
                  <c:v>1</c:v>
                </c:pt>
              </c:numCache>
            </c:numRef>
          </c:val>
          <c:extLst>
            <c:ext xmlns:c16="http://schemas.microsoft.com/office/drawing/2014/chart" uri="{C3380CC4-5D6E-409C-BE32-E72D297353CC}">
              <c16:uniqueId val="{00000002-6043-4205-AD0F-1B9245D77036}"/>
            </c:ext>
          </c:extLst>
        </c:ser>
        <c:ser>
          <c:idx val="2"/>
          <c:order val="2"/>
          <c:tx>
            <c:strRef>
              <c:f>'Graph Data Oct 01'!$A$4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3644875806232488"/>
                  <c:y val="0.49645504685433023"/>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43-4205-AD0F-1B9245D77036}"/>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01'!$V$4:$AF$4</c:f>
              <c:numCache>
                <c:formatCode>General</c:formatCode>
                <c:ptCount val="11"/>
                <c:pt idx="1">
                  <c:v>17</c:v>
                </c:pt>
                <c:pt idx="2">
                  <c:v>12</c:v>
                </c:pt>
                <c:pt idx="3">
                  <c:v>5</c:v>
                </c:pt>
                <c:pt idx="4">
                  <c:v>4</c:v>
                </c:pt>
                <c:pt idx="5">
                  <c:v>8</c:v>
                </c:pt>
                <c:pt idx="6">
                  <c:v>11</c:v>
                </c:pt>
                <c:pt idx="7">
                  <c:v>4</c:v>
                </c:pt>
                <c:pt idx="8">
                  <c:v>6</c:v>
                </c:pt>
                <c:pt idx="9">
                  <c:v>4</c:v>
                </c:pt>
                <c:pt idx="10">
                  <c:v>10</c:v>
                </c:pt>
              </c:numCache>
            </c:numRef>
          </c:val>
          <c:extLst>
            <c:ext xmlns:c16="http://schemas.microsoft.com/office/drawing/2014/chart" uri="{C3380CC4-5D6E-409C-BE32-E72D297353CC}">
              <c16:uniqueId val="{00000004-6043-4205-AD0F-1B9245D77036}"/>
            </c:ext>
          </c:extLst>
        </c:ser>
        <c:ser>
          <c:idx val="3"/>
          <c:order val="3"/>
          <c:tx>
            <c:strRef>
              <c:f>'Graph Data Oct 01'!$A$5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3956402434067984"/>
                  <c:y val="0.46099397207902093"/>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043-4205-AD0F-1B9245D77036}"/>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01'!$V$5:$AF$5</c:f>
              <c:numCache>
                <c:formatCode>General</c:formatCode>
                <c:ptCount val="11"/>
                <c:pt idx="0">
                  <c:v>9</c:v>
                </c:pt>
                <c:pt idx="1">
                  <c:v>4</c:v>
                </c:pt>
                <c:pt idx="2">
                  <c:v>5</c:v>
                </c:pt>
                <c:pt idx="3">
                  <c:v>5</c:v>
                </c:pt>
                <c:pt idx="4">
                  <c:v>3</c:v>
                </c:pt>
                <c:pt idx="5">
                  <c:v>6</c:v>
                </c:pt>
                <c:pt idx="6">
                  <c:v>4</c:v>
                </c:pt>
                <c:pt idx="7">
                  <c:v>3</c:v>
                </c:pt>
                <c:pt idx="8">
                  <c:v>6</c:v>
                </c:pt>
                <c:pt idx="9">
                  <c:v>4</c:v>
                </c:pt>
                <c:pt idx="10">
                  <c:v>6</c:v>
                </c:pt>
              </c:numCache>
            </c:numRef>
          </c:val>
          <c:extLst>
            <c:ext xmlns:c16="http://schemas.microsoft.com/office/drawing/2014/chart" uri="{C3380CC4-5D6E-409C-BE32-E72D297353CC}">
              <c16:uniqueId val="{00000006-6043-4205-AD0F-1B9245D77036}"/>
            </c:ext>
          </c:extLst>
        </c:ser>
        <c:ser>
          <c:idx val="4"/>
          <c:order val="4"/>
          <c:tx>
            <c:strRef>
              <c:f>'Graph Data Oct 01'!$A$6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364508971459202"/>
                  <c:y val="0.45390175712395908"/>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043-4205-AD0F-1B9245D77036}"/>
                </c:ext>
              </c:extLst>
            </c:dLbl>
            <c:dLbl>
              <c:idx val="8"/>
              <c:layout>
                <c:manualLayout>
                  <c:xMode val="edge"/>
                  <c:yMode val="edge"/>
                  <c:x val="0.61526508997508489"/>
                  <c:y val="0.47517840198914468"/>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043-4205-AD0F-1B9245D77036}"/>
                </c:ext>
              </c:extLst>
            </c:dLbl>
            <c:spPr>
              <a:noFill/>
              <a:ln w="25400">
                <a:noFill/>
              </a:ln>
            </c:spPr>
            <c:txPr>
              <a:bodyPr wrap="square" lIns="38100" tIns="19050" rIns="38100" bIns="19050" anchor="ctr">
                <a:spAutoFit/>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01'!$V$6:$AF$6</c:f>
              <c:numCache>
                <c:formatCode>General</c:formatCode>
                <c:ptCount val="11"/>
                <c:pt idx="0">
                  <c:v>5</c:v>
                </c:pt>
                <c:pt idx="1">
                  <c:v>1</c:v>
                </c:pt>
                <c:pt idx="2">
                  <c:v>1</c:v>
                </c:pt>
                <c:pt idx="3">
                  <c:v>2</c:v>
                </c:pt>
                <c:pt idx="5">
                  <c:v>1</c:v>
                </c:pt>
                <c:pt idx="7">
                  <c:v>2</c:v>
                </c:pt>
              </c:numCache>
            </c:numRef>
          </c:val>
          <c:extLst>
            <c:ext xmlns:c16="http://schemas.microsoft.com/office/drawing/2014/chart" uri="{C3380CC4-5D6E-409C-BE32-E72D297353CC}">
              <c16:uniqueId val="{00000009-6043-4205-AD0F-1B9245D77036}"/>
            </c:ext>
          </c:extLst>
        </c:ser>
        <c:ser>
          <c:idx val="5"/>
          <c:order val="5"/>
          <c:tx>
            <c:strRef>
              <c:f>'Graph Data Oct 01'!$A$7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295976440798766"/>
                  <c:y val="0.51773169171951572"/>
                </c:manualLayout>
              </c:layout>
              <c:spPr>
                <a:noFill/>
                <a:ln w="25400">
                  <a:noFill/>
                </a:ln>
              </c:spPr>
              <c:txPr>
                <a:bodyPr/>
                <a:lstStyle/>
                <a:p>
                  <a:pPr>
                    <a:defRPr sz="9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043-4205-AD0F-1B9245D77036}"/>
                </c:ext>
              </c:extLst>
            </c:dLbl>
            <c:dLbl>
              <c:idx val="8"/>
              <c:layout>
                <c:manualLayout>
                  <c:xMode val="edge"/>
                  <c:yMode val="edge"/>
                  <c:x val="0.63006260479727061"/>
                  <c:y val="0.47990654529251919"/>
                </c:manualLayout>
              </c:layout>
              <c:spPr>
                <a:noFill/>
                <a:ln w="25400">
                  <a:noFill/>
                </a:ln>
              </c:spPr>
              <c:txPr>
                <a:bodyPr/>
                <a:lstStyle/>
                <a:p>
                  <a:pPr>
                    <a:defRPr sz="9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043-4205-AD0F-1B9245D77036}"/>
                </c:ext>
              </c:extLst>
            </c:dLbl>
            <c:spPr>
              <a:noFill/>
              <a:ln w="25400">
                <a:noFill/>
              </a:ln>
            </c:spPr>
            <c:txPr>
              <a:bodyPr wrap="square" lIns="38100" tIns="19050" rIns="38100" bIns="19050" anchor="ctr">
                <a:spAutoFit/>
              </a:bodyPr>
              <a:lstStyle/>
              <a:p>
                <a:pPr>
                  <a:defRPr sz="9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01'!$V$7:$AF$7</c:f>
              <c:numCache>
                <c:formatCode>General</c:formatCode>
                <c:ptCount val="11"/>
                <c:pt idx="1">
                  <c:v>2</c:v>
                </c:pt>
                <c:pt idx="2">
                  <c:v>1</c:v>
                </c:pt>
                <c:pt idx="3">
                  <c:v>2</c:v>
                </c:pt>
                <c:pt idx="5">
                  <c:v>3</c:v>
                </c:pt>
                <c:pt idx="6">
                  <c:v>1</c:v>
                </c:pt>
                <c:pt idx="7">
                  <c:v>1</c:v>
                </c:pt>
                <c:pt idx="10">
                  <c:v>1</c:v>
                </c:pt>
              </c:numCache>
            </c:numRef>
          </c:val>
          <c:extLst>
            <c:ext xmlns:c16="http://schemas.microsoft.com/office/drawing/2014/chart" uri="{C3380CC4-5D6E-409C-BE32-E72D297353CC}">
              <c16:uniqueId val="{0000000C-6043-4205-AD0F-1B9245D77036}"/>
            </c:ext>
          </c:extLst>
        </c:ser>
        <c:ser>
          <c:idx val="6"/>
          <c:order val="6"/>
          <c:tx>
            <c:strRef>
              <c:f>'Graph Data Oct 01'!$A$8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01'!$V$8:$AF$8</c:f>
              <c:numCache>
                <c:formatCode>General</c:formatCode>
                <c:ptCount val="11"/>
                <c:pt idx="0">
                  <c:v>2</c:v>
                </c:pt>
                <c:pt idx="2">
                  <c:v>1</c:v>
                </c:pt>
                <c:pt idx="3">
                  <c:v>1</c:v>
                </c:pt>
                <c:pt idx="4">
                  <c:v>3</c:v>
                </c:pt>
                <c:pt idx="5">
                  <c:v>2</c:v>
                </c:pt>
              </c:numCache>
            </c:numRef>
          </c:val>
          <c:extLst>
            <c:ext xmlns:c16="http://schemas.microsoft.com/office/drawing/2014/chart" uri="{C3380CC4-5D6E-409C-BE32-E72D297353CC}">
              <c16:uniqueId val="{0000000D-6043-4205-AD0F-1B9245D77036}"/>
            </c:ext>
          </c:extLst>
        </c:ser>
        <c:ser>
          <c:idx val="7"/>
          <c:order val="7"/>
          <c:tx>
            <c:strRef>
              <c:f>'Graph Data Oct 01'!$A$9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5358272259327661"/>
                  <c:y val="0.3782514642699659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043-4205-AD0F-1B9245D77036}"/>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01'!$V$9:$AF$9</c:f>
              <c:numCache>
                <c:formatCode>General</c:formatCode>
                <c:ptCount val="11"/>
                <c:pt idx="0">
                  <c:v>2</c:v>
                </c:pt>
                <c:pt idx="1">
                  <c:v>3</c:v>
                </c:pt>
                <c:pt idx="2">
                  <c:v>3</c:v>
                </c:pt>
                <c:pt idx="3">
                  <c:v>2</c:v>
                </c:pt>
                <c:pt idx="4">
                  <c:v>3</c:v>
                </c:pt>
                <c:pt idx="5">
                  <c:v>2</c:v>
                </c:pt>
                <c:pt idx="6">
                  <c:v>1</c:v>
                </c:pt>
                <c:pt idx="8">
                  <c:v>1</c:v>
                </c:pt>
                <c:pt idx="9">
                  <c:v>3</c:v>
                </c:pt>
                <c:pt idx="10">
                  <c:v>1</c:v>
                </c:pt>
              </c:numCache>
            </c:numRef>
          </c:val>
          <c:extLst>
            <c:ext xmlns:c16="http://schemas.microsoft.com/office/drawing/2014/chart" uri="{C3380CC4-5D6E-409C-BE32-E72D297353CC}">
              <c16:uniqueId val="{0000000F-6043-4205-AD0F-1B9245D77036}"/>
            </c:ext>
          </c:extLst>
        </c:ser>
        <c:ser>
          <c:idx val="8"/>
          <c:order val="8"/>
          <c:tx>
            <c:strRef>
              <c:f>'Graph Data Oct 01'!$A$10</c:f>
              <c:strCache>
                <c:ptCount val="1"/>
                <c:pt idx="0">
                  <c:v>Not identified</c:v>
                </c:pt>
              </c:strCache>
            </c:strRef>
          </c:tx>
          <c:spPr>
            <a:solidFill>
              <a:srgbClr val="99CC00"/>
            </a:solidFill>
            <a:ln w="12700">
              <a:solidFill>
                <a:srgbClr val="000000"/>
              </a:solidFill>
              <a:prstDash val="solid"/>
            </a:ln>
          </c:spPr>
          <c:invertIfNegative val="0"/>
          <c:dLbls>
            <c:dLbl>
              <c:idx val="7"/>
              <c:layout>
                <c:manualLayout>
                  <c:xMode val="edge"/>
                  <c:yMode val="edge"/>
                  <c:x val="0.57788189463482653"/>
                  <c:y val="0.5082754051127667"/>
                </c:manualLayout>
              </c:layout>
              <c:spPr>
                <a:noFill/>
                <a:ln w="25400">
                  <a:noFill/>
                </a:ln>
              </c:spPr>
              <c:txPr>
                <a:bodyPr/>
                <a:lstStyle/>
                <a:p>
                  <a:pPr>
                    <a:defRPr sz="1175"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043-4205-AD0F-1B9245D77036}"/>
                </c:ext>
              </c:extLst>
            </c:dLbl>
            <c:dLbl>
              <c:idx val="8"/>
              <c:layout>
                <c:manualLayout>
                  <c:xMode val="edge"/>
                  <c:yMode val="edge"/>
                  <c:x val="0.64174485334110132"/>
                  <c:y val="0.42553289730371163"/>
                </c:manualLayout>
              </c:layout>
              <c:spPr>
                <a:noFill/>
                <a:ln w="25400">
                  <a:noFill/>
                </a:ln>
              </c:spPr>
              <c:txPr>
                <a:bodyPr/>
                <a:lstStyle/>
                <a:p>
                  <a:pPr>
                    <a:defRPr sz="1175" b="0" i="0" u="none" strike="noStrike" baseline="0">
                      <a:solidFill>
                        <a:srgbClr val="00008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043-4205-AD0F-1B9245D77036}"/>
                </c:ext>
              </c:extLst>
            </c:dLbl>
            <c:dLbl>
              <c:idx val="9"/>
              <c:layout>
                <c:manualLayout>
                  <c:xMode val="edge"/>
                  <c:yMode val="edge"/>
                  <c:x val="0.71261716117367435"/>
                  <c:y val="0.44917361382058452"/>
                </c:manualLayout>
              </c:layout>
              <c:spPr>
                <a:noFill/>
                <a:ln w="25400">
                  <a:noFill/>
                </a:ln>
              </c:spPr>
              <c:txPr>
                <a:bodyPr/>
                <a:lstStyle/>
                <a:p>
                  <a:pPr>
                    <a:defRPr sz="1175"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043-4205-AD0F-1B9245D77036}"/>
                </c:ext>
              </c:extLst>
            </c:dLbl>
            <c:spPr>
              <a:noFill/>
              <a:ln w="25400">
                <a:noFill/>
              </a:ln>
            </c:spPr>
            <c:txPr>
              <a:bodyPr wrap="square" lIns="38100" tIns="19050" rIns="38100" bIns="19050" anchor="ctr">
                <a:spAutoFit/>
              </a:bodyPr>
              <a:lstStyle/>
              <a:p>
                <a:pPr>
                  <a:defRPr sz="1175" b="0" i="0" u="none" strike="noStrike" baseline="0">
                    <a:solidFill>
                      <a:srgbClr val="00008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01'!$V$10:$AF$10</c:f>
              <c:numCache>
                <c:formatCode>General</c:formatCode>
                <c:ptCount val="11"/>
                <c:pt idx="0">
                  <c:v>1</c:v>
                </c:pt>
                <c:pt idx="1">
                  <c:v>2</c:v>
                </c:pt>
                <c:pt idx="2">
                  <c:v>1</c:v>
                </c:pt>
                <c:pt idx="4">
                  <c:v>1</c:v>
                </c:pt>
                <c:pt idx="5">
                  <c:v>1</c:v>
                </c:pt>
                <c:pt idx="6">
                  <c:v>1</c:v>
                </c:pt>
                <c:pt idx="8">
                  <c:v>1</c:v>
                </c:pt>
                <c:pt idx="10">
                  <c:v>3</c:v>
                </c:pt>
              </c:numCache>
            </c:numRef>
          </c:val>
          <c:extLst>
            <c:ext xmlns:c16="http://schemas.microsoft.com/office/drawing/2014/chart" uri="{C3380CC4-5D6E-409C-BE32-E72D297353CC}">
              <c16:uniqueId val="{00000013-6043-4205-AD0F-1B9245D77036}"/>
            </c:ext>
          </c:extLst>
        </c:ser>
        <c:dLbls>
          <c:showLegendKey val="0"/>
          <c:showVal val="1"/>
          <c:showCatName val="0"/>
          <c:showSerName val="0"/>
          <c:showPercent val="0"/>
          <c:showBubbleSize val="0"/>
        </c:dLbls>
        <c:gapWidth val="110"/>
        <c:overlap val="50"/>
        <c:axId val="211575752"/>
        <c:axId val="1"/>
      </c:barChart>
      <c:catAx>
        <c:axId val="21157575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11575752"/>
        <c:crosses val="autoZero"/>
        <c:crossBetween val="between"/>
      </c:valAx>
      <c:spPr>
        <a:solidFill>
          <a:srgbClr val="FFFFFF"/>
        </a:solidFill>
        <a:ln w="12700">
          <a:solidFill>
            <a:srgbClr val="C0C0C0"/>
          </a:solidFill>
          <a:prstDash val="solid"/>
        </a:ln>
      </c:spPr>
    </c:plotArea>
    <c:legend>
      <c:legendPos val="r"/>
      <c:layout>
        <c:manualLayout>
          <c:xMode val="edge"/>
          <c:yMode val="edge"/>
          <c:x val="0.81074804894185259"/>
          <c:y val="8.7470651112429604E-2"/>
          <c:w val="0.18302189385334805"/>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3743505889735156"/>
          <c:y val="3.5087850799536774E-2"/>
        </c:manualLayout>
      </c:layout>
      <c:overlay val="0"/>
      <c:spPr>
        <a:noFill/>
        <a:ln w="25400">
          <a:noFill/>
        </a:ln>
      </c:spPr>
    </c:title>
    <c:autoTitleDeleted val="0"/>
    <c:plotArea>
      <c:layout>
        <c:manualLayout>
          <c:layoutTarget val="inner"/>
          <c:xMode val="edge"/>
          <c:yMode val="edge"/>
          <c:x val="0.13518200433571842"/>
          <c:y val="0.12500046847334978"/>
          <c:w val="0.78856169195835735"/>
          <c:h val="0.55263365009270426"/>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Oct 01'!$W$12:$AF$12</c:f>
              <c:numCache>
                <c:formatCode>m/d/yyyy</c:formatCode>
                <c:ptCount val="10"/>
                <c:pt idx="0">
                  <c:v>37102</c:v>
                </c:pt>
                <c:pt idx="1">
                  <c:v>37109</c:v>
                </c:pt>
                <c:pt idx="2">
                  <c:v>37116</c:v>
                </c:pt>
                <c:pt idx="3">
                  <c:v>37123</c:v>
                </c:pt>
                <c:pt idx="4">
                  <c:v>37130</c:v>
                </c:pt>
                <c:pt idx="5">
                  <c:v>37138</c:v>
                </c:pt>
                <c:pt idx="6">
                  <c:v>37144</c:v>
                </c:pt>
                <c:pt idx="7">
                  <c:v>37151</c:v>
                </c:pt>
                <c:pt idx="8">
                  <c:v>37158</c:v>
                </c:pt>
                <c:pt idx="9">
                  <c:v>37165</c:v>
                </c:pt>
              </c:numCache>
            </c:numRef>
          </c:cat>
          <c:val>
            <c:numRef>
              <c:f>'Graph Data Oct 01'!$W$11:$AF$11</c:f>
              <c:numCache>
                <c:formatCode>General</c:formatCode>
                <c:ptCount val="10"/>
                <c:pt idx="0">
                  <c:v>29</c:v>
                </c:pt>
                <c:pt idx="1">
                  <c:v>24</c:v>
                </c:pt>
                <c:pt idx="2">
                  <c:v>17</c:v>
                </c:pt>
                <c:pt idx="3">
                  <c:v>14</c:v>
                </c:pt>
                <c:pt idx="4">
                  <c:v>23</c:v>
                </c:pt>
                <c:pt idx="5">
                  <c:v>18</c:v>
                </c:pt>
                <c:pt idx="6">
                  <c:v>11</c:v>
                </c:pt>
                <c:pt idx="7">
                  <c:v>16</c:v>
                </c:pt>
                <c:pt idx="8">
                  <c:v>14</c:v>
                </c:pt>
                <c:pt idx="9">
                  <c:v>23</c:v>
                </c:pt>
              </c:numCache>
            </c:numRef>
          </c:val>
          <c:smooth val="0"/>
          <c:extLst>
            <c:ext xmlns:c16="http://schemas.microsoft.com/office/drawing/2014/chart" uri="{C3380CC4-5D6E-409C-BE32-E72D297353CC}">
              <c16:uniqueId val="{00000000-2DD8-4720-BD0A-7E29AEE0DE5C}"/>
            </c:ext>
          </c:extLst>
        </c:ser>
        <c:dLbls>
          <c:showLegendKey val="0"/>
          <c:showVal val="0"/>
          <c:showCatName val="0"/>
          <c:showSerName val="0"/>
          <c:showPercent val="0"/>
          <c:showBubbleSize val="0"/>
        </c:dLbls>
        <c:marker val="1"/>
        <c:smooth val="0"/>
        <c:axId val="211573128"/>
        <c:axId val="1"/>
      </c:lineChart>
      <c:catAx>
        <c:axId val="211573128"/>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157312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2131718337820882E-2"/>
          <c:y val="0.90131916741310092"/>
          <c:w val="0.81975753911275395"/>
          <c:h val="5.7017757549247268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29.xml"/><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2.xml"/><Relationship Id="rId7" Type="http://schemas.openxmlformats.org/officeDocument/2006/relationships/chart" Target="../charts/chart36.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39.xml"/><Relationship Id="rId7" Type="http://schemas.openxmlformats.org/officeDocument/2006/relationships/chart" Target="../charts/chart43.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 Id="rId6" Type="http://schemas.openxmlformats.org/officeDocument/2006/relationships/chart" Target="../charts/chart49.xml"/><Relationship Id="rId5" Type="http://schemas.openxmlformats.org/officeDocument/2006/relationships/chart" Target="../charts/chart48.xml"/><Relationship Id="rId4" Type="http://schemas.openxmlformats.org/officeDocument/2006/relationships/chart" Target="../charts/chart47.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52.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5" Type="http://schemas.openxmlformats.org/officeDocument/2006/relationships/chart" Target="../charts/chart54.xml"/><Relationship Id="rId4" Type="http://schemas.openxmlformats.org/officeDocument/2006/relationships/chart" Target="../charts/chart5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76200</xdr:colOff>
      <xdr:row>55</xdr:row>
      <xdr:rowOff>129540</xdr:rowOff>
    </xdr:from>
    <xdr:to>
      <xdr:col>7</xdr:col>
      <xdr:colOff>533400</xdr:colOff>
      <xdr:row>75</xdr:row>
      <xdr:rowOff>0</xdr:rowOff>
    </xdr:to>
    <xdr:graphicFrame macro="">
      <xdr:nvGraphicFramePr>
        <xdr:cNvPr id="716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34</xdr:row>
      <xdr:rowOff>45720</xdr:rowOff>
    </xdr:from>
    <xdr:to>
      <xdr:col>3</xdr:col>
      <xdr:colOff>967740</xdr:colOff>
      <xdr:row>55</xdr:row>
      <xdr:rowOff>0</xdr:rowOff>
    </xdr:to>
    <xdr:graphicFrame macro="">
      <xdr:nvGraphicFramePr>
        <xdr:cNvPr id="7168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1059180</xdr:colOff>
      <xdr:row>34</xdr:row>
      <xdr:rowOff>30480</xdr:rowOff>
    </xdr:from>
    <xdr:to>
      <xdr:col>6</xdr:col>
      <xdr:colOff>2537460</xdr:colOff>
      <xdr:row>55</xdr:row>
      <xdr:rowOff>7620</xdr:rowOff>
    </xdr:to>
    <xdr:graphicFrame macro="">
      <xdr:nvGraphicFramePr>
        <xdr:cNvPr id="7168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75</xdr:row>
      <xdr:rowOff>129540</xdr:rowOff>
    </xdr:from>
    <xdr:to>
      <xdr:col>4</xdr:col>
      <xdr:colOff>891540</xdr:colOff>
      <xdr:row>95</xdr:row>
      <xdr:rowOff>129540</xdr:rowOff>
    </xdr:to>
    <xdr:graphicFrame macro="">
      <xdr:nvGraphicFramePr>
        <xdr:cNvPr id="7168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548640</xdr:colOff>
      <xdr:row>75</xdr:row>
      <xdr:rowOff>137160</xdr:rowOff>
    </xdr:from>
    <xdr:to>
      <xdr:col>4</xdr:col>
      <xdr:colOff>236220</xdr:colOff>
      <xdr:row>78</xdr:row>
      <xdr:rowOff>7620</xdr:rowOff>
    </xdr:to>
    <xdr:sp macro="" textlink="">
      <xdr:nvSpPr>
        <xdr:cNvPr id="71685" name="AutoShape 5"/>
        <xdr:cNvSpPr>
          <a:spLocks noChangeArrowheads="1"/>
        </xdr:cNvSpPr>
      </xdr:nvSpPr>
      <xdr:spPr bwMode="auto">
        <a:xfrm>
          <a:off x="4076700" y="1271016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60960</xdr:rowOff>
    </xdr:from>
    <xdr:to>
      <xdr:col>4</xdr:col>
      <xdr:colOff>967740</xdr:colOff>
      <xdr:row>103</xdr:row>
      <xdr:rowOff>91440</xdr:rowOff>
    </xdr:to>
    <xdr:graphicFrame macro="">
      <xdr:nvGraphicFramePr>
        <xdr:cNvPr id="7168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2606040</xdr:colOff>
      <xdr:row>34</xdr:row>
      <xdr:rowOff>38100</xdr:rowOff>
    </xdr:from>
    <xdr:to>
      <xdr:col>10</xdr:col>
      <xdr:colOff>906780</xdr:colOff>
      <xdr:row>55</xdr:row>
      <xdr:rowOff>7620</xdr:rowOff>
    </xdr:to>
    <xdr:graphicFrame macro="">
      <xdr:nvGraphicFramePr>
        <xdr:cNvPr id="7168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30480</xdr:colOff>
      <xdr:row>75</xdr:row>
      <xdr:rowOff>60960</xdr:rowOff>
    </xdr:from>
    <xdr:to>
      <xdr:col>9</xdr:col>
      <xdr:colOff>777240</xdr:colOff>
      <xdr:row>103</xdr:row>
      <xdr:rowOff>68580</xdr:rowOff>
    </xdr:to>
    <xdr:graphicFrame macro="">
      <xdr:nvGraphicFramePr>
        <xdr:cNvPr id="7168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76200</xdr:colOff>
      <xdr:row>55</xdr:row>
      <xdr:rowOff>129540</xdr:rowOff>
    </xdr:from>
    <xdr:to>
      <xdr:col>6</xdr:col>
      <xdr:colOff>1356360</xdr:colOff>
      <xdr:row>75</xdr:row>
      <xdr:rowOff>0</xdr:rowOff>
    </xdr:to>
    <xdr:graphicFrame macro="">
      <xdr:nvGraphicFramePr>
        <xdr:cNvPr id="471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34</xdr:row>
      <xdr:rowOff>45720</xdr:rowOff>
    </xdr:from>
    <xdr:to>
      <xdr:col>3</xdr:col>
      <xdr:colOff>967740</xdr:colOff>
      <xdr:row>55</xdr:row>
      <xdr:rowOff>0</xdr:rowOff>
    </xdr:to>
    <xdr:graphicFrame macro="">
      <xdr:nvGraphicFramePr>
        <xdr:cNvPr id="4710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1059180</xdr:colOff>
      <xdr:row>34</xdr:row>
      <xdr:rowOff>30480</xdr:rowOff>
    </xdr:from>
    <xdr:to>
      <xdr:col>6</xdr:col>
      <xdr:colOff>2537460</xdr:colOff>
      <xdr:row>55</xdr:row>
      <xdr:rowOff>7620</xdr:rowOff>
    </xdr:to>
    <xdr:graphicFrame macro="">
      <xdr:nvGraphicFramePr>
        <xdr:cNvPr id="4710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75</xdr:row>
      <xdr:rowOff>76200</xdr:rowOff>
    </xdr:from>
    <xdr:to>
      <xdr:col>9</xdr:col>
      <xdr:colOff>792480</xdr:colOff>
      <xdr:row>95</xdr:row>
      <xdr:rowOff>129540</xdr:rowOff>
    </xdr:to>
    <xdr:graphicFrame macro="">
      <xdr:nvGraphicFramePr>
        <xdr:cNvPr id="4710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75</xdr:row>
      <xdr:rowOff>129540</xdr:rowOff>
    </xdr:from>
    <xdr:to>
      <xdr:col>4</xdr:col>
      <xdr:colOff>891540</xdr:colOff>
      <xdr:row>95</xdr:row>
      <xdr:rowOff>129540</xdr:rowOff>
    </xdr:to>
    <xdr:graphicFrame macro="">
      <xdr:nvGraphicFramePr>
        <xdr:cNvPr id="4710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75</xdr:row>
      <xdr:rowOff>137160</xdr:rowOff>
    </xdr:from>
    <xdr:to>
      <xdr:col>4</xdr:col>
      <xdr:colOff>236220</xdr:colOff>
      <xdr:row>78</xdr:row>
      <xdr:rowOff>7620</xdr:rowOff>
    </xdr:to>
    <xdr:sp macro="" textlink="">
      <xdr:nvSpPr>
        <xdr:cNvPr id="47110" name="AutoShape 6"/>
        <xdr:cNvSpPr>
          <a:spLocks noChangeArrowheads="1"/>
        </xdr:cNvSpPr>
      </xdr:nvSpPr>
      <xdr:spPr bwMode="auto">
        <a:xfrm>
          <a:off x="4076700" y="1271016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60960</xdr:rowOff>
    </xdr:from>
    <xdr:to>
      <xdr:col>4</xdr:col>
      <xdr:colOff>967740</xdr:colOff>
      <xdr:row>96</xdr:row>
      <xdr:rowOff>0</xdr:rowOff>
    </xdr:to>
    <xdr:graphicFrame macro="">
      <xdr:nvGraphicFramePr>
        <xdr:cNvPr id="4711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1501140</xdr:colOff>
      <xdr:row>55</xdr:row>
      <xdr:rowOff>144780</xdr:rowOff>
    </xdr:from>
    <xdr:to>
      <xdr:col>9</xdr:col>
      <xdr:colOff>617220</xdr:colOff>
      <xdr:row>74</xdr:row>
      <xdr:rowOff>137160</xdr:rowOff>
    </xdr:to>
    <xdr:graphicFrame macro="">
      <xdr:nvGraphicFramePr>
        <xdr:cNvPr id="4711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2682240</xdr:colOff>
      <xdr:row>33</xdr:row>
      <xdr:rowOff>137160</xdr:rowOff>
    </xdr:from>
    <xdr:to>
      <xdr:col>9</xdr:col>
      <xdr:colOff>769620</xdr:colOff>
      <xdr:row>55</xdr:row>
      <xdr:rowOff>60960</xdr:rowOff>
    </xdr:to>
    <xdr:graphicFrame macro="">
      <xdr:nvGraphicFramePr>
        <xdr:cNvPr id="4711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0.2924</cdr:x>
      <cdr:y>0.9077</cdr:y>
    </cdr:from>
    <cdr:to>
      <cdr:x>0.58294</cdr:x>
      <cdr:y>0.95085</cdr:y>
    </cdr:to>
    <cdr:sp macro="" textlink="">
      <cdr:nvSpPr>
        <cdr:cNvPr id="48129" name="Text Box 1"/>
        <cdr:cNvSpPr txBox="1">
          <a:spLocks xmlns:a="http://schemas.openxmlformats.org/drawingml/2006/main" noChangeArrowheads="1"/>
        </cdr:cNvSpPr>
      </cdr:nvSpPr>
      <cdr:spPr bwMode="auto">
        <a:xfrm xmlns:a="http://schemas.openxmlformats.org/drawingml/2006/main">
          <a:off x="1285309" y="3179138"/>
          <a:ext cx="1279634" cy="15123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12.xml><?xml version="1.0" encoding="utf-8"?>
<c:userShapes xmlns:c="http://schemas.openxmlformats.org/drawingml/2006/chart">
  <cdr:relSizeAnchor xmlns:cdr="http://schemas.openxmlformats.org/drawingml/2006/chartDrawing">
    <cdr:from>
      <cdr:x>0.17844</cdr:x>
      <cdr:y>0.35704</cdr:y>
    </cdr:from>
    <cdr:to>
      <cdr:x>0.86648</cdr:x>
      <cdr:y>0.35704</cdr:y>
    </cdr:to>
    <cdr:sp macro="" textlink="">
      <cdr:nvSpPr>
        <cdr:cNvPr id="51201" name="Line 1"/>
        <cdr:cNvSpPr>
          <a:spLocks xmlns:a="http://schemas.openxmlformats.org/drawingml/2006/main" noChangeShapeType="1"/>
        </cdr:cNvSpPr>
      </cdr:nvSpPr>
      <cdr:spPr bwMode="auto">
        <a:xfrm xmlns:a="http://schemas.openxmlformats.org/drawingml/2006/main" flipH="1">
          <a:off x="1047153" y="1235348"/>
          <a:ext cx="404750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13.xml><?xml version="1.0" encoding="utf-8"?>
<xdr:wsDr xmlns:xdr="http://schemas.openxmlformats.org/drawingml/2006/spreadsheetDrawing" xmlns:a="http://schemas.openxmlformats.org/drawingml/2006/main">
  <xdr:twoCellAnchor>
    <xdr:from>
      <xdr:col>0</xdr:col>
      <xdr:colOff>76200</xdr:colOff>
      <xdr:row>42</xdr:row>
      <xdr:rowOff>129540</xdr:rowOff>
    </xdr:from>
    <xdr:to>
      <xdr:col>6</xdr:col>
      <xdr:colOff>1356360</xdr:colOff>
      <xdr:row>62</xdr:row>
      <xdr:rowOff>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25</xdr:row>
      <xdr:rowOff>91440</xdr:rowOff>
    </xdr:from>
    <xdr:to>
      <xdr:col>4</xdr:col>
      <xdr:colOff>419100</xdr:colOff>
      <xdr:row>42</xdr:row>
      <xdr:rowOff>0</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1851660</xdr:colOff>
      <xdr:row>25</xdr:row>
      <xdr:rowOff>45720</xdr:rowOff>
    </xdr:from>
    <xdr:to>
      <xdr:col>9</xdr:col>
      <xdr:colOff>510540</xdr:colOff>
      <xdr:row>42</xdr:row>
      <xdr:rowOff>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62</xdr:row>
      <xdr:rowOff>76200</xdr:rowOff>
    </xdr:from>
    <xdr:to>
      <xdr:col>9</xdr:col>
      <xdr:colOff>792480</xdr:colOff>
      <xdr:row>82</xdr:row>
      <xdr:rowOff>129540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62</xdr:row>
      <xdr:rowOff>129540</xdr:rowOff>
    </xdr:from>
    <xdr:to>
      <xdr:col>4</xdr:col>
      <xdr:colOff>891540</xdr:colOff>
      <xdr:row>82</xdr:row>
      <xdr:rowOff>129540</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62</xdr:row>
      <xdr:rowOff>137160</xdr:rowOff>
    </xdr:from>
    <xdr:to>
      <xdr:col>4</xdr:col>
      <xdr:colOff>236220</xdr:colOff>
      <xdr:row>65</xdr:row>
      <xdr:rowOff>7620</xdr:rowOff>
    </xdr:to>
    <xdr:sp macro="" textlink="">
      <xdr:nvSpPr>
        <xdr:cNvPr id="40966" name="AutoShape 6"/>
        <xdr:cNvSpPr>
          <a:spLocks noChangeArrowheads="1"/>
        </xdr:cNvSpPr>
      </xdr:nvSpPr>
      <xdr:spPr bwMode="auto">
        <a:xfrm>
          <a:off x="4076700" y="1053084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60960</xdr:rowOff>
    </xdr:from>
    <xdr:to>
      <xdr:col>4</xdr:col>
      <xdr:colOff>967740</xdr:colOff>
      <xdr:row>83</xdr:row>
      <xdr:rowOff>0</xdr:rowOff>
    </xdr:to>
    <xdr:graphicFrame macro="">
      <xdr:nvGraphicFramePr>
        <xdr:cNvPr id="4096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1501140</xdr:colOff>
      <xdr:row>42</xdr:row>
      <xdr:rowOff>144780</xdr:rowOff>
    </xdr:from>
    <xdr:to>
      <xdr:col>9</xdr:col>
      <xdr:colOff>617220</xdr:colOff>
      <xdr:row>61</xdr:row>
      <xdr:rowOff>137160</xdr:rowOff>
    </xdr:to>
    <xdr:graphicFrame macro="">
      <xdr:nvGraphicFramePr>
        <xdr:cNvPr id="4096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0.29519</cdr:x>
      <cdr:y>0.91801</cdr:y>
    </cdr:from>
    <cdr:to>
      <cdr:x>0.5708</cdr:x>
      <cdr:y>0.95313</cdr:y>
    </cdr:to>
    <cdr:sp macro="" textlink="">
      <cdr:nvSpPr>
        <cdr:cNvPr id="41985" name="Text Box 1"/>
        <cdr:cNvSpPr txBox="1">
          <a:spLocks xmlns:a="http://schemas.openxmlformats.org/drawingml/2006/main" noChangeArrowheads="1"/>
        </cdr:cNvSpPr>
      </cdr:nvSpPr>
      <cdr:spPr bwMode="auto">
        <a:xfrm xmlns:a="http://schemas.openxmlformats.org/drawingml/2006/main">
          <a:off x="1567515" y="2578716"/>
          <a:ext cx="1465898" cy="9873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7432" rIns="0" bIns="0" anchor="t" upright="1"/>
        <a:lstStyle xmlns:a="http://schemas.openxmlformats.org/drawingml/2006/main"/>
        <a:p xmlns:a="http://schemas.openxmlformats.org/drawingml/2006/main">
          <a:pPr algn="l" rtl="0">
            <a:defRPr sz="1000"/>
          </a:pPr>
          <a:r>
            <a:rPr lang="en-US" sz="925" b="1" i="0" u="none" strike="noStrike" baseline="0">
              <a:solidFill>
                <a:srgbClr val="000000"/>
              </a:solidFill>
              <a:latin typeface="Arial"/>
              <a:cs typeface="Arial"/>
            </a:rPr>
            <a:t>Ratios expressed in %</a:t>
          </a:r>
        </a:p>
      </cdr:txBody>
    </cdr:sp>
  </cdr:relSizeAnchor>
</c:userShapes>
</file>

<file path=xl/drawings/drawing15.xml><?xml version="1.0" encoding="utf-8"?>
<c:userShapes xmlns:c="http://schemas.openxmlformats.org/drawingml/2006/chart">
  <cdr:relSizeAnchor xmlns:cdr="http://schemas.openxmlformats.org/drawingml/2006/chartDrawing">
    <cdr:from>
      <cdr:x>0.15757</cdr:x>
      <cdr:y>0.35655</cdr:y>
    </cdr:from>
    <cdr:to>
      <cdr:x>0.85053</cdr:x>
      <cdr:y>0.35655</cdr:y>
    </cdr:to>
    <cdr:sp macro="" textlink="">
      <cdr:nvSpPr>
        <cdr:cNvPr id="45057" name="Line 1"/>
        <cdr:cNvSpPr>
          <a:spLocks xmlns:a="http://schemas.openxmlformats.org/drawingml/2006/main" noChangeShapeType="1"/>
        </cdr:cNvSpPr>
      </cdr:nvSpPr>
      <cdr:spPr bwMode="auto">
        <a:xfrm xmlns:a="http://schemas.openxmlformats.org/drawingml/2006/main" flipH="1">
          <a:off x="924414" y="1233668"/>
          <a:ext cx="407638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16.xml><?xml version="1.0" encoding="utf-8"?>
<xdr:wsDr xmlns:xdr="http://schemas.openxmlformats.org/drawingml/2006/spreadsheetDrawing" xmlns:a="http://schemas.openxmlformats.org/drawingml/2006/main">
  <xdr:twoCellAnchor>
    <xdr:from>
      <xdr:col>0</xdr:col>
      <xdr:colOff>76200</xdr:colOff>
      <xdr:row>42</xdr:row>
      <xdr:rowOff>129540</xdr:rowOff>
    </xdr:from>
    <xdr:to>
      <xdr:col>6</xdr:col>
      <xdr:colOff>1356360</xdr:colOff>
      <xdr:row>62</xdr:row>
      <xdr:rowOff>0</xdr:rowOff>
    </xdr:to>
    <xdr:graphicFrame macro="">
      <xdr:nvGraphicFramePr>
        <xdr:cNvPr id="296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25</xdr:row>
      <xdr:rowOff>91440</xdr:rowOff>
    </xdr:from>
    <xdr:to>
      <xdr:col>4</xdr:col>
      <xdr:colOff>419100</xdr:colOff>
      <xdr:row>42</xdr:row>
      <xdr:rowOff>0</xdr:rowOff>
    </xdr:to>
    <xdr:graphicFrame macro="">
      <xdr:nvGraphicFramePr>
        <xdr:cNvPr id="296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1851660</xdr:colOff>
      <xdr:row>25</xdr:row>
      <xdr:rowOff>45720</xdr:rowOff>
    </xdr:from>
    <xdr:to>
      <xdr:col>9</xdr:col>
      <xdr:colOff>510540</xdr:colOff>
      <xdr:row>42</xdr:row>
      <xdr:rowOff>0</xdr:rowOff>
    </xdr:to>
    <xdr:graphicFrame macro="">
      <xdr:nvGraphicFramePr>
        <xdr:cNvPr id="296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62</xdr:row>
      <xdr:rowOff>76200</xdr:rowOff>
    </xdr:from>
    <xdr:to>
      <xdr:col>9</xdr:col>
      <xdr:colOff>792480</xdr:colOff>
      <xdr:row>82</xdr:row>
      <xdr:rowOff>129540</xdr:rowOff>
    </xdr:to>
    <xdr:graphicFrame macro="">
      <xdr:nvGraphicFramePr>
        <xdr:cNvPr id="297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62</xdr:row>
      <xdr:rowOff>129540</xdr:rowOff>
    </xdr:from>
    <xdr:to>
      <xdr:col>4</xdr:col>
      <xdr:colOff>891540</xdr:colOff>
      <xdr:row>82</xdr:row>
      <xdr:rowOff>129540</xdr:rowOff>
    </xdr:to>
    <xdr:graphicFrame macro="">
      <xdr:nvGraphicFramePr>
        <xdr:cNvPr id="2970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62</xdr:row>
      <xdr:rowOff>137160</xdr:rowOff>
    </xdr:from>
    <xdr:to>
      <xdr:col>4</xdr:col>
      <xdr:colOff>236220</xdr:colOff>
      <xdr:row>65</xdr:row>
      <xdr:rowOff>7620</xdr:rowOff>
    </xdr:to>
    <xdr:sp macro="" textlink="">
      <xdr:nvSpPr>
        <xdr:cNvPr id="29702" name="AutoShape 6"/>
        <xdr:cNvSpPr>
          <a:spLocks noChangeArrowheads="1"/>
        </xdr:cNvSpPr>
      </xdr:nvSpPr>
      <xdr:spPr bwMode="auto">
        <a:xfrm>
          <a:off x="4076700" y="1053084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60960</xdr:rowOff>
    </xdr:from>
    <xdr:to>
      <xdr:col>4</xdr:col>
      <xdr:colOff>967740</xdr:colOff>
      <xdr:row>83</xdr:row>
      <xdr:rowOff>0</xdr:rowOff>
    </xdr:to>
    <xdr:graphicFrame macro="">
      <xdr:nvGraphicFramePr>
        <xdr:cNvPr id="2970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1501140</xdr:colOff>
      <xdr:row>42</xdr:row>
      <xdr:rowOff>144780</xdr:rowOff>
    </xdr:from>
    <xdr:to>
      <xdr:col>9</xdr:col>
      <xdr:colOff>617220</xdr:colOff>
      <xdr:row>61</xdr:row>
      <xdr:rowOff>137160</xdr:rowOff>
    </xdr:to>
    <xdr:graphicFrame macro="">
      <xdr:nvGraphicFramePr>
        <xdr:cNvPr id="2970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0.30891</cdr:x>
      <cdr:y>0.85356</cdr:y>
    </cdr:from>
    <cdr:to>
      <cdr:x>0.57693</cdr:x>
      <cdr:y>0.92595</cdr:y>
    </cdr:to>
    <cdr:sp macro="" textlink="">
      <cdr:nvSpPr>
        <cdr:cNvPr id="30721" name="Text Box 1"/>
        <cdr:cNvSpPr txBox="1">
          <a:spLocks xmlns:a="http://schemas.openxmlformats.org/drawingml/2006/main" noChangeArrowheads="1"/>
        </cdr:cNvSpPr>
      </cdr:nvSpPr>
      <cdr:spPr bwMode="auto">
        <a:xfrm xmlns:a="http://schemas.openxmlformats.org/drawingml/2006/main">
          <a:off x="1640484" y="2397474"/>
          <a:ext cx="1425504" cy="20355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7432" rIns="0" bIns="0" anchor="t" upright="1"/>
        <a:lstStyle xmlns:a="http://schemas.openxmlformats.org/drawingml/2006/main"/>
        <a:p xmlns:a="http://schemas.openxmlformats.org/drawingml/2006/main">
          <a:pPr algn="l" rtl="0">
            <a:defRPr sz="1000"/>
          </a:pPr>
          <a:r>
            <a:rPr lang="en-US" sz="925" b="1" i="0" u="none" strike="noStrike" baseline="0">
              <a:solidFill>
                <a:srgbClr val="000000"/>
              </a:solidFill>
              <a:latin typeface="Arial"/>
              <a:cs typeface="Arial"/>
            </a:rPr>
            <a:t>Ratios expressed in %</a:t>
          </a:r>
        </a:p>
      </cdr:txBody>
    </cdr:sp>
  </cdr:relSizeAnchor>
</c:userShapes>
</file>

<file path=xl/drawings/drawing18.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61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614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614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6151"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615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0.30186</cdr:x>
      <cdr:y>0.96174</cdr:y>
    </cdr:from>
    <cdr:to>
      <cdr:x>0.58299</cdr:x>
      <cdr:y>0.97304</cdr:y>
    </cdr:to>
    <cdr:sp macro="" textlink="">
      <cdr:nvSpPr>
        <cdr:cNvPr id="7169" name="Text Box 1"/>
        <cdr:cNvSpPr txBox="1">
          <a:spLocks xmlns:a="http://schemas.openxmlformats.org/drawingml/2006/main" noChangeArrowheads="1"/>
        </cdr:cNvSpPr>
      </cdr:nvSpPr>
      <cdr:spPr bwMode="auto">
        <a:xfrm xmlns:a="http://schemas.openxmlformats.org/drawingml/2006/main">
          <a:off x="1798479" y="2694330"/>
          <a:ext cx="1677362" cy="3169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1" i="0" u="none" strike="noStrike" baseline="0">
              <a:solidFill>
                <a:srgbClr val="000000"/>
              </a:solidFill>
              <a:latin typeface="Arial"/>
              <a:cs typeface="Arial"/>
            </a:rPr>
            <a:t>Ratios expressed in %</a:t>
          </a:r>
        </a:p>
      </cdr:txBody>
    </cdr:sp>
  </cdr:relSizeAnchor>
</c:userShapes>
</file>

<file path=xl/drawings/drawing2.xml><?xml version="1.0" encoding="utf-8"?>
<c:userShapes xmlns:c="http://schemas.openxmlformats.org/drawingml/2006/chart">
  <cdr:relSizeAnchor xmlns:cdr="http://schemas.openxmlformats.org/drawingml/2006/chartDrawing">
    <cdr:from>
      <cdr:x>0.29313</cdr:x>
      <cdr:y>0.90746</cdr:y>
    </cdr:from>
    <cdr:to>
      <cdr:x>0.58294</cdr:x>
      <cdr:y>0.95061</cdr:y>
    </cdr:to>
    <cdr:sp macro="" textlink="">
      <cdr:nvSpPr>
        <cdr:cNvPr id="72705" name="Text Box 1"/>
        <cdr:cNvSpPr txBox="1">
          <a:spLocks xmlns:a="http://schemas.openxmlformats.org/drawingml/2006/main" noChangeArrowheads="1"/>
        </cdr:cNvSpPr>
      </cdr:nvSpPr>
      <cdr:spPr bwMode="auto">
        <a:xfrm xmlns:a="http://schemas.openxmlformats.org/drawingml/2006/main">
          <a:off x="1288532" y="3178288"/>
          <a:ext cx="1276411" cy="15123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20.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16</xdr:row>
      <xdr:rowOff>68580</xdr:rowOff>
    </xdr:from>
    <xdr:to>
      <xdr:col>1</xdr:col>
      <xdr:colOff>1478280</xdr:colOff>
      <xdr:row>18</xdr:row>
      <xdr:rowOff>99060</xdr:rowOff>
    </xdr:to>
    <xdr:sp macro="" textlink="">
      <xdr:nvSpPr>
        <xdr:cNvPr id="1028" name="AutoShape 4"/>
        <xdr:cNvSpPr>
          <a:spLocks noChangeArrowheads="1"/>
        </xdr:cNvSpPr>
      </xdr:nvSpPr>
      <xdr:spPr bwMode="auto">
        <a:xfrm>
          <a:off x="1089660" y="275082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1031"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0.31757</cdr:x>
      <cdr:y>0.89993</cdr:y>
    </cdr:from>
    <cdr:to>
      <cdr:x>0.59011</cdr:x>
      <cdr:y>0.94779</cdr:y>
    </cdr:to>
    <cdr:sp macro="" textlink="">
      <cdr:nvSpPr>
        <cdr:cNvPr id="2049" name="Text Box 1"/>
        <cdr:cNvSpPr txBox="1">
          <a:spLocks xmlns:a="http://schemas.openxmlformats.org/drawingml/2006/main" noChangeArrowheads="1"/>
        </cdr:cNvSpPr>
      </cdr:nvSpPr>
      <cdr:spPr bwMode="auto">
        <a:xfrm xmlns:a="http://schemas.openxmlformats.org/drawingml/2006/main">
          <a:off x="1892236" y="2521017"/>
          <a:ext cx="1626089" cy="1342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1" i="0" u="none" strike="noStrike" baseline="0">
              <a:solidFill>
                <a:srgbClr val="000000"/>
              </a:solidFill>
              <a:latin typeface="Arial"/>
              <a:cs typeface="Arial"/>
            </a:rPr>
            <a:t>Ratios expressed in %</a:t>
          </a:r>
        </a:p>
      </cdr:txBody>
    </cdr:sp>
  </cdr:relSizeAnchor>
</c:userShapes>
</file>

<file path=xl/drawings/drawing22.xml><?xml version="1.0" encoding="utf-8"?>
<c:userShapes xmlns:c="http://schemas.openxmlformats.org/drawingml/2006/chart">
  <cdr:relSizeAnchor xmlns:cdr="http://schemas.openxmlformats.org/drawingml/2006/chartDrawing">
    <cdr:from>
      <cdr:x>0.17795</cdr:x>
      <cdr:y>0.3929</cdr:y>
    </cdr:from>
    <cdr:to>
      <cdr:x>0.87851</cdr:x>
      <cdr:y>0.3929</cdr:y>
    </cdr:to>
    <cdr:sp macro="" textlink="">
      <cdr:nvSpPr>
        <cdr:cNvPr id="5121" name="Line 1"/>
        <cdr:cNvSpPr>
          <a:spLocks xmlns:a="http://schemas.openxmlformats.org/drawingml/2006/main" noChangeShapeType="1"/>
        </cdr:cNvSpPr>
      </cdr:nvSpPr>
      <cdr:spPr bwMode="auto">
        <a:xfrm xmlns:a="http://schemas.openxmlformats.org/drawingml/2006/main" flipH="1">
          <a:off x="1044265" y="1359684"/>
          <a:ext cx="412114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3.xml><?xml version="1.0" encoding="utf-8"?>
<c:userShapes xmlns:c="http://schemas.openxmlformats.org/drawingml/2006/chart">
  <cdr:relSizeAnchor xmlns:cdr="http://schemas.openxmlformats.org/drawingml/2006/chartDrawing">
    <cdr:from>
      <cdr:x>0.17746</cdr:x>
      <cdr:y>0.37684</cdr:y>
    </cdr:from>
    <cdr:to>
      <cdr:x>0.83334</cdr:x>
      <cdr:y>0.37684</cdr:y>
    </cdr:to>
    <cdr:sp macro="" textlink="">
      <cdr:nvSpPr>
        <cdr:cNvPr id="74753" name="Line 1"/>
        <cdr:cNvSpPr>
          <a:spLocks xmlns:a="http://schemas.openxmlformats.org/drawingml/2006/main" noChangeShapeType="1"/>
        </cdr:cNvSpPr>
      </cdr:nvSpPr>
      <cdr:spPr bwMode="auto">
        <a:xfrm xmlns:a="http://schemas.openxmlformats.org/drawingml/2006/main" flipH="1">
          <a:off x="1041377" y="1780677"/>
          <a:ext cx="3858341"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4.xml><?xml version="1.0" encoding="utf-8"?>
<xdr:wsDr xmlns:xdr="http://schemas.openxmlformats.org/drawingml/2006/spreadsheetDrawing" xmlns:a="http://schemas.openxmlformats.org/drawingml/2006/main">
  <xdr:twoCellAnchor>
    <xdr:from>
      <xdr:col>0</xdr:col>
      <xdr:colOff>76200</xdr:colOff>
      <xdr:row>55</xdr:row>
      <xdr:rowOff>129540</xdr:rowOff>
    </xdr:from>
    <xdr:to>
      <xdr:col>7</xdr:col>
      <xdr:colOff>533400</xdr:colOff>
      <xdr:row>75</xdr:row>
      <xdr:rowOff>0</xdr:rowOff>
    </xdr:to>
    <xdr:graphicFrame macro="">
      <xdr:nvGraphicFramePr>
        <xdr:cNvPr id="624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34</xdr:row>
      <xdr:rowOff>45720</xdr:rowOff>
    </xdr:from>
    <xdr:to>
      <xdr:col>3</xdr:col>
      <xdr:colOff>967740</xdr:colOff>
      <xdr:row>55</xdr:row>
      <xdr:rowOff>0</xdr:rowOff>
    </xdr:to>
    <xdr:graphicFrame macro="">
      <xdr:nvGraphicFramePr>
        <xdr:cNvPr id="624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1059180</xdr:colOff>
      <xdr:row>34</xdr:row>
      <xdr:rowOff>30480</xdr:rowOff>
    </xdr:from>
    <xdr:to>
      <xdr:col>6</xdr:col>
      <xdr:colOff>2537460</xdr:colOff>
      <xdr:row>55</xdr:row>
      <xdr:rowOff>7620</xdr:rowOff>
    </xdr:to>
    <xdr:graphicFrame macro="">
      <xdr:nvGraphicFramePr>
        <xdr:cNvPr id="624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75</xdr:row>
      <xdr:rowOff>129540</xdr:rowOff>
    </xdr:from>
    <xdr:to>
      <xdr:col>4</xdr:col>
      <xdr:colOff>891540</xdr:colOff>
      <xdr:row>95</xdr:row>
      <xdr:rowOff>129540</xdr:rowOff>
    </xdr:to>
    <xdr:graphicFrame macro="">
      <xdr:nvGraphicFramePr>
        <xdr:cNvPr id="6246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548640</xdr:colOff>
      <xdr:row>75</xdr:row>
      <xdr:rowOff>137160</xdr:rowOff>
    </xdr:from>
    <xdr:to>
      <xdr:col>4</xdr:col>
      <xdr:colOff>236220</xdr:colOff>
      <xdr:row>78</xdr:row>
      <xdr:rowOff>7620</xdr:rowOff>
    </xdr:to>
    <xdr:sp macro="" textlink="">
      <xdr:nvSpPr>
        <xdr:cNvPr id="62469" name="AutoShape 5"/>
        <xdr:cNvSpPr>
          <a:spLocks noChangeArrowheads="1"/>
        </xdr:cNvSpPr>
      </xdr:nvSpPr>
      <xdr:spPr bwMode="auto">
        <a:xfrm>
          <a:off x="4076700" y="1271016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60960</xdr:rowOff>
    </xdr:from>
    <xdr:to>
      <xdr:col>4</xdr:col>
      <xdr:colOff>967740</xdr:colOff>
      <xdr:row>103</xdr:row>
      <xdr:rowOff>91440</xdr:rowOff>
    </xdr:to>
    <xdr:graphicFrame macro="">
      <xdr:nvGraphicFramePr>
        <xdr:cNvPr id="6247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2606040</xdr:colOff>
      <xdr:row>34</xdr:row>
      <xdr:rowOff>38100</xdr:rowOff>
    </xdr:from>
    <xdr:to>
      <xdr:col>10</xdr:col>
      <xdr:colOff>906780</xdr:colOff>
      <xdr:row>55</xdr:row>
      <xdr:rowOff>7620</xdr:rowOff>
    </xdr:to>
    <xdr:graphicFrame macro="">
      <xdr:nvGraphicFramePr>
        <xdr:cNvPr id="6247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30480</xdr:colOff>
      <xdr:row>75</xdr:row>
      <xdr:rowOff>60960</xdr:rowOff>
    </xdr:from>
    <xdr:to>
      <xdr:col>9</xdr:col>
      <xdr:colOff>777240</xdr:colOff>
      <xdr:row>103</xdr:row>
      <xdr:rowOff>68580</xdr:rowOff>
    </xdr:to>
    <xdr:graphicFrame macro="">
      <xdr:nvGraphicFramePr>
        <xdr:cNvPr id="6247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0.29313</cdr:x>
      <cdr:y>0.90746</cdr:y>
    </cdr:from>
    <cdr:to>
      <cdr:x>0.58294</cdr:x>
      <cdr:y>0.95061</cdr:y>
    </cdr:to>
    <cdr:sp macro="" textlink="">
      <cdr:nvSpPr>
        <cdr:cNvPr id="63489" name="Text Box 1"/>
        <cdr:cNvSpPr txBox="1">
          <a:spLocks xmlns:a="http://schemas.openxmlformats.org/drawingml/2006/main" noChangeArrowheads="1"/>
        </cdr:cNvSpPr>
      </cdr:nvSpPr>
      <cdr:spPr bwMode="auto">
        <a:xfrm xmlns:a="http://schemas.openxmlformats.org/drawingml/2006/main">
          <a:off x="1288532" y="3178288"/>
          <a:ext cx="1276411" cy="15123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6.xml><?xml version="1.0" encoding="utf-8"?>
<c:userShapes xmlns:c="http://schemas.openxmlformats.org/drawingml/2006/chart">
  <cdr:relSizeAnchor xmlns:cdr="http://schemas.openxmlformats.org/drawingml/2006/chartDrawing">
    <cdr:from>
      <cdr:x>0.18777</cdr:x>
      <cdr:y>0.38564</cdr:y>
    </cdr:from>
    <cdr:to>
      <cdr:x>0.83408</cdr:x>
      <cdr:y>0.38564</cdr:y>
    </cdr:to>
    <cdr:sp macro="" textlink="">
      <cdr:nvSpPr>
        <cdr:cNvPr id="65537" name="Line 1"/>
        <cdr:cNvSpPr>
          <a:spLocks xmlns:a="http://schemas.openxmlformats.org/drawingml/2006/main" noChangeShapeType="1"/>
        </cdr:cNvSpPr>
      </cdr:nvSpPr>
      <cdr:spPr bwMode="auto">
        <a:xfrm xmlns:a="http://schemas.openxmlformats.org/drawingml/2006/main" flipH="1">
          <a:off x="1102025" y="1822305"/>
          <a:ext cx="3802025"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0.18777</cdr:x>
      <cdr:y>0.38393</cdr:y>
    </cdr:from>
    <cdr:to>
      <cdr:x>0.83408</cdr:x>
      <cdr:y>0.38393</cdr:y>
    </cdr:to>
    <cdr:sp macro="" textlink="">
      <cdr:nvSpPr>
        <cdr:cNvPr id="65538" name="Line 2"/>
        <cdr:cNvSpPr>
          <a:spLocks xmlns:a="http://schemas.openxmlformats.org/drawingml/2006/main" noChangeShapeType="1"/>
        </cdr:cNvSpPr>
      </cdr:nvSpPr>
      <cdr:spPr bwMode="auto">
        <a:xfrm xmlns:a="http://schemas.openxmlformats.org/drawingml/2006/main" flipH="1">
          <a:off x="1102025" y="1814211"/>
          <a:ext cx="3802025"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0.18777</cdr:x>
      <cdr:y>0.39224</cdr:y>
    </cdr:from>
    <cdr:to>
      <cdr:x>0.83408</cdr:x>
      <cdr:y>0.39224</cdr:y>
    </cdr:to>
    <cdr:sp macro="" textlink="">
      <cdr:nvSpPr>
        <cdr:cNvPr id="65539" name="Line 3"/>
        <cdr:cNvSpPr>
          <a:spLocks xmlns:a="http://schemas.openxmlformats.org/drawingml/2006/main" noChangeShapeType="1"/>
        </cdr:cNvSpPr>
      </cdr:nvSpPr>
      <cdr:spPr bwMode="auto">
        <a:xfrm xmlns:a="http://schemas.openxmlformats.org/drawingml/2006/main" flipH="1">
          <a:off x="1102025" y="1853526"/>
          <a:ext cx="3802025"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7.xml><?xml version="1.0" encoding="utf-8"?>
<xdr:wsDr xmlns:xdr="http://schemas.openxmlformats.org/drawingml/2006/spreadsheetDrawing" xmlns:a="http://schemas.openxmlformats.org/drawingml/2006/main">
  <xdr:twoCellAnchor>
    <xdr:from>
      <xdr:col>0</xdr:col>
      <xdr:colOff>76200</xdr:colOff>
      <xdr:row>55</xdr:row>
      <xdr:rowOff>129540</xdr:rowOff>
    </xdr:from>
    <xdr:to>
      <xdr:col>7</xdr:col>
      <xdr:colOff>533400</xdr:colOff>
      <xdr:row>75</xdr:row>
      <xdr:rowOff>0</xdr:rowOff>
    </xdr:to>
    <xdr:graphicFrame macro="">
      <xdr:nvGraphicFramePr>
        <xdr:cNvPr id="542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34</xdr:row>
      <xdr:rowOff>45720</xdr:rowOff>
    </xdr:from>
    <xdr:to>
      <xdr:col>3</xdr:col>
      <xdr:colOff>967740</xdr:colOff>
      <xdr:row>55</xdr:row>
      <xdr:rowOff>0</xdr:rowOff>
    </xdr:to>
    <xdr:graphicFrame macro="">
      <xdr:nvGraphicFramePr>
        <xdr:cNvPr id="5427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1059180</xdr:colOff>
      <xdr:row>34</xdr:row>
      <xdr:rowOff>30480</xdr:rowOff>
    </xdr:from>
    <xdr:to>
      <xdr:col>6</xdr:col>
      <xdr:colOff>2537460</xdr:colOff>
      <xdr:row>55</xdr:row>
      <xdr:rowOff>7620</xdr:rowOff>
    </xdr:to>
    <xdr:graphicFrame macro="">
      <xdr:nvGraphicFramePr>
        <xdr:cNvPr id="5427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75</xdr:row>
      <xdr:rowOff>129540</xdr:rowOff>
    </xdr:from>
    <xdr:to>
      <xdr:col>4</xdr:col>
      <xdr:colOff>891540</xdr:colOff>
      <xdr:row>95</xdr:row>
      <xdr:rowOff>129540</xdr:rowOff>
    </xdr:to>
    <xdr:graphicFrame macro="">
      <xdr:nvGraphicFramePr>
        <xdr:cNvPr id="54277"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548640</xdr:colOff>
      <xdr:row>75</xdr:row>
      <xdr:rowOff>137160</xdr:rowOff>
    </xdr:from>
    <xdr:to>
      <xdr:col>4</xdr:col>
      <xdr:colOff>236220</xdr:colOff>
      <xdr:row>78</xdr:row>
      <xdr:rowOff>7620</xdr:rowOff>
    </xdr:to>
    <xdr:sp macro="" textlink="">
      <xdr:nvSpPr>
        <xdr:cNvPr id="54278" name="AutoShape 6"/>
        <xdr:cNvSpPr>
          <a:spLocks noChangeArrowheads="1"/>
        </xdr:cNvSpPr>
      </xdr:nvSpPr>
      <xdr:spPr bwMode="auto">
        <a:xfrm>
          <a:off x="4076700" y="1271016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60960</xdr:rowOff>
    </xdr:from>
    <xdr:to>
      <xdr:col>4</xdr:col>
      <xdr:colOff>967740</xdr:colOff>
      <xdr:row>102</xdr:row>
      <xdr:rowOff>45720</xdr:rowOff>
    </xdr:to>
    <xdr:graphicFrame macro="">
      <xdr:nvGraphicFramePr>
        <xdr:cNvPr id="5427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2606040</xdr:colOff>
      <xdr:row>34</xdr:row>
      <xdr:rowOff>38100</xdr:rowOff>
    </xdr:from>
    <xdr:to>
      <xdr:col>10</xdr:col>
      <xdr:colOff>906780</xdr:colOff>
      <xdr:row>55</xdr:row>
      <xdr:rowOff>7620</xdr:rowOff>
    </xdr:to>
    <xdr:graphicFrame macro="">
      <xdr:nvGraphicFramePr>
        <xdr:cNvPr id="54280"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30480</xdr:colOff>
      <xdr:row>75</xdr:row>
      <xdr:rowOff>60960</xdr:rowOff>
    </xdr:from>
    <xdr:to>
      <xdr:col>9</xdr:col>
      <xdr:colOff>777240</xdr:colOff>
      <xdr:row>102</xdr:row>
      <xdr:rowOff>60960</xdr:rowOff>
    </xdr:to>
    <xdr:graphicFrame macro="">
      <xdr:nvGraphicFramePr>
        <xdr:cNvPr id="5428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0.29313</cdr:x>
      <cdr:y>0.90746</cdr:y>
    </cdr:from>
    <cdr:to>
      <cdr:x>0.58294</cdr:x>
      <cdr:y>0.95061</cdr:y>
    </cdr:to>
    <cdr:sp macro="" textlink="">
      <cdr:nvSpPr>
        <cdr:cNvPr id="55297" name="Text Box 1"/>
        <cdr:cNvSpPr txBox="1">
          <a:spLocks xmlns:a="http://schemas.openxmlformats.org/drawingml/2006/main" noChangeArrowheads="1"/>
        </cdr:cNvSpPr>
      </cdr:nvSpPr>
      <cdr:spPr bwMode="auto">
        <a:xfrm xmlns:a="http://schemas.openxmlformats.org/drawingml/2006/main">
          <a:off x="1288532" y="3178288"/>
          <a:ext cx="1276411" cy="15123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9.xml><?xml version="1.0" encoding="utf-8"?>
<c:userShapes xmlns:c="http://schemas.openxmlformats.org/drawingml/2006/chart">
  <cdr:relSizeAnchor xmlns:cdr="http://schemas.openxmlformats.org/drawingml/2006/chartDrawing">
    <cdr:from>
      <cdr:x>0.16666</cdr:x>
      <cdr:y>0.35623</cdr:y>
    </cdr:from>
    <cdr:to>
      <cdr:x>0.85003</cdr:x>
      <cdr:y>0.35623</cdr:y>
    </cdr:to>
    <cdr:sp macro="" textlink="">
      <cdr:nvSpPr>
        <cdr:cNvPr id="58369" name="Line 1"/>
        <cdr:cNvSpPr>
          <a:spLocks xmlns:a="http://schemas.openxmlformats.org/drawingml/2006/main" noChangeShapeType="1"/>
        </cdr:cNvSpPr>
      </cdr:nvSpPr>
      <cdr:spPr bwMode="auto">
        <a:xfrm xmlns:a="http://schemas.openxmlformats.org/drawingml/2006/main" flipH="1">
          <a:off x="977842" y="1607126"/>
          <a:ext cx="402006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0.16666</cdr:x>
      <cdr:y>0.35427</cdr:y>
    </cdr:from>
    <cdr:to>
      <cdr:x>0.85003</cdr:x>
      <cdr:y>0.35427</cdr:y>
    </cdr:to>
    <cdr:sp macro="" textlink="">
      <cdr:nvSpPr>
        <cdr:cNvPr id="58370" name="Line 2"/>
        <cdr:cNvSpPr>
          <a:spLocks xmlns:a="http://schemas.openxmlformats.org/drawingml/2006/main" noChangeShapeType="1"/>
        </cdr:cNvSpPr>
      </cdr:nvSpPr>
      <cdr:spPr bwMode="auto">
        <a:xfrm xmlns:a="http://schemas.openxmlformats.org/drawingml/2006/main" flipH="1">
          <a:off x="977842" y="1598302"/>
          <a:ext cx="402006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2001/Oct/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aily%20Log\Prelim-fin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2001/Sep/Non-Affil/DPR%20Log/DPR%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Global%20Standards/Daily%20Exception%20Reports/Aug/0820%20summary%20of%20issu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ERMS/erms_adm/D_POS/2001/Books_Data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Oct"/>
      <sheetName val="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AB1" t="str">
            <v>Prelim</v>
          </cell>
          <cell r="AC1"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row r="111">
          <cell r="AA111">
            <v>37162</v>
          </cell>
        </row>
        <row r="112">
          <cell r="AA112">
            <v>37165</v>
          </cell>
        </row>
        <row r="113">
          <cell r="AA113">
            <v>37166</v>
          </cell>
        </row>
        <row r="114">
          <cell r="AA114">
            <v>37167</v>
          </cell>
        </row>
        <row r="115">
          <cell r="AA115">
            <v>37168</v>
          </cell>
          <cell r="AB115">
            <v>0.31944444444444448</v>
          </cell>
          <cell r="AC115">
            <v>0.69861111111111107</v>
          </cell>
        </row>
        <row r="116">
          <cell r="AA116">
            <v>37169</v>
          </cell>
          <cell r="AB116">
            <v>0.31805555555555554</v>
          </cell>
          <cell r="AC116">
            <v>0.72291666666666676</v>
          </cell>
        </row>
        <row r="117">
          <cell r="AA117">
            <v>37172</v>
          </cell>
          <cell r="AB117">
            <v>0.31944444444444448</v>
          </cell>
          <cell r="AC117">
            <v>0.68472222222222223</v>
          </cell>
        </row>
        <row r="118">
          <cell r="AA118">
            <v>37173</v>
          </cell>
          <cell r="AB118">
            <v>0.32222222222222224</v>
          </cell>
          <cell r="AC118">
            <v>0.67013888888888884</v>
          </cell>
        </row>
        <row r="119">
          <cell r="AA119">
            <v>37174</v>
          </cell>
          <cell r="AB119">
            <v>0.32013888888888892</v>
          </cell>
          <cell r="AC119">
            <v>0.65</v>
          </cell>
        </row>
        <row r="120">
          <cell r="AA120">
            <v>37175</v>
          </cell>
          <cell r="AB120">
            <v>0.32013888888888892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heet1"/>
      <sheetName val="Sep 6"/>
      <sheetName val="Sep 07"/>
      <sheetName val="Sep 10"/>
      <sheetName val="Sep 12"/>
      <sheetName val="Sep 13"/>
      <sheetName val="Sep 14"/>
      <sheetName val="Sep 17"/>
      <sheetName val="Sep 18"/>
      <sheetName val="Sep 19"/>
      <sheetName val="Sep 20"/>
      <sheetName val="Sep 21"/>
      <sheetName val="Sep 24"/>
      <sheetName val="Sep 25"/>
      <sheetName val="Sep 26"/>
      <sheetName val="Sep 27"/>
      <sheetName val="Sep 28"/>
      <sheetName val="Oct 03"/>
      <sheetName val="Oct 04"/>
      <sheetName val="Oct 05"/>
      <sheetName val="Oct 08"/>
      <sheetName val="Oct 09"/>
      <sheetName val="Oct 10"/>
      <sheetName val="Oct 11"/>
      <sheetName val="Oct12"/>
    </sheetNames>
    <sheetDataSet>
      <sheetData sheetId="0">
        <row r="7">
          <cell r="F7">
            <v>37134</v>
          </cell>
          <cell r="G7">
            <v>37137</v>
          </cell>
          <cell r="H7">
            <v>37138</v>
          </cell>
          <cell r="I7">
            <v>37139</v>
          </cell>
          <cell r="J7">
            <v>37140</v>
          </cell>
          <cell r="K7">
            <v>37141</v>
          </cell>
          <cell r="L7">
            <v>37144</v>
          </cell>
          <cell r="M7">
            <v>37146</v>
          </cell>
          <cell r="N7">
            <v>37147</v>
          </cell>
          <cell r="O7">
            <v>37148</v>
          </cell>
          <cell r="P7">
            <v>37151</v>
          </cell>
          <cell r="Q7">
            <v>37152</v>
          </cell>
          <cell r="R7">
            <v>37153</v>
          </cell>
          <cell r="S7">
            <v>37154</v>
          </cell>
          <cell r="T7">
            <v>37155</v>
          </cell>
          <cell r="U7">
            <v>37158</v>
          </cell>
          <cell r="V7">
            <v>37159</v>
          </cell>
          <cell r="W7">
            <v>37160</v>
          </cell>
          <cell r="X7">
            <v>37161</v>
          </cell>
          <cell r="Y7">
            <v>37162</v>
          </cell>
          <cell r="Z7">
            <v>37167</v>
          </cell>
          <cell r="AA7">
            <v>37168</v>
          </cell>
          <cell r="AB7">
            <v>37169</v>
          </cell>
          <cell r="AC7">
            <v>37172</v>
          </cell>
          <cell r="AD7">
            <v>37173</v>
          </cell>
          <cell r="AE7">
            <v>37174</v>
          </cell>
          <cell r="AF7">
            <v>37175</v>
          </cell>
          <cell r="AG7">
            <v>37176</v>
          </cell>
        </row>
        <row r="8">
          <cell r="A8" t="str">
            <v>Broadband</v>
          </cell>
          <cell r="F8" t="str">
            <v xml:space="preserve"> </v>
          </cell>
          <cell r="G8" t="str">
            <v xml:space="preserve"> </v>
          </cell>
          <cell r="H8" t="str">
            <v xml:space="preserve"> </v>
          </cell>
          <cell r="I8" t="str">
            <v xml:space="preserve"> </v>
          </cell>
          <cell r="J8" t="str">
            <v xml:space="preserve"> </v>
          </cell>
        </row>
        <row r="9">
          <cell r="A9" t="str">
            <v>Capital Portfolio</v>
          </cell>
          <cell r="F9" t="str">
            <v xml:space="preserve"> </v>
          </cell>
          <cell r="G9" t="str">
            <v xml:space="preserve"> </v>
          </cell>
          <cell r="H9" t="str">
            <v xml:space="preserve"> </v>
          </cell>
          <cell r="I9" t="str">
            <v xml:space="preserve"> </v>
          </cell>
          <cell r="J9" t="str">
            <v xml:space="preserve"> </v>
          </cell>
        </row>
        <row r="10">
          <cell r="A10" t="str">
            <v>Coal</v>
          </cell>
          <cell r="F10" t="str">
            <v xml:space="preserve"> </v>
          </cell>
          <cell r="G10" t="str">
            <v xml:space="preserve"> </v>
          </cell>
          <cell r="H10" t="str">
            <v xml:space="preserve"> </v>
          </cell>
          <cell r="I10" t="str">
            <v xml:space="preserve"> </v>
          </cell>
          <cell r="J10" t="str">
            <v xml:space="preserve"> </v>
          </cell>
        </row>
        <row r="11">
          <cell r="A11" t="str">
            <v>Cross Commodity</v>
          </cell>
        </row>
        <row r="12">
          <cell r="A12" t="str">
            <v>Advertising</v>
          </cell>
          <cell r="F12" t="str">
            <v xml:space="preserve"> </v>
          </cell>
          <cell r="G12" t="str">
            <v xml:space="preserve"> </v>
          </cell>
          <cell r="H12" t="str">
            <v xml:space="preserve"> </v>
          </cell>
          <cell r="I12" t="str">
            <v xml:space="preserve"> </v>
          </cell>
          <cell r="J12" t="str">
            <v xml:space="preserve"> </v>
          </cell>
        </row>
        <row r="13">
          <cell r="A13" t="str">
            <v>EES/EWS</v>
          </cell>
          <cell r="F13">
            <v>0</v>
          </cell>
          <cell r="G13">
            <v>0</v>
          </cell>
          <cell r="H13">
            <v>0</v>
          </cell>
          <cell r="I13">
            <v>0</v>
          </cell>
          <cell r="J13">
            <v>0</v>
          </cell>
          <cell r="K13">
            <v>-32303.822</v>
          </cell>
          <cell r="L13">
            <v>4327.2713099999983</v>
          </cell>
          <cell r="M13">
            <v>-5180.558</v>
          </cell>
          <cell r="N13">
            <v>0</v>
          </cell>
          <cell r="O13">
            <v>0</v>
          </cell>
          <cell r="P13">
            <v>-2878.2560000000008</v>
          </cell>
          <cell r="Q13">
            <v>-2878.265159999999</v>
          </cell>
          <cell r="R13">
            <v>-1702.6640000000007</v>
          </cell>
          <cell r="S13">
            <v>0</v>
          </cell>
          <cell r="T13">
            <v>-3042.1180000000013</v>
          </cell>
          <cell r="U13">
            <v>0</v>
          </cell>
          <cell r="V13">
            <v>-3449.9170000000004</v>
          </cell>
          <cell r="W13">
            <v>2202.3159999999998</v>
          </cell>
          <cell r="X13">
            <v>0</v>
          </cell>
          <cell r="Y13">
            <v>0</v>
          </cell>
          <cell r="Z13">
            <v>0</v>
          </cell>
          <cell r="AA13">
            <v>0</v>
          </cell>
          <cell r="AB13">
            <v>0</v>
          </cell>
          <cell r="AC13">
            <v>2072.424</v>
          </cell>
          <cell r="AD13">
            <v>0</v>
          </cell>
          <cell r="AE13">
            <v>1148.0819999999992</v>
          </cell>
          <cell r="AF13">
            <v>-3854.5340000000001</v>
          </cell>
          <cell r="AG13">
            <v>2646.8300000000004</v>
          </cell>
        </row>
        <row r="14">
          <cell r="A14" t="str">
            <v>Freight</v>
          </cell>
          <cell r="F14" t="str">
            <v xml:space="preserve"> </v>
          </cell>
          <cell r="G14" t="str">
            <v xml:space="preserve"> </v>
          </cell>
          <cell r="H14" t="str">
            <v xml:space="preserve"> </v>
          </cell>
          <cell r="I14" t="str">
            <v xml:space="preserve"> </v>
          </cell>
          <cell r="J14" t="str">
            <v xml:space="preserve"> </v>
          </cell>
        </row>
        <row r="15">
          <cell r="A15" t="str">
            <v>Global Products</v>
          </cell>
          <cell r="F15" t="str">
            <v xml:space="preserve"> </v>
          </cell>
          <cell r="G15" t="str">
            <v xml:space="preserve"> </v>
          </cell>
          <cell r="H15" t="str">
            <v xml:space="preserve"> </v>
          </cell>
          <cell r="I15" t="str">
            <v xml:space="preserve"> </v>
          </cell>
          <cell r="J15" t="str">
            <v xml:space="preserve"> </v>
          </cell>
          <cell r="K15" t="str">
            <v xml:space="preserve"> </v>
          </cell>
        </row>
        <row r="16">
          <cell r="A16" t="str">
            <v>Interest Rate</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AE16">
            <v>-454.01399999999995</v>
          </cell>
        </row>
        <row r="17">
          <cell r="A17" t="str">
            <v>LNG</v>
          </cell>
          <cell r="F17" t="str">
            <v xml:space="preserve"> </v>
          </cell>
          <cell r="G17" t="str">
            <v xml:space="preserve"> </v>
          </cell>
          <cell r="H17" t="str">
            <v xml:space="preserve"> </v>
          </cell>
          <cell r="I17" t="str">
            <v xml:space="preserve"> </v>
          </cell>
          <cell r="J17" t="str">
            <v xml:space="preserve"> </v>
          </cell>
        </row>
        <row r="18">
          <cell r="A18" t="str">
            <v>Lumber</v>
          </cell>
          <cell r="F18" t="str">
            <v xml:space="preserve"> </v>
          </cell>
          <cell r="G18" t="str">
            <v xml:space="preserve"> </v>
          </cell>
          <cell r="H18" t="str">
            <v xml:space="preserve"> </v>
          </cell>
          <cell r="I18" t="str">
            <v xml:space="preserve"> </v>
          </cell>
          <cell r="J18" t="str">
            <v xml:space="preserve"> </v>
          </cell>
        </row>
        <row r="19">
          <cell r="A19" t="str">
            <v>Merchant Portfolio</v>
          </cell>
          <cell r="F19" t="str">
            <v xml:space="preserve"> </v>
          </cell>
          <cell r="G19" t="str">
            <v xml:space="preserve"> </v>
          </cell>
          <cell r="H19" t="str">
            <v xml:space="preserve"> </v>
          </cell>
          <cell r="I19" t="str">
            <v xml:space="preserve"> </v>
          </cell>
          <cell r="J19" t="str">
            <v xml:space="preserve"> </v>
          </cell>
        </row>
        <row r="20">
          <cell r="A20" t="str">
            <v>Natural Gas</v>
          </cell>
          <cell r="F20" t="str">
            <v xml:space="preserve"> </v>
          </cell>
          <cell r="G20" t="str">
            <v xml:space="preserve"> </v>
          </cell>
          <cell r="H20" t="str">
            <v xml:space="preserve"> </v>
          </cell>
          <cell r="I20" t="str">
            <v xml:space="preserve"> </v>
          </cell>
          <cell r="J20" t="str">
            <v xml:space="preserve"> </v>
          </cell>
          <cell r="K20">
            <v>-4715.0296499999986</v>
          </cell>
          <cell r="L20" t="str">
            <v xml:space="preserve"> </v>
          </cell>
          <cell r="M20" t="str">
            <v xml:space="preserve"> </v>
          </cell>
          <cell r="N20" t="str">
            <v xml:space="preserve"> </v>
          </cell>
          <cell r="O20" t="str">
            <v xml:space="preserve"> </v>
          </cell>
          <cell r="P20" t="str">
            <v xml:space="preserve"> </v>
          </cell>
          <cell r="Q20" t="str">
            <v xml:space="preserve"> </v>
          </cell>
          <cell r="R20" t="str">
            <v xml:space="preserve"> </v>
          </cell>
          <cell r="S20" t="str">
            <v xml:space="preserve"> </v>
          </cell>
          <cell r="T20" t="str">
            <v xml:space="preserve"> </v>
          </cell>
          <cell r="U20" t="str">
            <v xml:space="preserve"> </v>
          </cell>
          <cell r="V20" t="str">
            <v xml:space="preserve"> </v>
          </cell>
          <cell r="W20" t="str">
            <v xml:space="preserve"> </v>
          </cell>
          <cell r="X20" t="str">
            <v xml:space="preserve"> </v>
          </cell>
          <cell r="Y20" t="str">
            <v xml:space="preserve"> </v>
          </cell>
          <cell r="Z20" t="str">
            <v xml:space="preserve"> </v>
          </cell>
          <cell r="AA20" t="str">
            <v xml:space="preserve"> </v>
          </cell>
          <cell r="AB20">
            <v>37188.545819999999</v>
          </cell>
          <cell r="AC20" t="str">
            <v xml:space="preserve"> </v>
          </cell>
          <cell r="AD20" t="str">
            <v xml:space="preserve"> </v>
          </cell>
          <cell r="AE20" t="str">
            <v xml:space="preserve"> </v>
          </cell>
          <cell r="AF20" t="str">
            <v xml:space="preserve"> </v>
          </cell>
        </row>
        <row r="21">
          <cell r="A21" t="str">
            <v>Paper</v>
          </cell>
          <cell r="F21" t="str">
            <v xml:space="preserve"> </v>
          </cell>
          <cell r="G21" t="str">
            <v xml:space="preserve"> </v>
          </cell>
          <cell r="H21" t="str">
            <v xml:space="preserve"> </v>
          </cell>
          <cell r="I21" t="str">
            <v xml:space="preserve"> </v>
          </cell>
          <cell r="J21" t="str">
            <v xml:space="preserve"> </v>
          </cell>
        </row>
        <row r="22">
          <cell r="A22" t="str">
            <v>Power Canada</v>
          </cell>
          <cell r="F22" t="str">
            <v xml:space="preserve"> </v>
          </cell>
          <cell r="G22" t="str">
            <v xml:space="preserve"> </v>
          </cell>
          <cell r="H22" t="str">
            <v xml:space="preserve"> </v>
          </cell>
          <cell r="I22" t="str">
            <v xml:space="preserve"> </v>
          </cell>
          <cell r="J22" t="str">
            <v xml:space="preserve"> </v>
          </cell>
          <cell r="V22">
            <v>521.73043999999993</v>
          </cell>
        </row>
        <row r="23">
          <cell r="A23" t="str">
            <v>Power East</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cell r="N23" t="str">
            <v xml:space="preserve"> </v>
          </cell>
          <cell r="O23" t="str">
            <v xml:space="preserve"> </v>
          </cell>
          <cell r="P23">
            <v>344.28054999999949</v>
          </cell>
          <cell r="Q23" t="str">
            <v xml:space="preserve"> </v>
          </cell>
          <cell r="R23" t="str">
            <v xml:space="preserve"> </v>
          </cell>
          <cell r="S23" t="str">
            <v xml:space="preserve"> </v>
          </cell>
          <cell r="T23">
            <v>-353.28329000000031</v>
          </cell>
          <cell r="U23" t="str">
            <v xml:space="preserve"> </v>
          </cell>
          <cell r="V23">
            <v>-312.5136</v>
          </cell>
          <cell r="W23" t="str">
            <v xml:space="preserve"> </v>
          </cell>
          <cell r="X23" t="str">
            <v xml:space="preserve"> </v>
          </cell>
          <cell r="AD23">
            <v>931.93002000000001</v>
          </cell>
          <cell r="AE23">
            <v>111.1180600000007</v>
          </cell>
        </row>
        <row r="24">
          <cell r="A24" t="str">
            <v>Power West</v>
          </cell>
          <cell r="F24" t="str">
            <v xml:space="preserve"> </v>
          </cell>
          <cell r="G24" t="str">
            <v xml:space="preserve"> </v>
          </cell>
          <cell r="H24" t="str">
            <v xml:space="preserve"> </v>
          </cell>
          <cell r="I24" t="str">
            <v xml:space="preserve"> </v>
          </cell>
          <cell r="J24" t="str">
            <v xml:space="preserve"> </v>
          </cell>
          <cell r="V24">
            <v>223.70521000000008</v>
          </cell>
          <cell r="W24" t="str">
            <v xml:space="preserve"> </v>
          </cell>
          <cell r="X24" t="str">
            <v xml:space="preserve"> </v>
          </cell>
          <cell r="AD24" t="str">
            <v xml:space="preserve"> </v>
          </cell>
        </row>
        <row r="25">
          <cell r="A25" t="str">
            <v>Soft Commodities</v>
          </cell>
          <cell r="F25" t="str">
            <v xml:space="preserve"> </v>
          </cell>
          <cell r="G25" t="str">
            <v xml:space="preserve"> </v>
          </cell>
          <cell r="H25" t="str">
            <v xml:space="preserve"> </v>
          </cell>
          <cell r="I25" t="str">
            <v xml:space="preserve"> </v>
          </cell>
          <cell r="J25" t="str">
            <v xml:space="preserve"> </v>
          </cell>
        </row>
        <row r="26">
          <cell r="A26" t="str">
            <v>Steel</v>
          </cell>
          <cell r="F26" t="str">
            <v xml:space="preserve"> </v>
          </cell>
          <cell r="G26" t="str">
            <v xml:space="preserve"> </v>
          </cell>
          <cell r="H26" t="str">
            <v xml:space="preserve"> </v>
          </cell>
          <cell r="I26" t="str">
            <v xml:space="preserve"> </v>
          </cell>
          <cell r="J26" t="str">
            <v xml:space="preserve"> </v>
          </cell>
        </row>
        <row r="27">
          <cell r="A27" t="str">
            <v>Weather</v>
          </cell>
          <cell r="F27" t="str">
            <v xml:space="preserve"> </v>
          </cell>
          <cell r="G27" t="str">
            <v xml:space="preserve"> </v>
          </cell>
          <cell r="H27" t="str">
            <v xml:space="preserve"> </v>
          </cell>
          <cell r="I27" t="str">
            <v xml:space="preserve"> </v>
          </cell>
          <cell r="J27" t="str">
            <v xml:space="preserve"> </v>
          </cell>
        </row>
        <row r="28">
          <cell r="A28" t="str">
            <v>EEL</v>
          </cell>
          <cell r="F28" t="str">
            <v xml:space="preserve"> </v>
          </cell>
          <cell r="G28" t="str">
            <v xml:space="preserve"> </v>
          </cell>
          <cell r="H28" t="str">
            <v xml:space="preserve"> </v>
          </cell>
          <cell r="I28" t="str">
            <v xml:space="preserve"> </v>
          </cell>
          <cell r="J28" t="str">
            <v xml:space="preserve"> </v>
          </cell>
          <cell r="K28" t="str">
            <v xml:space="preserve"> </v>
          </cell>
          <cell r="L28">
            <v>418.55201999999917</v>
          </cell>
          <cell r="M28" t="str">
            <v xml:space="preserve"> </v>
          </cell>
          <cell r="N28" t="str">
            <v xml:space="preserve"> </v>
          </cell>
          <cell r="O28" t="str">
            <v xml:space="preserve"> </v>
          </cell>
          <cell r="P28">
            <v>-844.91970000000038</v>
          </cell>
          <cell r="Q28" t="str">
            <v xml:space="preserve"> </v>
          </cell>
          <cell r="R28">
            <v>-9243.2155400000029</v>
          </cell>
          <cell r="S28" t="str">
            <v xml:space="preserve"> </v>
          </cell>
          <cell r="T28" t="str">
            <v xml:space="preserve"> </v>
          </cell>
          <cell r="U28">
            <v>0</v>
          </cell>
          <cell r="V28">
            <v>780</v>
          </cell>
          <cell r="W28">
            <v>263.54219000000376</v>
          </cell>
          <cell r="AE28" t="str">
            <v xml:space="preserve"> </v>
          </cell>
          <cell r="AF28" t="str">
            <v xml:space="preserve"> </v>
          </cell>
          <cell r="AG28" t="str">
            <v xml:space="preserve"> </v>
          </cell>
        </row>
        <row r="29">
          <cell r="A29" t="str">
            <v>DRAM</v>
          </cell>
          <cell r="F29" t="str">
            <v xml:space="preserve"> </v>
          </cell>
          <cell r="G29" t="str">
            <v xml:space="preserve"> </v>
          </cell>
          <cell r="H29" t="str">
            <v xml:space="preserve"> </v>
          </cell>
          <cell r="I29" t="str">
            <v xml:space="preserve"> </v>
          </cell>
          <cell r="J29" t="str">
            <v xml:space="preserve"> </v>
          </cell>
          <cell r="O29" t="str">
            <v xml:space="preserve"> </v>
          </cell>
          <cell r="P29">
            <v>0</v>
          </cell>
          <cell r="Q29" t="str">
            <v xml:space="preserve"> </v>
          </cell>
          <cell r="R29" t="str">
            <v xml:space="preserve"> </v>
          </cell>
          <cell r="S29" t="str">
            <v xml:space="preserve"> </v>
          </cell>
          <cell r="T29" t="str">
            <v xml:space="preserve"> </v>
          </cell>
          <cell r="U29" t="str">
            <v xml:space="preserve"> </v>
          </cell>
          <cell r="V29" t="str">
            <v xml:space="preserve"> </v>
          </cell>
          <cell r="W29" t="str">
            <v xml:space="preserve"> </v>
          </cell>
          <cell r="X29" t="str">
            <v xml:space="preserve"> </v>
          </cell>
          <cell r="Y29" t="str">
            <v xml:space="preserve"> </v>
          </cell>
          <cell r="Z29" t="str">
            <v xml:space="preserve"> </v>
          </cell>
          <cell r="AA29" t="str">
            <v xml:space="preserve"> </v>
          </cell>
          <cell r="AB29" t="str">
            <v xml:space="preserve"> </v>
          </cell>
          <cell r="AC29" t="str">
            <v xml:space="preserve"> </v>
          </cell>
          <cell r="AD29" t="str">
            <v xml:space="preserve"> </v>
          </cell>
          <cell r="AE29" t="str">
            <v xml:space="preserve"> </v>
          </cell>
          <cell r="AF29" t="str">
            <v xml:space="preserve"> </v>
          </cell>
          <cell r="AG29" t="str">
            <v xml:space="preserve"> </v>
          </cell>
        </row>
        <row r="30">
          <cell r="A30" t="str">
            <v>Other (including Drift)</v>
          </cell>
          <cell r="K30">
            <v>1756.6984800000064</v>
          </cell>
          <cell r="L30">
            <v>-993.20510000000468</v>
          </cell>
          <cell r="M30">
            <v>153.06785000000218</v>
          </cell>
          <cell r="N30">
            <v>0</v>
          </cell>
          <cell r="O30">
            <v>0</v>
          </cell>
          <cell r="P30">
            <v>1655.5178199999987</v>
          </cell>
          <cell r="Q30">
            <v>368.17946999996275</v>
          </cell>
          <cell r="R30">
            <v>207.29042000001391</v>
          </cell>
          <cell r="S30">
            <v>0</v>
          </cell>
          <cell r="T30">
            <v>2041.2994499999968</v>
          </cell>
          <cell r="U30" t="e">
            <v>#VALUE!</v>
          </cell>
          <cell r="V30">
            <v>408.69374000000244</v>
          </cell>
          <cell r="W30">
            <v>52.123350000004393</v>
          </cell>
          <cell r="X30">
            <v>0</v>
          </cell>
          <cell r="Y30">
            <v>0</v>
          </cell>
          <cell r="Z30">
            <v>1177.2462899999991</v>
          </cell>
          <cell r="AA30">
            <v>0</v>
          </cell>
          <cell r="AB30">
            <v>5963.9907799999928</v>
          </cell>
          <cell r="AC30">
            <v>3573.7982999999995</v>
          </cell>
          <cell r="AD30">
            <v>-4693.9400599999935</v>
          </cell>
          <cell r="AE30">
            <v>305.20200999999452</v>
          </cell>
          <cell r="AF30">
            <v>158.88641000000689</v>
          </cell>
          <cell r="AG30">
            <v>616.16316000000506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Chart"/>
    </sheetNames>
    <sheetDataSet>
      <sheetData sheetId="0"/>
      <sheetData sheetId="1"/>
      <sheetData sheetId="2"/>
      <sheetData sheetId="3"/>
      <sheetData sheetId="4"/>
      <sheetData sheetId="5"/>
      <sheetData sheetId="6"/>
      <sheetData sheetId="7">
        <row r="1">
          <cell r="AB1" t="str">
            <v>Prelim</v>
          </cell>
          <cell r="AC1"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4</v>
          </cell>
        </row>
        <row r="8">
          <cell r="A8" t="str">
            <v>Convertible Arbitrage</v>
          </cell>
          <cell r="B8">
            <v>0</v>
          </cell>
        </row>
        <row r="9">
          <cell r="A9" t="str">
            <v>Cross Commodity</v>
          </cell>
          <cell r="B9">
            <v>0</v>
          </cell>
        </row>
        <row r="10">
          <cell r="A10" t="str">
            <v>Advertising</v>
          </cell>
          <cell r="B10">
            <v>0</v>
          </cell>
        </row>
        <row r="11">
          <cell r="A11" t="str">
            <v>EES/EWS Gas</v>
          </cell>
          <cell r="B11">
            <v>5</v>
          </cell>
        </row>
        <row r="12">
          <cell r="A12" t="str">
            <v>EES/EWS Power</v>
          </cell>
          <cell r="B12">
            <v>10</v>
          </cell>
        </row>
        <row r="13">
          <cell r="A13" t="str">
            <v>EIM Bench</v>
          </cell>
          <cell r="B13">
            <v>3</v>
          </cell>
        </row>
        <row r="14">
          <cell r="A14" t="str">
            <v>Emerging Bench</v>
          </cell>
          <cell r="B14">
            <v>0</v>
          </cell>
        </row>
        <row r="15">
          <cell r="A15" t="str">
            <v>Emissions</v>
          </cell>
          <cell r="B15">
            <v>0</v>
          </cell>
        </row>
        <row r="16">
          <cell r="A16" t="str">
            <v>Equities</v>
          </cell>
          <cell r="B16">
            <v>0</v>
          </cell>
        </row>
        <row r="17">
          <cell r="A17" t="str">
            <v>Freight Trading</v>
          </cell>
          <cell r="B17">
            <v>2</v>
          </cell>
        </row>
        <row r="18">
          <cell r="A18" t="str">
            <v>Gas Bench</v>
          </cell>
          <cell r="B18">
            <v>6</v>
          </cell>
        </row>
        <row r="19">
          <cell r="A19" t="str">
            <v>Global Products</v>
          </cell>
          <cell r="B19">
            <v>1</v>
          </cell>
        </row>
        <row r="20">
          <cell r="A20" t="str">
            <v>Interest Rate</v>
          </cell>
          <cell r="B20">
            <v>0</v>
          </cell>
        </row>
        <row r="21">
          <cell r="A21" t="str">
            <v>Liquids Bench</v>
          </cell>
          <cell r="B21">
            <v>2</v>
          </cell>
        </row>
        <row r="22">
          <cell r="A22" t="str">
            <v>LNG</v>
          </cell>
          <cell r="B22">
            <v>0</v>
          </cell>
        </row>
        <row r="23">
          <cell r="A23" t="str">
            <v>LNG Bench</v>
          </cell>
          <cell r="B23">
            <v>1</v>
          </cell>
        </row>
        <row r="24">
          <cell r="A24" t="str">
            <v>Lumber</v>
          </cell>
          <cell r="B24">
            <v>0</v>
          </cell>
        </row>
        <row r="25">
          <cell r="A25" t="str">
            <v>Cocoa Bench</v>
          </cell>
          <cell r="B25">
            <v>0</v>
          </cell>
        </row>
        <row r="26">
          <cell r="A26" t="str">
            <v>Merchant Portfolio</v>
          </cell>
          <cell r="B26">
            <v>0</v>
          </cell>
        </row>
        <row r="27">
          <cell r="A27" t="str">
            <v>Natural Gas P&amp;L</v>
          </cell>
          <cell r="B27">
            <v>5</v>
          </cell>
        </row>
        <row r="28">
          <cell r="A28" t="str">
            <v>Outage Options</v>
          </cell>
          <cell r="B28">
            <v>0</v>
          </cell>
        </row>
        <row r="29">
          <cell r="A29" t="str">
            <v>Paper</v>
          </cell>
          <cell r="B29">
            <v>1</v>
          </cell>
        </row>
        <row r="30">
          <cell r="A30" t="str">
            <v>Power Canada</v>
          </cell>
          <cell r="B30">
            <v>5</v>
          </cell>
        </row>
        <row r="31">
          <cell r="A31" t="str">
            <v>Power East</v>
          </cell>
          <cell r="B31">
            <v>6</v>
          </cell>
        </row>
        <row r="32">
          <cell r="A32" t="str">
            <v>Power West</v>
          </cell>
          <cell r="B32">
            <v>7</v>
          </cell>
        </row>
        <row r="33">
          <cell r="A33" t="str">
            <v>Power Bench</v>
          </cell>
          <cell r="B33">
            <v>9</v>
          </cell>
        </row>
        <row r="34">
          <cell r="A34" t="str">
            <v>S-Cone Power Bench</v>
          </cell>
          <cell r="B34">
            <v>0</v>
          </cell>
        </row>
        <row r="35">
          <cell r="A35" t="str">
            <v>S-Cone Bench</v>
          </cell>
          <cell r="B35">
            <v>1</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Data Aug 13 (2)"/>
      <sheetName val="summary 0813 (2)"/>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sheetData sheetId="2"/>
      <sheetData sheetId="3">
        <row r="12">
          <cell r="K12">
            <v>5</v>
          </cell>
        </row>
        <row r="13">
          <cell r="K13">
            <v>5</v>
          </cell>
        </row>
        <row r="14">
          <cell r="K14">
            <v>2</v>
          </cell>
        </row>
        <row r="15">
          <cell r="K15">
            <v>2</v>
          </cell>
        </row>
        <row r="16">
          <cell r="K16">
            <v>1</v>
          </cell>
        </row>
        <row r="17">
          <cell r="K17">
            <v>2</v>
          </cell>
        </row>
      </sheetData>
      <sheetData sheetId="4"/>
      <sheetData sheetId="5">
        <row r="12">
          <cell r="K12">
            <v>12</v>
          </cell>
        </row>
        <row r="13">
          <cell r="K13">
            <v>5</v>
          </cell>
        </row>
        <row r="14">
          <cell r="K14">
            <v>1</v>
          </cell>
        </row>
        <row r="15">
          <cell r="K15">
            <v>1</v>
          </cell>
        </row>
        <row r="16">
          <cell r="K16">
            <v>1</v>
          </cell>
        </row>
        <row r="17">
          <cell r="K17">
            <v>3</v>
          </cell>
        </row>
        <row r="18">
          <cell r="K18">
            <v>1</v>
          </cell>
        </row>
      </sheetData>
      <sheetData sheetId="6"/>
      <sheetData sheetId="7">
        <row r="12">
          <cell r="K12">
            <v>17</v>
          </cell>
        </row>
        <row r="13">
          <cell r="K13">
            <v>4</v>
          </cell>
        </row>
        <row r="14">
          <cell r="K14">
            <v>1</v>
          </cell>
        </row>
        <row r="15">
          <cell r="K15">
            <v>2</v>
          </cell>
        </row>
        <row r="17">
          <cell r="K17">
            <v>3</v>
          </cell>
        </row>
        <row r="18">
          <cell r="K18">
            <v>2</v>
          </cell>
        </row>
      </sheetData>
      <sheetData sheetId="8"/>
      <sheetData sheetId="9">
        <row r="12">
          <cell r="K12">
            <v>9</v>
          </cell>
        </row>
        <row r="13">
          <cell r="K13">
            <v>5</v>
          </cell>
        </row>
        <row r="16">
          <cell r="K16">
            <v>2</v>
          </cell>
        </row>
        <row r="17">
          <cell r="K17">
            <v>1</v>
          </cell>
        </row>
      </sheetData>
      <sheetData sheetId="10"/>
      <sheetData sheetId="11">
        <row r="12">
          <cell r="K12">
            <v>9</v>
          </cell>
        </row>
        <row r="13">
          <cell r="K13">
            <v>5</v>
          </cell>
        </row>
        <row r="17">
          <cell r="K17">
            <v>1</v>
          </cell>
        </row>
      </sheetData>
      <sheetData sheetId="12"/>
      <sheetData sheetId="13">
        <row r="10">
          <cell r="K10">
            <v>1</v>
          </cell>
        </row>
        <row r="12">
          <cell r="K12">
            <v>12</v>
          </cell>
        </row>
        <row r="13">
          <cell r="K13">
            <v>5</v>
          </cell>
        </row>
        <row r="14">
          <cell r="K14">
            <v>3</v>
          </cell>
        </row>
        <row r="15">
          <cell r="K15">
            <v>2</v>
          </cell>
        </row>
      </sheetData>
      <sheetData sheetId="14"/>
      <sheetData sheetId="15">
        <row r="12">
          <cell r="K12">
            <v>5</v>
          </cell>
        </row>
        <row r="13">
          <cell r="K13">
            <v>1</v>
          </cell>
        </row>
        <row r="15">
          <cell r="K15">
            <v>1</v>
          </cell>
        </row>
        <row r="18">
          <cell r="K18">
            <v>1</v>
          </cell>
        </row>
      </sheetData>
      <sheetData sheetId="16"/>
      <sheetData sheetId="17">
        <row r="11">
          <cell r="K11">
            <v>2</v>
          </cell>
        </row>
        <row r="12">
          <cell r="K12">
            <v>9</v>
          </cell>
        </row>
        <row r="13">
          <cell r="K13">
            <v>3</v>
          </cell>
        </row>
        <row r="15">
          <cell r="K15">
            <v>5</v>
          </cell>
        </row>
        <row r="17">
          <cell r="K17">
            <v>7</v>
          </cell>
        </row>
      </sheetData>
      <sheetData sheetId="18"/>
      <sheetData sheetId="19">
        <row r="12">
          <cell r="K12">
            <v>6</v>
          </cell>
        </row>
        <row r="13">
          <cell r="K13">
            <v>4</v>
          </cell>
        </row>
        <row r="15">
          <cell r="K15">
            <v>1</v>
          </cell>
        </row>
        <row r="16">
          <cell r="K16">
            <v>1</v>
          </cell>
        </row>
        <row r="17">
          <cell r="K17">
            <v>4</v>
          </cell>
        </row>
      </sheetData>
      <sheetData sheetId="2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Database"/>
      <sheetName val="Oct"/>
      <sheetName val="Sept."/>
      <sheetName val="Jul"/>
      <sheetName val="Aug"/>
      <sheetName val="Jun"/>
    </sheetNames>
    <sheetDataSet>
      <sheetData sheetId="0" refreshError="1"/>
      <sheetData sheetId="1" refreshError="1"/>
      <sheetData sheetId="2" refreshError="1"/>
      <sheetData sheetId="3" refreshError="1"/>
      <sheetData sheetId="4">
        <row r="7">
          <cell r="N7">
            <v>5</v>
          </cell>
          <cell r="AB7">
            <v>2</v>
          </cell>
        </row>
        <row r="8">
          <cell r="N8">
            <v>2</v>
          </cell>
          <cell r="AB8">
            <v>2</v>
          </cell>
        </row>
        <row r="9">
          <cell r="U9">
            <v>2</v>
          </cell>
        </row>
        <row r="15">
          <cell r="N15">
            <v>1</v>
          </cell>
        </row>
        <row r="16">
          <cell r="U16">
            <v>1</v>
          </cell>
          <cell r="AI16">
            <v>1</v>
          </cell>
        </row>
        <row r="20">
          <cell r="N20">
            <v>1</v>
          </cell>
          <cell r="U20">
            <v>1</v>
          </cell>
        </row>
        <row r="21">
          <cell r="N21">
            <v>5</v>
          </cell>
          <cell r="U21">
            <v>3</v>
          </cell>
          <cell r="AB21">
            <v>1</v>
          </cell>
          <cell r="AI21">
            <v>4</v>
          </cell>
        </row>
        <row r="22">
          <cell r="N22">
            <v>6</v>
          </cell>
          <cell r="U22">
            <v>1</v>
          </cell>
          <cell r="AB22">
            <v>4</v>
          </cell>
        </row>
        <row r="24">
          <cell r="U24">
            <v>1</v>
          </cell>
        </row>
        <row r="26">
          <cell r="U26">
            <v>4</v>
          </cell>
          <cell r="AB26">
            <v>2</v>
          </cell>
          <cell r="AI26">
            <v>7</v>
          </cell>
        </row>
        <row r="27">
          <cell r="AB27">
            <v>1</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98"/>
  <sheetViews>
    <sheetView tabSelected="1" topLeftCell="A107" zoomScaleNormal="100" workbookViewId="0">
      <selection activeCell="H113" sqref="H113"/>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29" width="9.109375" style="4"/>
    <col min="30" max="31" width="9.88671875" style="4" bestFit="1" customWidth="1"/>
    <col min="32" max="16384" width="9.109375" style="4"/>
  </cols>
  <sheetData>
    <row r="1" spans="1:34" s="1" customFormat="1" x14ac:dyDescent="0.25">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c r="AA1" s="1" t="s">
        <v>454</v>
      </c>
      <c r="AB1" s="1" t="s">
        <v>509</v>
      </c>
      <c r="AC1" s="1" t="s">
        <v>1</v>
      </c>
      <c r="AD1" s="1" t="s">
        <v>105</v>
      </c>
      <c r="AE1" s="1" t="s">
        <v>177</v>
      </c>
      <c r="AF1" s="1" t="s">
        <v>126</v>
      </c>
      <c r="AG1" s="1" t="s">
        <v>73</v>
      </c>
    </row>
    <row r="2" spans="1:34" x14ac:dyDescent="0.25">
      <c r="A2" s="2" t="s">
        <v>199</v>
      </c>
      <c r="B2" s="3"/>
      <c r="H2" s="4">
        <f>1+1</f>
        <v>2</v>
      </c>
      <c r="J2" s="4">
        <f>1</f>
        <v>1</v>
      </c>
      <c r="K2" s="3"/>
      <c r="L2" s="5"/>
      <c r="M2" s="3"/>
      <c r="N2" s="3"/>
      <c r="P2" s="4">
        <v>1</v>
      </c>
      <c r="AC2" s="4">
        <f>'summary 0910'!K10</f>
        <v>1</v>
      </c>
      <c r="AD2" s="4">
        <f>'summary 0917'!K10</f>
        <v>2</v>
      </c>
      <c r="AE2" s="4">
        <f>'summary 0924'!K10</f>
        <v>2</v>
      </c>
      <c r="AF2" s="4">
        <f>'summary 1001'!K10</f>
        <v>2</v>
      </c>
      <c r="AG2" s="4">
        <f>'summary 1008'!K10</f>
        <v>2</v>
      </c>
    </row>
    <row r="3" spans="1:34" x14ac:dyDescent="0.25">
      <c r="A3" s="2" t="s">
        <v>200</v>
      </c>
      <c r="B3" s="5"/>
      <c r="K3" s="5"/>
      <c r="L3" s="5"/>
      <c r="M3" s="5"/>
      <c r="N3" s="6">
        <v>1</v>
      </c>
      <c r="P3" s="4">
        <v>1</v>
      </c>
      <c r="R3" s="4">
        <f>'[7]summary 0625'!K11</f>
        <v>2</v>
      </c>
      <c r="T3" s="4">
        <f>'[7]summary 0709'!K10</f>
        <v>1</v>
      </c>
      <c r="AE3" s="4">
        <f>'summary 0924'!K11</f>
        <v>1</v>
      </c>
    </row>
    <row r="4" spans="1:34" x14ac:dyDescent="0.25">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c r="AF4" s="4">
        <f>'summary 1001'!K12</f>
        <v>10</v>
      </c>
      <c r="AG4" s="4">
        <f>'summary 1008'!K12</f>
        <v>6</v>
      </c>
    </row>
    <row r="5" spans="1:34" x14ac:dyDescent="0.25">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c r="AF5" s="4">
        <f>'summary 1001'!K13</f>
        <v>6</v>
      </c>
      <c r="AG5" s="4">
        <f>'summary 1008'!K13</f>
        <v>4</v>
      </c>
    </row>
    <row r="6" spans="1:34" x14ac:dyDescent="0.25">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c r="AG6" s="4">
        <f>'summary 1008'!K14</f>
        <v>2</v>
      </c>
    </row>
    <row r="7" spans="1:34" x14ac:dyDescent="0.25">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c r="AF7" s="4">
        <f>'summary 1001'!K15</f>
        <v>1</v>
      </c>
    </row>
    <row r="8" spans="1:34" x14ac:dyDescent="0.25">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c r="AG8" s="4">
        <f>'summary 1008'!K16</f>
        <v>1</v>
      </c>
    </row>
    <row r="9" spans="1:34" x14ac:dyDescent="0.25">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c r="AF9" s="4">
        <f>'summary 1001'!K17</f>
        <v>1</v>
      </c>
    </row>
    <row r="10" spans="1:34" x14ac:dyDescent="0.25">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c r="AF10" s="4">
        <f>'summary 1001'!K18</f>
        <v>3</v>
      </c>
      <c r="AG10" s="4">
        <f>'summary 1008'!K18</f>
        <v>3</v>
      </c>
    </row>
    <row r="11" spans="1:34" x14ac:dyDescent="0.25">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c r="AF11" s="4">
        <f>SUM(AF2:AF10)</f>
        <v>23</v>
      </c>
      <c r="AG11" s="4">
        <f>SUM(AG2:AG10)</f>
        <v>18</v>
      </c>
    </row>
    <row r="12" spans="1:34" s="1" customFormat="1" x14ac:dyDescent="0.25">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c r="AF12" s="9">
        <v>37165</v>
      </c>
      <c r="AG12" s="9">
        <v>37172</v>
      </c>
    </row>
    <row r="15" spans="1:34" x14ac:dyDescent="0.25">
      <c r="A15" s="4" t="s">
        <v>428</v>
      </c>
      <c r="Y15" s="4">
        <f>[8]Aug!$U$24+[8]Aug!$U$9</f>
        <v>3</v>
      </c>
      <c r="Z15" s="4">
        <f>[8]Aug!$AB$27</f>
        <v>1</v>
      </c>
      <c r="AB15" s="4">
        <f>3</f>
        <v>3</v>
      </c>
      <c r="AC15" s="4">
        <f>2</f>
        <v>2</v>
      </c>
      <c r="AD15" s="4">
        <v>3</v>
      </c>
      <c r="AE15" s="4">
        <f>7+1</f>
        <v>8</v>
      </c>
      <c r="AF15" s="4">
        <f>2</f>
        <v>2</v>
      </c>
      <c r="AG15" s="4">
        <f>1</f>
        <v>1</v>
      </c>
      <c r="AH15" s="4" t="s">
        <v>428</v>
      </c>
    </row>
    <row r="16" spans="1:34" x14ac:dyDescent="0.25">
      <c r="A16" s="4" t="s">
        <v>247</v>
      </c>
      <c r="X16" s="4">
        <f>[8]Aug!$N$22+[8]Aug!$N$20+[8]Aug!$N$7+[8]Aug!$N$8</f>
        <v>14</v>
      </c>
      <c r="Y16" s="4">
        <f>[8]Aug!$U$20+[8]Aug!$U$22+[8]Aug!$U$16</f>
        <v>3</v>
      </c>
      <c r="Z16" s="4">
        <f>[8]Aug!$AB$22+[8]Aug!$AB$7+[8]Aug!$AB$8</f>
        <v>8</v>
      </c>
      <c r="AA16" s="4">
        <f>[8]Aug!$AI$16+1</f>
        <v>2</v>
      </c>
      <c r="AB16" s="4">
        <f>1+1+5+2</f>
        <v>9</v>
      </c>
      <c r="AC16" s="4">
        <f>1+4+12</f>
        <v>17</v>
      </c>
      <c r="AD16" s="4">
        <v>57</v>
      </c>
      <c r="AE16" s="4">
        <f>14+1+1</f>
        <v>16</v>
      </c>
      <c r="AF16" s="4">
        <f>1+1</f>
        <v>2</v>
      </c>
      <c r="AG16" s="4">
        <f>1+2+2</f>
        <v>5</v>
      </c>
      <c r="AH16" s="4" t="s">
        <v>247</v>
      </c>
    </row>
    <row r="17" spans="1:34" x14ac:dyDescent="0.25">
      <c r="A17" s="4" t="s">
        <v>393</v>
      </c>
      <c r="AH17" s="4" t="s">
        <v>393</v>
      </c>
    </row>
    <row r="18" spans="1:34" x14ac:dyDescent="0.25">
      <c r="A18" s="4" t="s">
        <v>228</v>
      </c>
      <c r="AG18" s="4">
        <f>5</f>
        <v>5</v>
      </c>
      <c r="AH18" s="4" t="s">
        <v>228</v>
      </c>
    </row>
    <row r="19" spans="1:34" x14ac:dyDescent="0.25">
      <c r="A19" s="4" t="s">
        <v>291</v>
      </c>
      <c r="AH19" s="4" t="s">
        <v>291</v>
      </c>
    </row>
    <row r="20" spans="1:34" x14ac:dyDescent="0.25">
      <c r="A20" s="4" t="s">
        <v>510</v>
      </c>
      <c r="X20" s="4">
        <f>[8]Aug!$N$21+[8]Aug!$N$15</f>
        <v>6</v>
      </c>
      <c r="Y20" s="4">
        <f>[8]Aug!$U$26+[8]Aug!$U$21</f>
        <v>7</v>
      </c>
      <c r="Z20" s="4">
        <f>[8]Aug!$AB$26+[8]Aug!$AB$21</f>
        <v>3</v>
      </c>
      <c r="AA20" s="4">
        <f>[8]Aug!$AI$26+[8]Aug!$AI$21</f>
        <v>11</v>
      </c>
      <c r="AB20" s="4">
        <f>1</f>
        <v>1</v>
      </c>
      <c r="AC20" s="4">
        <f>14+3</f>
        <v>17</v>
      </c>
      <c r="AD20" s="4">
        <v>6</v>
      </c>
      <c r="AE20" s="4">
        <v>5</v>
      </c>
      <c r="AF20" s="4">
        <f>1+1+7</f>
        <v>9</v>
      </c>
      <c r="AG20" s="4">
        <f>5+2+2</f>
        <v>9</v>
      </c>
      <c r="AH20" s="4" t="s">
        <v>510</v>
      </c>
    </row>
    <row r="22" spans="1:34" x14ac:dyDescent="0.25">
      <c r="A22" s="4" t="s">
        <v>507</v>
      </c>
      <c r="X22" s="4">
        <f t="shared" ref="X22:AG22" si="2">SUM(X15:X20)</f>
        <v>20</v>
      </c>
      <c r="Y22" s="4">
        <f t="shared" si="2"/>
        <v>13</v>
      </c>
      <c r="Z22" s="4">
        <f t="shared" si="2"/>
        <v>12</v>
      </c>
      <c r="AA22" s="4">
        <f t="shared" si="2"/>
        <v>13</v>
      </c>
      <c r="AB22" s="4">
        <f t="shared" si="2"/>
        <v>13</v>
      </c>
      <c r="AC22" s="4">
        <f t="shared" si="2"/>
        <v>36</v>
      </c>
      <c r="AD22" s="4">
        <f t="shared" si="2"/>
        <v>66</v>
      </c>
      <c r="AE22" s="4">
        <f t="shared" si="2"/>
        <v>29</v>
      </c>
      <c r="AF22" s="4">
        <f t="shared" si="2"/>
        <v>13</v>
      </c>
      <c r="AG22" s="4">
        <f t="shared" si="2"/>
        <v>20</v>
      </c>
      <c r="AH22" s="4" t="s">
        <v>511</v>
      </c>
    </row>
    <row r="24" spans="1:34" x14ac:dyDescent="0.25">
      <c r="A24" s="4" t="s">
        <v>508</v>
      </c>
      <c r="AH24" s="4" t="s">
        <v>508</v>
      </c>
    </row>
    <row r="111" spans="1:12" x14ac:dyDescent="0.25">
      <c r="A111" s="10" t="s">
        <v>86</v>
      </c>
      <c r="B111" s="11"/>
      <c r="C111" s="11"/>
      <c r="D111" s="11"/>
      <c r="E111" s="11"/>
      <c r="F111" s="12"/>
      <c r="G111" s="11"/>
      <c r="H111" s="11"/>
      <c r="I111" s="12"/>
      <c r="J111" s="12"/>
      <c r="K111" s="12"/>
      <c r="L111" s="11"/>
    </row>
    <row r="112" spans="1:12" x14ac:dyDescent="0.25">
      <c r="A112" s="11"/>
      <c r="B112" s="11"/>
      <c r="C112" s="11"/>
      <c r="D112" s="11"/>
      <c r="E112" s="11"/>
      <c r="F112" s="12"/>
      <c r="G112" s="11"/>
      <c r="H112" s="11"/>
      <c r="I112" s="12"/>
      <c r="J112" s="12"/>
      <c r="K112" s="12"/>
      <c r="L112" s="11"/>
    </row>
    <row r="113" spans="1:12" x14ac:dyDescent="0.25">
      <c r="A113" s="13" t="s">
        <v>210</v>
      </c>
      <c r="B113" s="11"/>
      <c r="C113" s="11"/>
      <c r="D113" s="11"/>
      <c r="E113" s="11"/>
      <c r="F113" s="12"/>
      <c r="G113" s="11"/>
      <c r="H113" s="11"/>
      <c r="I113" s="12"/>
      <c r="J113" s="12"/>
      <c r="K113" s="12"/>
      <c r="L113" s="11"/>
    </row>
    <row r="114" spans="1:12" x14ac:dyDescent="0.25">
      <c r="A114" s="11" t="s">
        <v>445</v>
      </c>
      <c r="B114" s="11"/>
      <c r="C114" s="11"/>
      <c r="D114" s="11"/>
      <c r="E114" s="11"/>
      <c r="F114" s="12"/>
      <c r="G114" s="11"/>
      <c r="H114" s="11"/>
      <c r="I114" s="12"/>
      <c r="J114" s="12"/>
      <c r="K114" s="12"/>
      <c r="L114" s="11"/>
    </row>
    <row r="115" spans="1:12" x14ac:dyDescent="0.25">
      <c r="A115" s="11" t="s">
        <v>446</v>
      </c>
      <c r="B115" s="11"/>
      <c r="C115" s="11"/>
      <c r="D115" s="11"/>
      <c r="E115" s="11"/>
      <c r="F115" s="12"/>
      <c r="G115" s="11"/>
      <c r="H115" s="11"/>
      <c r="I115" s="12"/>
      <c r="J115" s="12"/>
      <c r="K115" s="12"/>
      <c r="L115" s="11"/>
    </row>
    <row r="116" spans="1:12" x14ac:dyDescent="0.25">
      <c r="A116" s="11" t="s">
        <v>447</v>
      </c>
      <c r="B116" s="11"/>
      <c r="C116" s="11"/>
      <c r="D116" s="11"/>
      <c r="E116" s="11"/>
      <c r="F116" s="12"/>
      <c r="G116" s="11"/>
      <c r="H116" s="11"/>
      <c r="I116" s="12"/>
      <c r="J116" s="12"/>
      <c r="K116" s="12"/>
      <c r="L116" s="11"/>
    </row>
    <row r="117" spans="1:12" x14ac:dyDescent="0.25">
      <c r="A117" s="11" t="s">
        <v>448</v>
      </c>
      <c r="B117" s="11"/>
      <c r="C117" s="11"/>
      <c r="D117" s="11"/>
      <c r="E117" s="11"/>
      <c r="F117" s="12"/>
      <c r="G117" s="11"/>
      <c r="H117" s="11"/>
      <c r="I117" s="12"/>
      <c r="J117" s="12"/>
      <c r="K117" s="12"/>
      <c r="L117" s="11"/>
    </row>
    <row r="118" spans="1:12" x14ac:dyDescent="0.25">
      <c r="A118" s="11" t="s">
        <v>449</v>
      </c>
      <c r="B118" s="11"/>
      <c r="C118" s="11"/>
      <c r="D118" s="11"/>
      <c r="E118" s="11"/>
      <c r="F118" s="12"/>
      <c r="G118" s="11"/>
      <c r="H118" s="11"/>
      <c r="I118" s="12"/>
      <c r="J118" s="12"/>
      <c r="K118" s="12"/>
      <c r="L118" s="11"/>
    </row>
    <row r="119" spans="1:12" x14ac:dyDescent="0.25">
      <c r="A119" s="11" t="s">
        <v>450</v>
      </c>
      <c r="B119" s="11"/>
      <c r="C119" s="11"/>
      <c r="D119" s="11"/>
      <c r="E119" s="11"/>
      <c r="F119" s="12"/>
      <c r="G119" s="11"/>
      <c r="H119" s="11"/>
      <c r="I119" s="12"/>
      <c r="J119" s="12"/>
      <c r="K119" s="12"/>
      <c r="L119" s="11"/>
    </row>
    <row r="120" spans="1:12" x14ac:dyDescent="0.25">
      <c r="A120" s="11" t="s">
        <v>451</v>
      </c>
      <c r="B120" s="11"/>
      <c r="C120" s="11"/>
      <c r="D120" s="11"/>
      <c r="E120" s="11"/>
      <c r="F120" s="12"/>
      <c r="G120" s="11"/>
      <c r="H120" s="11"/>
      <c r="I120" s="12"/>
      <c r="J120" s="12"/>
      <c r="K120" s="12"/>
      <c r="L120" s="11"/>
    </row>
    <row r="121" spans="1:12" x14ac:dyDescent="0.25">
      <c r="A121" s="11" t="s">
        <v>452</v>
      </c>
      <c r="B121" s="11"/>
      <c r="C121" s="11"/>
      <c r="D121" s="11"/>
      <c r="E121" s="11"/>
      <c r="F121" s="12"/>
      <c r="G121" s="11"/>
      <c r="H121" s="11"/>
      <c r="I121" s="12"/>
      <c r="J121" s="12"/>
      <c r="K121" s="12"/>
      <c r="L121" s="11"/>
    </row>
    <row r="122" spans="1:12" x14ac:dyDescent="0.25">
      <c r="A122" s="11" t="s">
        <v>453</v>
      </c>
      <c r="B122" s="11"/>
      <c r="C122" s="11"/>
      <c r="D122" s="11"/>
      <c r="E122" s="11"/>
      <c r="F122" s="12"/>
      <c r="G122" s="11"/>
      <c r="H122" s="11"/>
      <c r="I122" s="12"/>
      <c r="J122" s="12"/>
      <c r="K122" s="12"/>
      <c r="L122" s="11"/>
    </row>
    <row r="123" spans="1:12" x14ac:dyDescent="0.25">
      <c r="A123" s="11"/>
      <c r="B123" s="11"/>
      <c r="C123" s="11"/>
      <c r="D123" s="11"/>
      <c r="E123" s="11"/>
      <c r="F123" s="12"/>
      <c r="G123" s="11"/>
      <c r="H123" s="11"/>
      <c r="I123" s="12"/>
      <c r="J123" s="12"/>
      <c r="K123" s="12"/>
      <c r="L123" s="11"/>
    </row>
    <row r="124" spans="1:12" x14ac:dyDescent="0.25">
      <c r="A124" s="14"/>
      <c r="B124" s="14"/>
      <c r="C124" s="14"/>
      <c r="D124" s="14"/>
      <c r="E124" s="14" t="s">
        <v>211</v>
      </c>
      <c r="F124" s="14"/>
      <c r="G124" s="14"/>
      <c r="H124" s="14"/>
      <c r="I124" s="14" t="s">
        <v>212</v>
      </c>
      <c r="J124" s="14" t="s">
        <v>213</v>
      </c>
      <c r="K124" s="14" t="s">
        <v>214</v>
      </c>
      <c r="L124" s="14" t="s">
        <v>215</v>
      </c>
    </row>
    <row r="125" spans="1:12" x14ac:dyDescent="0.25">
      <c r="A125" s="14" t="s">
        <v>216</v>
      </c>
      <c r="B125" s="14" t="s">
        <v>217</v>
      </c>
      <c r="C125" s="14" t="s">
        <v>218</v>
      </c>
      <c r="D125" s="14" t="s">
        <v>219</v>
      </c>
      <c r="E125" s="14" t="s">
        <v>220</v>
      </c>
      <c r="F125" s="14" t="s">
        <v>210</v>
      </c>
      <c r="G125" s="14" t="s">
        <v>221</v>
      </c>
      <c r="H125" s="14" t="s">
        <v>222</v>
      </c>
      <c r="I125" s="14" t="s">
        <v>223</v>
      </c>
      <c r="J125" s="14" t="s">
        <v>224</v>
      </c>
      <c r="K125" s="14" t="s">
        <v>225</v>
      </c>
      <c r="L125" s="14" t="s">
        <v>226</v>
      </c>
    </row>
    <row r="126" spans="1:12" x14ac:dyDescent="0.25">
      <c r="A126" s="14"/>
      <c r="B126" s="14"/>
      <c r="C126" s="14"/>
      <c r="D126" s="14"/>
      <c r="E126" s="14"/>
      <c r="F126" s="14"/>
      <c r="G126" s="14"/>
      <c r="H126" s="14"/>
      <c r="I126" s="14"/>
      <c r="J126" s="14"/>
      <c r="K126" s="14"/>
      <c r="L126" s="14"/>
    </row>
    <row r="127" spans="1:12" ht="169.5" customHeight="1" x14ac:dyDescent="0.25">
      <c r="A127" s="15">
        <v>37176</v>
      </c>
      <c r="B127" s="61" t="s">
        <v>76</v>
      </c>
      <c r="C127" s="16" t="s">
        <v>74</v>
      </c>
      <c r="D127" s="16" t="s">
        <v>460</v>
      </c>
      <c r="E127" s="16" t="s">
        <v>77</v>
      </c>
      <c r="F127" s="16" t="s">
        <v>440</v>
      </c>
      <c r="G127" s="62" t="s">
        <v>78</v>
      </c>
      <c r="H127" s="16"/>
      <c r="I127" s="16" t="s">
        <v>234</v>
      </c>
      <c r="J127" s="16" t="s">
        <v>234</v>
      </c>
      <c r="K127" s="16" t="s">
        <v>234</v>
      </c>
      <c r="L127" s="16" t="s">
        <v>456</v>
      </c>
    </row>
    <row r="128" spans="1:12" ht="26.4" x14ac:dyDescent="0.25">
      <c r="A128" s="24">
        <v>37176</v>
      </c>
      <c r="B128" s="31" t="s">
        <v>37</v>
      </c>
      <c r="C128" s="18" t="s">
        <v>393</v>
      </c>
      <c r="D128" s="18" t="s">
        <v>513</v>
      </c>
      <c r="E128" s="18" t="s">
        <v>38</v>
      </c>
      <c r="F128" s="18" t="s">
        <v>375</v>
      </c>
      <c r="G128" s="17" t="s">
        <v>39</v>
      </c>
      <c r="H128" s="18"/>
      <c r="I128" s="18" t="s">
        <v>234</v>
      </c>
      <c r="J128" s="18" t="s">
        <v>234</v>
      </c>
      <c r="K128" s="18" t="s">
        <v>235</v>
      </c>
      <c r="L128" s="18" t="s">
        <v>456</v>
      </c>
    </row>
    <row r="129" spans="1:25" ht="26.4" x14ac:dyDescent="0.25">
      <c r="A129" s="24">
        <v>37176</v>
      </c>
      <c r="B129" s="31" t="s">
        <v>227</v>
      </c>
      <c r="C129" s="18" t="s">
        <v>228</v>
      </c>
      <c r="D129" s="18" t="s">
        <v>492</v>
      </c>
      <c r="E129" s="18" t="s">
        <v>230</v>
      </c>
      <c r="F129" s="18" t="s">
        <v>231</v>
      </c>
      <c r="G129" s="17" t="s">
        <v>40</v>
      </c>
      <c r="H129" s="18"/>
      <c r="I129" s="18" t="s">
        <v>234</v>
      </c>
      <c r="J129" s="18" t="s">
        <v>234</v>
      </c>
      <c r="K129" s="18" t="s">
        <v>235</v>
      </c>
      <c r="L129" s="18" t="s">
        <v>456</v>
      </c>
    </row>
    <row r="130" spans="1:25" ht="23.25" customHeight="1" x14ac:dyDescent="0.25">
      <c r="A130" s="24">
        <v>37176</v>
      </c>
      <c r="B130" s="31" t="s">
        <v>530</v>
      </c>
      <c r="C130" s="18" t="s">
        <v>74</v>
      </c>
      <c r="D130" s="18" t="s">
        <v>41</v>
      </c>
      <c r="E130" s="18" t="s">
        <v>75</v>
      </c>
      <c r="F130" s="18" t="s">
        <v>255</v>
      </c>
      <c r="G130" s="17" t="s">
        <v>42</v>
      </c>
      <c r="H130" s="18"/>
      <c r="I130" s="18" t="s">
        <v>235</v>
      </c>
      <c r="J130" s="18" t="s">
        <v>234</v>
      </c>
      <c r="K130" s="18" t="s">
        <v>234</v>
      </c>
      <c r="L130" s="18" t="s">
        <v>456</v>
      </c>
    </row>
    <row r="131" spans="1:25" ht="24.75" customHeight="1" x14ac:dyDescent="0.25">
      <c r="A131" s="24">
        <v>37176</v>
      </c>
      <c r="B131" s="31" t="s">
        <v>43</v>
      </c>
      <c r="C131" s="18" t="s">
        <v>44</v>
      </c>
      <c r="D131" s="18" t="s">
        <v>45</v>
      </c>
      <c r="E131" s="18"/>
      <c r="F131" s="18" t="s">
        <v>255</v>
      </c>
      <c r="G131" s="17" t="s">
        <v>46</v>
      </c>
      <c r="H131" s="18"/>
      <c r="I131" s="18" t="s">
        <v>235</v>
      </c>
      <c r="J131" s="18" t="s">
        <v>235</v>
      </c>
      <c r="K131" s="18" t="s">
        <v>235</v>
      </c>
      <c r="L131" s="18" t="s">
        <v>456</v>
      </c>
    </row>
    <row r="132" spans="1:25" x14ac:dyDescent="0.25">
      <c r="A132" s="24">
        <v>37175</v>
      </c>
      <c r="B132" s="31" t="s">
        <v>47</v>
      </c>
      <c r="C132" s="18" t="s">
        <v>247</v>
      </c>
      <c r="D132" s="18" t="s">
        <v>48</v>
      </c>
      <c r="E132" s="18" t="s">
        <v>249</v>
      </c>
      <c r="F132" s="18" t="s">
        <v>266</v>
      </c>
      <c r="G132" s="17" t="s">
        <v>49</v>
      </c>
      <c r="H132" s="18"/>
      <c r="I132" s="18" t="s">
        <v>235</v>
      </c>
      <c r="J132" s="18" t="s">
        <v>234</v>
      </c>
      <c r="K132" s="18" t="s">
        <v>235</v>
      </c>
      <c r="L132" s="18" t="s">
        <v>456</v>
      </c>
      <c r="M132" s="22"/>
      <c r="N132" s="22"/>
      <c r="O132" s="22"/>
      <c r="P132" s="22"/>
      <c r="Q132" s="22"/>
      <c r="R132" s="22"/>
      <c r="S132" s="22"/>
      <c r="T132" s="22"/>
      <c r="U132" s="22"/>
      <c r="V132" s="22"/>
      <c r="W132" s="22"/>
      <c r="X132" s="22"/>
      <c r="Y132" s="22"/>
    </row>
    <row r="133" spans="1:25" ht="26.4" x14ac:dyDescent="0.25">
      <c r="A133" s="24">
        <v>37175</v>
      </c>
      <c r="B133" s="31" t="s">
        <v>50</v>
      </c>
      <c r="C133" s="18" t="s">
        <v>228</v>
      </c>
      <c r="D133" s="18" t="s">
        <v>311</v>
      </c>
      <c r="E133" s="18" t="s">
        <v>230</v>
      </c>
      <c r="F133" s="18" t="s">
        <v>375</v>
      </c>
      <c r="G133" s="17" t="s">
        <v>51</v>
      </c>
      <c r="H133" s="18"/>
      <c r="I133" s="18" t="s">
        <v>234</v>
      </c>
      <c r="J133" s="18" t="s">
        <v>234</v>
      </c>
      <c r="K133" s="18" t="s">
        <v>234</v>
      </c>
      <c r="L133" s="18" t="s">
        <v>456</v>
      </c>
      <c r="M133" s="22"/>
      <c r="N133" s="22"/>
      <c r="O133" s="22"/>
      <c r="P133" s="22"/>
      <c r="Q133" s="22"/>
      <c r="R133" s="22"/>
      <c r="S133" s="22"/>
      <c r="T133" s="22"/>
      <c r="U133" s="22"/>
      <c r="V133" s="22"/>
      <c r="W133" s="22"/>
      <c r="X133" s="22"/>
      <c r="Y133" s="22"/>
    </row>
    <row r="134" spans="1:25" ht="26.4" x14ac:dyDescent="0.25">
      <c r="A134" s="24">
        <v>37174</v>
      </c>
      <c r="B134" s="31" t="s">
        <v>52</v>
      </c>
      <c r="C134" s="18" t="s">
        <v>228</v>
      </c>
      <c r="D134" s="18" t="s">
        <v>313</v>
      </c>
      <c r="E134" s="18" t="s">
        <v>479</v>
      </c>
      <c r="F134" s="18" t="s">
        <v>255</v>
      </c>
      <c r="G134" s="17" t="s">
        <v>53</v>
      </c>
      <c r="H134" s="18"/>
      <c r="I134" s="18" t="s">
        <v>235</v>
      </c>
      <c r="J134" s="18" t="s">
        <v>234</v>
      </c>
      <c r="K134" s="18" t="s">
        <v>235</v>
      </c>
      <c r="L134" s="18" t="s">
        <v>456</v>
      </c>
      <c r="M134" s="22"/>
      <c r="N134" s="22"/>
      <c r="O134" s="22"/>
      <c r="P134" s="22"/>
      <c r="Q134" s="22"/>
      <c r="R134" s="22"/>
      <c r="S134" s="22"/>
      <c r="T134" s="22"/>
      <c r="U134" s="22"/>
      <c r="V134" s="22"/>
      <c r="W134" s="22"/>
      <c r="X134" s="22"/>
      <c r="Y134" s="22"/>
    </row>
    <row r="135" spans="1:25" ht="55.5" customHeight="1" x14ac:dyDescent="0.25">
      <c r="A135" s="24">
        <v>37174</v>
      </c>
      <c r="B135" s="31" t="s">
        <v>492</v>
      </c>
      <c r="C135" s="18" t="s">
        <v>228</v>
      </c>
      <c r="D135" s="18" t="s">
        <v>492</v>
      </c>
      <c r="E135" s="18" t="s">
        <v>230</v>
      </c>
      <c r="F135" s="18" t="s">
        <v>231</v>
      </c>
      <c r="G135" s="17" t="s">
        <v>54</v>
      </c>
      <c r="H135" s="18"/>
      <c r="I135" s="18" t="s">
        <v>234</v>
      </c>
      <c r="J135" s="18" t="s">
        <v>234</v>
      </c>
      <c r="K135" s="18" t="s">
        <v>235</v>
      </c>
      <c r="L135" s="18" t="s">
        <v>456</v>
      </c>
      <c r="M135" s="22"/>
      <c r="N135" s="22"/>
      <c r="O135" s="22"/>
      <c r="P135" s="22"/>
      <c r="Q135" s="22"/>
      <c r="R135" s="22"/>
      <c r="S135" s="22"/>
      <c r="T135" s="22"/>
      <c r="U135" s="22"/>
      <c r="V135" s="22"/>
      <c r="W135" s="22"/>
      <c r="X135" s="22"/>
      <c r="Y135" s="22"/>
    </row>
    <row r="136" spans="1:25" ht="39.6" x14ac:dyDescent="0.25">
      <c r="A136" s="24">
        <v>37173</v>
      </c>
      <c r="B136" s="31" t="s">
        <v>55</v>
      </c>
      <c r="C136" s="18" t="s">
        <v>228</v>
      </c>
      <c r="D136" s="18" t="s">
        <v>492</v>
      </c>
      <c r="E136" s="18" t="s">
        <v>230</v>
      </c>
      <c r="F136" s="18" t="s">
        <v>231</v>
      </c>
      <c r="G136" s="17" t="s">
        <v>56</v>
      </c>
      <c r="H136" s="18"/>
      <c r="I136" s="18" t="s">
        <v>234</v>
      </c>
      <c r="J136" s="18" t="s">
        <v>234</v>
      </c>
      <c r="K136" s="18" t="s">
        <v>235</v>
      </c>
      <c r="L136" s="18" t="s">
        <v>456</v>
      </c>
      <c r="M136" s="22"/>
      <c r="N136" s="22"/>
      <c r="O136" s="22"/>
      <c r="P136" s="22"/>
      <c r="Q136" s="22"/>
      <c r="R136" s="22"/>
      <c r="S136" s="22"/>
      <c r="T136" s="22"/>
      <c r="U136" s="22"/>
      <c r="V136" s="22"/>
      <c r="W136" s="22"/>
      <c r="X136" s="22"/>
      <c r="Y136" s="22"/>
    </row>
    <row r="137" spans="1:25" x14ac:dyDescent="0.25">
      <c r="A137" s="24">
        <v>37172</v>
      </c>
      <c r="B137" s="31" t="s">
        <v>57</v>
      </c>
      <c r="C137" s="18" t="s">
        <v>238</v>
      </c>
      <c r="D137" s="18" t="s">
        <v>526</v>
      </c>
      <c r="E137" s="18" t="s">
        <v>299</v>
      </c>
      <c r="F137" s="18" t="s">
        <v>255</v>
      </c>
      <c r="G137" s="17" t="s">
        <v>58</v>
      </c>
      <c r="H137" s="18"/>
      <c r="I137" s="18" t="s">
        <v>234</v>
      </c>
      <c r="J137" s="18" t="s">
        <v>234</v>
      </c>
      <c r="K137" s="18" t="s">
        <v>234</v>
      </c>
      <c r="L137" s="18" t="s">
        <v>456</v>
      </c>
      <c r="M137" s="22"/>
      <c r="N137" s="22"/>
      <c r="O137" s="22"/>
      <c r="P137" s="22"/>
      <c r="Q137" s="22"/>
      <c r="R137" s="22"/>
      <c r="S137" s="22"/>
      <c r="T137" s="22"/>
      <c r="U137" s="22"/>
      <c r="V137" s="22"/>
      <c r="W137" s="22"/>
      <c r="X137" s="22"/>
      <c r="Y137" s="22"/>
    </row>
    <row r="138" spans="1:25" ht="39.6" x14ac:dyDescent="0.25">
      <c r="A138" s="24">
        <v>37172</v>
      </c>
      <c r="B138" s="31" t="s">
        <v>59</v>
      </c>
      <c r="C138" s="18" t="s">
        <v>74</v>
      </c>
      <c r="D138" s="18" t="s">
        <v>60</v>
      </c>
      <c r="E138" s="18" t="s">
        <v>75</v>
      </c>
      <c r="F138" s="18" t="s">
        <v>361</v>
      </c>
      <c r="G138" s="17" t="s">
        <v>61</v>
      </c>
      <c r="H138" s="18"/>
      <c r="I138" s="18" t="s">
        <v>234</v>
      </c>
      <c r="J138" s="18" t="s">
        <v>234</v>
      </c>
      <c r="K138" s="18" t="s">
        <v>235</v>
      </c>
      <c r="L138" s="18" t="s">
        <v>456</v>
      </c>
      <c r="M138" s="22"/>
      <c r="N138" s="22"/>
      <c r="O138" s="22"/>
      <c r="P138" s="22"/>
      <c r="Q138" s="22"/>
      <c r="R138" s="22"/>
      <c r="S138" s="22"/>
      <c r="T138" s="22"/>
      <c r="U138" s="22"/>
      <c r="V138" s="22"/>
      <c r="W138" s="22"/>
      <c r="X138" s="22"/>
      <c r="Y138" s="22"/>
    </row>
    <row r="139" spans="1:25" ht="26.4" x14ac:dyDescent="0.25">
      <c r="A139" s="24">
        <v>37172</v>
      </c>
      <c r="B139" s="31" t="s">
        <v>62</v>
      </c>
      <c r="C139" s="18" t="s">
        <v>291</v>
      </c>
      <c r="D139" s="18" t="s">
        <v>498</v>
      </c>
      <c r="E139" s="18" t="s">
        <v>293</v>
      </c>
      <c r="F139" s="18" t="s">
        <v>255</v>
      </c>
      <c r="G139" s="17" t="s">
        <v>63</v>
      </c>
      <c r="H139" s="18"/>
      <c r="I139" s="18" t="s">
        <v>234</v>
      </c>
      <c r="J139" s="18" t="s">
        <v>234</v>
      </c>
      <c r="K139" s="18" t="s">
        <v>235</v>
      </c>
      <c r="L139" s="18" t="s">
        <v>456</v>
      </c>
      <c r="M139" s="22"/>
      <c r="N139" s="22"/>
      <c r="O139" s="22"/>
      <c r="P139" s="22"/>
      <c r="Q139" s="22"/>
      <c r="R139" s="22"/>
      <c r="S139" s="22"/>
      <c r="T139" s="22"/>
      <c r="U139" s="22"/>
      <c r="V139" s="22"/>
      <c r="W139" s="22"/>
      <c r="X139" s="22"/>
      <c r="Y139" s="22"/>
    </row>
    <row r="140" spans="1:25" ht="52.8" x14ac:dyDescent="0.25">
      <c r="A140" s="24">
        <v>37172</v>
      </c>
      <c r="B140" s="31" t="s">
        <v>129</v>
      </c>
      <c r="C140" s="18" t="s">
        <v>247</v>
      </c>
      <c r="D140" s="18" t="s">
        <v>280</v>
      </c>
      <c r="E140" s="18" t="s">
        <v>281</v>
      </c>
      <c r="F140" s="18" t="s">
        <v>255</v>
      </c>
      <c r="G140" s="17" t="s">
        <v>64</v>
      </c>
      <c r="H140" s="18"/>
      <c r="I140" s="18" t="s">
        <v>235</v>
      </c>
      <c r="J140" s="18" t="s">
        <v>234</v>
      </c>
      <c r="K140" s="18" t="s">
        <v>235</v>
      </c>
      <c r="L140" s="18" t="s">
        <v>456</v>
      </c>
      <c r="M140" s="22"/>
      <c r="N140" s="22"/>
      <c r="O140" s="22"/>
      <c r="P140" s="22"/>
      <c r="Q140" s="22"/>
      <c r="R140" s="22"/>
      <c r="S140" s="22"/>
      <c r="T140" s="22"/>
      <c r="U140" s="22"/>
      <c r="V140" s="22"/>
      <c r="W140" s="22"/>
      <c r="X140" s="22"/>
      <c r="Y140" s="22"/>
    </row>
    <row r="141" spans="1:25" ht="52.8" x14ac:dyDescent="0.25">
      <c r="A141" s="24">
        <v>37172</v>
      </c>
      <c r="B141" s="31" t="s">
        <v>65</v>
      </c>
      <c r="C141" s="18" t="s">
        <v>228</v>
      </c>
      <c r="D141" s="18" t="s">
        <v>492</v>
      </c>
      <c r="E141" s="18" t="s">
        <v>230</v>
      </c>
      <c r="F141" s="18" t="s">
        <v>231</v>
      </c>
      <c r="G141" s="17" t="s">
        <v>66</v>
      </c>
      <c r="H141" s="18"/>
      <c r="I141" s="18" t="s">
        <v>234</v>
      </c>
      <c r="J141" s="18" t="s">
        <v>234</v>
      </c>
      <c r="K141" s="18" t="s">
        <v>235</v>
      </c>
      <c r="L141" s="18" t="s">
        <v>456</v>
      </c>
      <c r="M141" s="22"/>
      <c r="N141" s="22"/>
      <c r="O141" s="22"/>
      <c r="P141" s="22"/>
      <c r="Q141" s="22"/>
      <c r="R141" s="22"/>
      <c r="S141" s="22"/>
      <c r="T141" s="22"/>
      <c r="U141" s="22"/>
      <c r="V141" s="22"/>
      <c r="W141" s="22"/>
      <c r="X141" s="22"/>
      <c r="Y141" s="22"/>
    </row>
    <row r="142" spans="1:25" ht="26.4" x14ac:dyDescent="0.25">
      <c r="A142" s="24">
        <v>37169</v>
      </c>
      <c r="B142" s="31" t="s">
        <v>67</v>
      </c>
      <c r="C142" s="18"/>
      <c r="D142" s="18" t="s">
        <v>60</v>
      </c>
      <c r="E142" s="17" t="s">
        <v>68</v>
      </c>
      <c r="F142" s="18" t="s">
        <v>266</v>
      </c>
      <c r="G142" s="17" t="s">
        <v>69</v>
      </c>
      <c r="H142" s="18"/>
      <c r="I142" s="18"/>
      <c r="J142" s="18"/>
      <c r="K142" s="18"/>
      <c r="L142" s="18"/>
      <c r="M142" s="22"/>
      <c r="N142" s="22"/>
      <c r="O142" s="22"/>
      <c r="P142" s="22"/>
      <c r="Q142" s="22"/>
      <c r="R142" s="22"/>
      <c r="S142" s="22"/>
      <c r="T142" s="22"/>
      <c r="U142" s="22"/>
      <c r="V142" s="22"/>
      <c r="W142" s="22"/>
      <c r="X142" s="22"/>
      <c r="Y142" s="22"/>
    </row>
    <row r="143" spans="1:25" ht="14.1" customHeight="1" x14ac:dyDescent="0.25">
      <c r="A143" s="24">
        <v>37169</v>
      </c>
      <c r="B143" s="31" t="s">
        <v>70</v>
      </c>
      <c r="C143" s="18"/>
      <c r="D143" s="18" t="s">
        <v>248</v>
      </c>
      <c r="E143" s="18" t="s">
        <v>71</v>
      </c>
      <c r="F143" s="18" t="s">
        <v>266</v>
      </c>
      <c r="G143" s="17" t="s">
        <v>72</v>
      </c>
      <c r="H143" s="18"/>
      <c r="I143" s="18"/>
      <c r="J143" s="18"/>
      <c r="K143" s="18"/>
      <c r="L143" s="18"/>
      <c r="M143" s="22"/>
      <c r="N143" s="22"/>
      <c r="O143" s="22"/>
      <c r="P143" s="22"/>
      <c r="Q143" s="22"/>
      <c r="R143" s="22"/>
      <c r="S143" s="22"/>
      <c r="T143" s="22"/>
      <c r="U143" s="22"/>
      <c r="V143" s="22"/>
      <c r="W143" s="22"/>
      <c r="X143" s="22"/>
      <c r="Y143" s="22"/>
    </row>
    <row r="144" spans="1:25" ht="14.1" customHeight="1" x14ac:dyDescent="0.25">
      <c r="A144" s="24"/>
      <c r="B144" s="31"/>
      <c r="C144" s="18"/>
      <c r="D144" s="18"/>
      <c r="E144" s="18"/>
      <c r="F144" s="18"/>
      <c r="G144" s="17"/>
      <c r="H144" s="18"/>
      <c r="I144" s="18"/>
      <c r="J144" s="18"/>
      <c r="K144" s="18"/>
      <c r="L144" s="18"/>
      <c r="M144" s="22"/>
      <c r="N144" s="22"/>
      <c r="O144" s="22"/>
      <c r="P144" s="22"/>
      <c r="Q144" s="22"/>
      <c r="R144" s="22"/>
      <c r="S144" s="22"/>
      <c r="T144" s="22"/>
      <c r="U144" s="22"/>
      <c r="V144" s="22"/>
      <c r="W144" s="22"/>
      <c r="X144" s="22"/>
      <c r="Y144" s="22"/>
    </row>
    <row r="145" spans="1:25" ht="14.1" customHeight="1" x14ac:dyDescent="0.25">
      <c r="A145" s="24"/>
      <c r="B145" s="31"/>
      <c r="C145" s="18"/>
      <c r="D145" s="18"/>
      <c r="E145" s="18"/>
      <c r="F145" s="18"/>
      <c r="G145" s="17"/>
      <c r="H145" s="18"/>
      <c r="I145" s="18"/>
      <c r="J145" s="18"/>
      <c r="K145" s="18"/>
      <c r="L145" s="18"/>
      <c r="M145" s="22"/>
      <c r="N145" s="22"/>
      <c r="O145" s="22"/>
      <c r="P145" s="22"/>
      <c r="Q145" s="22"/>
      <c r="R145" s="22"/>
      <c r="S145" s="22"/>
      <c r="T145" s="22"/>
      <c r="U145" s="22"/>
      <c r="V145" s="22"/>
      <c r="W145" s="22"/>
      <c r="X145" s="22"/>
      <c r="Y145" s="22"/>
    </row>
    <row r="146" spans="1:25" ht="14.1" customHeight="1" x14ac:dyDescent="0.25">
      <c r="A146" s="24"/>
      <c r="B146" s="17"/>
      <c r="C146" s="18"/>
      <c r="D146" s="18"/>
      <c r="E146" s="18"/>
      <c r="F146" s="18"/>
      <c r="G146" s="17"/>
      <c r="H146" s="18"/>
      <c r="I146" s="18"/>
      <c r="J146" s="18"/>
      <c r="K146" s="18"/>
      <c r="L146" s="18"/>
      <c r="M146" s="22"/>
      <c r="N146" s="22"/>
      <c r="O146" s="22"/>
      <c r="P146" s="22"/>
      <c r="Q146" s="22"/>
      <c r="R146" s="22"/>
      <c r="S146" s="22"/>
      <c r="T146" s="22"/>
      <c r="U146" s="22"/>
      <c r="V146" s="22"/>
      <c r="W146" s="22"/>
      <c r="X146" s="22"/>
      <c r="Y146" s="22"/>
    </row>
    <row r="147" spans="1:25" ht="14.1" customHeight="1" x14ac:dyDescent="0.25">
      <c r="A147" s="24"/>
      <c r="B147" s="18"/>
      <c r="C147" s="18"/>
      <c r="D147" s="18"/>
      <c r="E147" s="18"/>
      <c r="F147" s="18"/>
      <c r="G147" s="17"/>
      <c r="H147" s="18"/>
      <c r="I147" s="18"/>
      <c r="J147" s="18"/>
      <c r="K147" s="18"/>
      <c r="L147" s="18"/>
      <c r="M147" s="22"/>
      <c r="N147" s="22"/>
      <c r="O147" s="22"/>
      <c r="P147" s="22"/>
      <c r="Q147" s="22"/>
      <c r="R147" s="22"/>
      <c r="S147" s="22"/>
      <c r="T147" s="22"/>
      <c r="U147" s="22"/>
      <c r="V147" s="22"/>
      <c r="W147" s="22"/>
      <c r="X147" s="22"/>
      <c r="Y147" s="22"/>
    </row>
    <row r="148" spans="1:25" ht="14.1" customHeight="1" x14ac:dyDescent="0.25">
      <c r="A148" s="24"/>
      <c r="B148" s="18"/>
      <c r="C148" s="18"/>
      <c r="D148" s="18"/>
      <c r="E148" s="18"/>
      <c r="F148" s="18"/>
      <c r="G148" s="17"/>
      <c r="H148" s="18"/>
      <c r="I148" s="18"/>
      <c r="J148" s="18"/>
      <c r="K148" s="18"/>
      <c r="L148" s="18"/>
      <c r="M148" s="22"/>
      <c r="N148" s="22"/>
      <c r="O148" s="22"/>
      <c r="P148" s="22"/>
      <c r="Q148" s="22"/>
      <c r="R148" s="22"/>
      <c r="S148" s="22"/>
      <c r="T148" s="22"/>
      <c r="U148" s="22"/>
      <c r="V148" s="22"/>
      <c r="W148" s="22"/>
      <c r="X148" s="22"/>
      <c r="Y148" s="22"/>
    </row>
    <row r="149" spans="1:25" ht="14.1" customHeight="1" x14ac:dyDescent="0.25">
      <c r="A149" s="24"/>
      <c r="B149" s="18"/>
      <c r="C149" s="18"/>
      <c r="D149" s="18"/>
      <c r="E149" s="18"/>
      <c r="F149" s="18"/>
      <c r="G149" s="17"/>
      <c r="H149" s="18"/>
      <c r="I149" s="18"/>
      <c r="J149" s="18"/>
      <c r="K149" s="18"/>
      <c r="L149" s="18"/>
    </row>
    <row r="150" spans="1:25" ht="14.1" customHeight="1" x14ac:dyDescent="0.25">
      <c r="A150" s="24"/>
      <c r="B150" s="18"/>
      <c r="C150" s="18"/>
      <c r="D150" s="18"/>
      <c r="E150" s="18"/>
      <c r="F150" s="18"/>
      <c r="G150" s="17"/>
      <c r="H150" s="18"/>
      <c r="I150" s="18"/>
      <c r="J150" s="18"/>
      <c r="K150" s="18"/>
      <c r="L150" s="18"/>
    </row>
    <row r="151" spans="1:25" ht="14.1" customHeight="1" x14ac:dyDescent="0.25">
      <c r="A151" s="24"/>
      <c r="B151" s="18"/>
      <c r="C151" s="18"/>
      <c r="D151" s="18"/>
      <c r="E151" s="18"/>
      <c r="F151" s="18"/>
      <c r="G151" s="17"/>
      <c r="H151" s="17"/>
      <c r="I151" s="18"/>
      <c r="J151" s="18"/>
      <c r="K151" s="18"/>
      <c r="L151" s="18"/>
    </row>
    <row r="152" spans="1:25" ht="14.1" customHeight="1" x14ac:dyDescent="0.25">
      <c r="A152" s="24"/>
      <c r="B152" s="18"/>
      <c r="C152" s="18"/>
      <c r="D152" s="18"/>
      <c r="E152" s="18"/>
      <c r="F152" s="18"/>
      <c r="G152" s="17"/>
      <c r="H152" s="17"/>
      <c r="I152" s="18"/>
      <c r="J152" s="18"/>
      <c r="K152" s="18"/>
      <c r="L152" s="18"/>
    </row>
    <row r="153" spans="1:25" ht="14.1" customHeight="1" x14ac:dyDescent="0.25">
      <c r="A153" s="24"/>
      <c r="B153" s="18"/>
      <c r="C153" s="18"/>
      <c r="D153" s="18"/>
      <c r="E153" s="18"/>
      <c r="F153" s="18"/>
      <c r="G153" s="17"/>
      <c r="H153" s="17"/>
      <c r="I153" s="18"/>
      <c r="J153" s="18"/>
      <c r="K153" s="18"/>
      <c r="L153" s="18"/>
    </row>
    <row r="154" spans="1:25" ht="14.1" customHeight="1" x14ac:dyDescent="0.25">
      <c r="A154" s="24"/>
      <c r="B154" s="18"/>
      <c r="C154" s="18"/>
      <c r="D154" s="18"/>
      <c r="E154" s="18"/>
      <c r="F154" s="18"/>
      <c r="G154" s="25"/>
      <c r="H154" s="18"/>
      <c r="I154" s="18"/>
      <c r="J154" s="18"/>
      <c r="K154" s="18"/>
      <c r="L154" s="18"/>
    </row>
    <row r="155" spans="1:25" ht="14.1" customHeight="1" x14ac:dyDescent="0.25">
      <c r="A155" s="24"/>
      <c r="B155" s="18"/>
      <c r="C155" s="18"/>
      <c r="D155" s="18"/>
      <c r="E155" s="18"/>
      <c r="F155" s="18"/>
      <c r="G155" s="25"/>
      <c r="H155" s="25"/>
      <c r="I155" s="18"/>
      <c r="J155" s="18"/>
      <c r="K155" s="18"/>
      <c r="L155" s="18"/>
    </row>
    <row r="156" spans="1:25" ht="14.1" customHeight="1" x14ac:dyDescent="0.25">
      <c r="A156" s="24"/>
      <c r="B156" s="25"/>
      <c r="C156" s="18"/>
      <c r="D156" s="18"/>
      <c r="E156" s="18"/>
      <c r="F156" s="18"/>
      <c r="G156" s="25"/>
      <c r="H156" s="18"/>
      <c r="I156" s="18"/>
      <c r="J156" s="18"/>
      <c r="K156" s="18"/>
      <c r="L156" s="18"/>
    </row>
    <row r="157" spans="1:25" ht="14.1" customHeight="1" x14ac:dyDescent="0.25">
      <c r="A157" s="24"/>
      <c r="B157" s="18"/>
      <c r="C157" s="18"/>
      <c r="D157" s="18"/>
      <c r="E157" s="18"/>
      <c r="F157" s="18"/>
      <c r="G157" s="25"/>
      <c r="H157" s="25"/>
      <c r="I157" s="18"/>
      <c r="J157" s="18"/>
      <c r="K157" s="18"/>
      <c r="L157" s="18"/>
    </row>
    <row r="158" spans="1:25" ht="14.1" customHeight="1" x14ac:dyDescent="0.25">
      <c r="A158" s="24"/>
      <c r="B158" s="18"/>
      <c r="C158" s="18"/>
      <c r="D158" s="18"/>
      <c r="E158" s="18"/>
      <c r="F158" s="18"/>
      <c r="G158" s="25"/>
      <c r="H158" s="25"/>
      <c r="I158" s="18"/>
      <c r="J158" s="18"/>
      <c r="K158" s="18"/>
      <c r="L158" s="18"/>
    </row>
    <row r="159" spans="1:25" ht="14.1" customHeight="1" x14ac:dyDescent="0.25">
      <c r="A159" s="24"/>
      <c r="B159" s="18"/>
      <c r="C159" s="18"/>
      <c r="D159" s="18"/>
      <c r="E159" s="18"/>
      <c r="F159" s="18"/>
      <c r="G159" s="25"/>
      <c r="H159" s="25"/>
      <c r="I159" s="18"/>
      <c r="J159" s="18"/>
      <c r="K159" s="18"/>
      <c r="L159" s="18"/>
    </row>
    <row r="160" spans="1:25" ht="14.1" customHeight="1" x14ac:dyDescent="0.25">
      <c r="A160" s="24"/>
      <c r="B160" s="18"/>
      <c r="C160" s="18"/>
      <c r="D160" s="18"/>
      <c r="E160" s="18"/>
      <c r="F160" s="18"/>
      <c r="G160" s="25"/>
      <c r="H160" s="25"/>
      <c r="I160" s="18"/>
      <c r="J160" s="18"/>
      <c r="K160" s="18"/>
      <c r="L160" s="18"/>
    </row>
    <row r="161" spans="1:12" ht="14.1" customHeight="1" x14ac:dyDescent="0.25">
      <c r="A161" s="24"/>
      <c r="B161" s="18"/>
      <c r="C161" s="18"/>
      <c r="D161" s="18"/>
      <c r="E161" s="18"/>
      <c r="F161" s="18"/>
      <c r="G161" s="25"/>
      <c r="H161" s="25"/>
      <c r="I161" s="18"/>
      <c r="J161" s="18"/>
      <c r="K161" s="18"/>
      <c r="L161" s="18"/>
    </row>
    <row r="162" spans="1:12" ht="14.1" customHeight="1" x14ac:dyDescent="0.25">
      <c r="A162" s="24"/>
      <c r="B162" s="18"/>
      <c r="C162" s="18"/>
      <c r="D162" s="18"/>
      <c r="E162" s="18"/>
      <c r="F162" s="18"/>
      <c r="G162" s="25"/>
      <c r="H162" s="25"/>
      <c r="I162" s="18"/>
      <c r="J162" s="18"/>
      <c r="K162" s="18"/>
      <c r="L162" s="18"/>
    </row>
    <row r="163" spans="1:12" ht="14.1" customHeight="1" x14ac:dyDescent="0.25">
      <c r="A163" s="24"/>
      <c r="B163" s="18"/>
      <c r="C163" s="18"/>
      <c r="D163" s="18"/>
      <c r="E163" s="18"/>
      <c r="F163" s="18"/>
      <c r="G163" s="25"/>
      <c r="H163" s="25"/>
      <c r="I163" s="18"/>
      <c r="J163" s="18"/>
      <c r="K163" s="18"/>
      <c r="L163" s="18"/>
    </row>
    <row r="164" spans="1:12" ht="14.1" customHeight="1" x14ac:dyDescent="0.25">
      <c r="A164" s="24"/>
      <c r="B164" s="18"/>
      <c r="C164" s="18"/>
      <c r="D164" s="18"/>
      <c r="E164" s="18"/>
      <c r="F164" s="18"/>
      <c r="G164" s="25"/>
      <c r="H164" s="25"/>
      <c r="I164" s="18"/>
      <c r="J164" s="18"/>
      <c r="K164" s="18"/>
      <c r="L164" s="18"/>
    </row>
    <row r="165" spans="1:12" ht="14.1" customHeight="1" x14ac:dyDescent="0.25">
      <c r="A165" s="24"/>
      <c r="B165" s="18"/>
      <c r="C165" s="18"/>
      <c r="D165" s="18"/>
      <c r="E165" s="18"/>
      <c r="F165" s="18"/>
      <c r="G165" s="25"/>
      <c r="H165" s="25"/>
      <c r="I165" s="18"/>
      <c r="J165" s="18"/>
      <c r="K165" s="18"/>
      <c r="L165" s="18"/>
    </row>
    <row r="166" spans="1:12" ht="14.1" customHeight="1" x14ac:dyDescent="0.25">
      <c r="A166" s="24"/>
      <c r="B166" s="18"/>
      <c r="C166" s="18"/>
      <c r="D166" s="18"/>
      <c r="E166" s="18"/>
      <c r="F166" s="18"/>
      <c r="G166" s="25"/>
      <c r="H166" s="25"/>
      <c r="I166" s="18"/>
      <c r="J166" s="18"/>
      <c r="K166" s="18"/>
      <c r="L166" s="18"/>
    </row>
    <row r="167" spans="1:12" ht="14.1" customHeight="1" x14ac:dyDescent="0.25">
      <c r="A167" s="24"/>
      <c r="B167" s="18"/>
      <c r="C167" s="18"/>
      <c r="D167" s="18"/>
      <c r="E167" s="18"/>
      <c r="F167" s="18"/>
      <c r="G167" s="25"/>
      <c r="H167" s="25"/>
      <c r="I167" s="18"/>
      <c r="J167" s="18"/>
      <c r="K167" s="18"/>
      <c r="L167" s="18"/>
    </row>
    <row r="168" spans="1:12" ht="14.1" customHeight="1" x14ac:dyDescent="0.25">
      <c r="A168" s="26"/>
      <c r="B168" s="18"/>
      <c r="C168" s="18"/>
      <c r="D168" s="18"/>
      <c r="E168" s="18"/>
      <c r="F168" s="18"/>
      <c r="G168" s="25"/>
      <c r="H168" s="25"/>
      <c r="I168" s="18"/>
      <c r="J168" s="18"/>
      <c r="K168" s="18"/>
      <c r="L168" s="18"/>
    </row>
    <row r="169" spans="1:12" ht="14.1" customHeight="1" x14ac:dyDescent="0.25">
      <c r="A169" s="26"/>
      <c r="B169" s="18"/>
      <c r="C169" s="18"/>
      <c r="D169" s="18"/>
      <c r="E169" s="18"/>
      <c r="F169" s="18"/>
      <c r="G169" s="25"/>
      <c r="H169" s="25"/>
      <c r="I169" s="18"/>
      <c r="J169" s="18"/>
      <c r="K169" s="18"/>
      <c r="L169" s="18"/>
    </row>
    <row r="170" spans="1:12" ht="14.1" customHeight="1" x14ac:dyDescent="0.25">
      <c r="A170" s="26"/>
      <c r="B170" s="18"/>
      <c r="C170" s="18"/>
      <c r="D170" s="18"/>
      <c r="E170" s="18"/>
      <c r="F170" s="18"/>
      <c r="G170" s="25"/>
      <c r="H170" s="25"/>
      <c r="I170" s="18"/>
      <c r="J170" s="18"/>
      <c r="K170" s="18"/>
      <c r="L170" s="18"/>
    </row>
    <row r="171" spans="1:12" ht="14.1" customHeight="1" x14ac:dyDescent="0.25">
      <c r="A171" s="26"/>
      <c r="B171" s="18"/>
      <c r="C171" s="18"/>
      <c r="D171" s="18"/>
      <c r="E171" s="18"/>
      <c r="F171" s="18"/>
      <c r="G171" s="25"/>
      <c r="H171" s="25"/>
      <c r="I171" s="18"/>
      <c r="J171" s="18"/>
      <c r="K171" s="18"/>
      <c r="L171" s="18"/>
    </row>
    <row r="172" spans="1:12" ht="14.1" customHeight="1" x14ac:dyDescent="0.25">
      <c r="A172" s="26"/>
      <c r="B172" s="18"/>
      <c r="C172" s="18"/>
      <c r="D172" s="18"/>
      <c r="E172" s="18"/>
      <c r="F172" s="18"/>
      <c r="G172" s="25"/>
      <c r="H172" s="25"/>
      <c r="I172" s="18"/>
      <c r="J172" s="18"/>
      <c r="K172" s="18"/>
      <c r="L172" s="18"/>
    </row>
    <row r="173" spans="1:12" ht="14.1" customHeight="1" x14ac:dyDescent="0.25">
      <c r="A173" s="26"/>
      <c r="B173" s="25"/>
      <c r="C173" s="27"/>
      <c r="D173" s="25"/>
      <c r="E173" s="28"/>
      <c r="F173" s="27"/>
      <c r="G173" s="25"/>
      <c r="H173" s="25"/>
      <c r="I173" s="18"/>
      <c r="J173" s="18"/>
      <c r="K173" s="18"/>
      <c r="L173" s="18"/>
    </row>
    <row r="174" spans="1:12" ht="14.1" customHeight="1" x14ac:dyDescent="0.25">
      <c r="A174" s="26"/>
      <c r="B174" s="25"/>
      <c r="C174" s="27"/>
      <c r="D174" s="25"/>
      <c r="E174" s="28"/>
      <c r="F174" s="27"/>
      <c r="G174" s="18"/>
      <c r="H174" s="18"/>
      <c r="I174" s="18"/>
      <c r="J174" s="18"/>
      <c r="K174" s="18"/>
      <c r="L174" s="18"/>
    </row>
    <row r="175" spans="1:12" ht="14.1" customHeight="1" x14ac:dyDescent="0.25">
      <c r="A175" s="29"/>
      <c r="B175" s="25"/>
      <c r="C175" s="27"/>
      <c r="D175" s="25"/>
      <c r="E175" s="28"/>
      <c r="F175" s="27"/>
      <c r="G175" s="25"/>
      <c r="H175" s="28"/>
      <c r="I175" s="18"/>
      <c r="J175" s="18"/>
      <c r="K175" s="18"/>
      <c r="L175" s="18"/>
    </row>
    <row r="176" spans="1:12" ht="14.1" customHeight="1" x14ac:dyDescent="0.25">
      <c r="A176" s="29"/>
      <c r="B176" s="25"/>
      <c r="C176" s="27"/>
      <c r="D176" s="25"/>
      <c r="E176" s="28"/>
      <c r="F176" s="27"/>
      <c r="G176" s="25"/>
      <c r="H176" s="28"/>
      <c r="I176" s="18"/>
      <c r="J176" s="18"/>
      <c r="K176" s="18"/>
      <c r="L176" s="18"/>
    </row>
    <row r="177" spans="1:12" ht="14.1" customHeight="1" x14ac:dyDescent="0.25">
      <c r="A177" s="30"/>
      <c r="B177" s="25"/>
      <c r="C177" s="27"/>
      <c r="D177" s="25"/>
      <c r="E177" s="28"/>
      <c r="F177" s="27"/>
      <c r="G177" s="28"/>
      <c r="H177" s="28"/>
      <c r="I177" s="27"/>
      <c r="J177" s="27"/>
      <c r="K177" s="27"/>
      <c r="L177" s="27"/>
    </row>
    <row r="178" spans="1:12" ht="14.1" customHeight="1" x14ac:dyDescent="0.25">
      <c r="A178" s="30"/>
      <c r="B178" s="25"/>
      <c r="C178" s="27"/>
      <c r="D178" s="28"/>
      <c r="E178" s="28"/>
      <c r="F178" s="27"/>
      <c r="G178" s="28"/>
      <c r="H178" s="28"/>
      <c r="I178" s="27"/>
      <c r="J178" s="27"/>
      <c r="K178" s="27"/>
      <c r="L178" s="27"/>
    </row>
    <row r="179" spans="1:12" ht="14.1" customHeight="1" x14ac:dyDescent="0.25">
      <c r="A179" s="30"/>
      <c r="B179" s="25"/>
      <c r="C179" s="27"/>
      <c r="D179" s="25"/>
      <c r="E179" s="28"/>
      <c r="F179" s="27"/>
      <c r="G179" s="28"/>
      <c r="H179" s="28"/>
      <c r="I179" s="27"/>
      <c r="J179" s="27"/>
      <c r="K179" s="27"/>
      <c r="L179" s="27"/>
    </row>
    <row r="180" spans="1:12" ht="14.1" customHeight="1" x14ac:dyDescent="0.25">
      <c r="A180" s="30"/>
      <c r="B180" s="25"/>
      <c r="C180" s="27"/>
      <c r="D180" s="25"/>
      <c r="E180" s="28"/>
      <c r="F180" s="27"/>
      <c r="G180" s="28"/>
      <c r="H180" s="28"/>
      <c r="I180" s="27"/>
      <c r="J180" s="27"/>
      <c r="K180" s="27"/>
      <c r="L180" s="27"/>
    </row>
    <row r="181" spans="1:12" ht="14.1" customHeight="1" x14ac:dyDescent="0.25">
      <c r="A181" s="30"/>
      <c r="B181" s="25"/>
      <c r="C181" s="27"/>
      <c r="D181" s="25"/>
      <c r="E181" s="28"/>
      <c r="F181" s="27"/>
      <c r="G181" s="28"/>
      <c r="H181" s="28"/>
      <c r="I181" s="27"/>
      <c r="J181" s="27"/>
      <c r="K181" s="27"/>
      <c r="L181" s="27"/>
    </row>
    <row r="182" spans="1:12" ht="14.1" customHeight="1" x14ac:dyDescent="0.25">
      <c r="A182" s="30"/>
      <c r="B182" s="25"/>
      <c r="C182" s="18"/>
      <c r="D182" s="25"/>
      <c r="E182" s="28"/>
      <c r="F182" s="27"/>
      <c r="G182" s="28"/>
      <c r="H182" s="28"/>
      <c r="I182" s="27"/>
      <c r="J182" s="27"/>
      <c r="K182" s="27"/>
      <c r="L182" s="27"/>
    </row>
    <row r="183" spans="1:12" x14ac:dyDescent="0.25">
      <c r="A183" s="30"/>
      <c r="B183" s="25"/>
      <c r="C183" s="27"/>
      <c r="D183" s="25"/>
      <c r="E183" s="28"/>
      <c r="F183" s="27"/>
      <c r="G183" s="28"/>
      <c r="H183" s="28"/>
      <c r="I183" s="27"/>
      <c r="J183" s="27"/>
      <c r="K183" s="27"/>
      <c r="L183" s="27"/>
    </row>
    <row r="184" spans="1:12" x14ac:dyDescent="0.25">
      <c r="A184" s="30"/>
      <c r="B184" s="25"/>
      <c r="C184" s="27"/>
      <c r="D184" s="25"/>
      <c r="E184" s="28"/>
      <c r="F184" s="27"/>
      <c r="G184" s="28"/>
      <c r="H184" s="28"/>
      <c r="I184" s="27"/>
      <c r="J184" s="27"/>
      <c r="K184" s="27"/>
      <c r="L184" s="27"/>
    </row>
    <row r="185" spans="1:12" x14ac:dyDescent="0.25">
      <c r="A185" s="29"/>
      <c r="B185" s="17"/>
      <c r="C185" s="31"/>
      <c r="D185" s="17"/>
      <c r="E185" s="32"/>
      <c r="F185" s="31"/>
      <c r="G185" s="17"/>
      <c r="H185" s="17"/>
      <c r="I185" s="31"/>
      <c r="J185" s="31"/>
      <c r="K185" s="31"/>
      <c r="L185" s="31"/>
    </row>
    <row r="186" spans="1:12" x14ac:dyDescent="0.25">
      <c r="A186" s="29"/>
      <c r="B186" s="17"/>
      <c r="C186" s="31"/>
      <c r="D186" s="17"/>
      <c r="E186" s="32"/>
      <c r="F186" s="31"/>
      <c r="G186" s="17"/>
      <c r="H186" s="17"/>
      <c r="I186" s="31"/>
      <c r="J186" s="31"/>
      <c r="K186" s="31"/>
      <c r="L186" s="31"/>
    </row>
    <row r="188" spans="1:12" x14ac:dyDescent="0.25">
      <c r="A188" s="1" t="s">
        <v>423</v>
      </c>
      <c r="B188" s="1" t="s">
        <v>424</v>
      </c>
      <c r="C188" s="4" t="s">
        <v>425</v>
      </c>
      <c r="D188" s="33" t="s">
        <v>426</v>
      </c>
      <c r="E188" s="33" t="s">
        <v>427</v>
      </c>
    </row>
    <row r="189" spans="1:12" x14ac:dyDescent="0.25">
      <c r="A189" s="34" t="s">
        <v>428</v>
      </c>
      <c r="B189" s="35">
        <f t="shared" ref="B189:B197" si="3">C189/$C$198</f>
        <v>0</v>
      </c>
      <c r="C189" s="5"/>
      <c r="D189" s="4">
        <f>33+1+1+1+1+1+8+1+1+1+2+1+2+1+1+1+2+3+8+2+1</f>
        <v>73</v>
      </c>
      <c r="E189" s="36"/>
    </row>
    <row r="190" spans="1:12" x14ac:dyDescent="0.25">
      <c r="A190" s="34" t="s">
        <v>247</v>
      </c>
      <c r="B190" s="35">
        <f t="shared" si="3"/>
        <v>0.1111111111111111</v>
      </c>
      <c r="C190" s="5">
        <f>'summary 1008'!I25</f>
        <v>2</v>
      </c>
      <c r="D190" s="4">
        <f>540+17+1+1+6+10+1+2+12+2+1+1+1+3+4+3+1+1+1+8+2+1+1+6+1+1+2+1+2+1+4+1+1+1+12+4+57+16+1+1+5</f>
        <v>737</v>
      </c>
      <c r="E190" s="36"/>
    </row>
    <row r="191" spans="1:12" x14ac:dyDescent="0.25">
      <c r="A191" s="34" t="s">
        <v>228</v>
      </c>
      <c r="B191" s="35">
        <f t="shared" si="3"/>
        <v>0.33333333333333331</v>
      </c>
      <c r="C191" s="5">
        <f>'summary 1008'!I26</f>
        <v>6</v>
      </c>
      <c r="D191" s="4">
        <f>13+1+1+1+16+10+5</f>
        <v>47</v>
      </c>
      <c r="E191" s="36">
        <f>(C191/D191)*100</f>
        <v>12.76595744680851</v>
      </c>
    </row>
    <row r="192" spans="1:12" x14ac:dyDescent="0.25">
      <c r="A192" s="34" t="s">
        <v>429</v>
      </c>
      <c r="B192" s="35">
        <f t="shared" si="3"/>
        <v>5.5555555555555552E-2</v>
      </c>
      <c r="C192" s="5">
        <f>'summary 1008'!I27</f>
        <v>1</v>
      </c>
      <c r="D192" s="4">
        <f>36+1+1+2+1+2</f>
        <v>43</v>
      </c>
      <c r="E192" s="36">
        <f>(C192/D192)*100</f>
        <v>2.3255813953488373</v>
      </c>
    </row>
    <row r="193" spans="1:5" x14ac:dyDescent="0.25">
      <c r="A193" s="34" t="s">
        <v>430</v>
      </c>
      <c r="B193" s="35">
        <f t="shared" si="3"/>
        <v>5.5555555555555552E-2</v>
      </c>
      <c r="C193" s="5">
        <f>'summary 1008'!I28</f>
        <v>1</v>
      </c>
      <c r="D193" s="4">
        <f>288+2+13+2+5+56+59+14+2+3+3+1+4+14+1+2</f>
        <v>469</v>
      </c>
      <c r="E193" s="36">
        <f>(C193/D193)*100</f>
        <v>0.21321961620469082</v>
      </c>
    </row>
    <row r="194" spans="1:5" x14ac:dyDescent="0.25">
      <c r="A194" s="34" t="s">
        <v>431</v>
      </c>
      <c r="B194" s="35">
        <f t="shared" si="3"/>
        <v>0</v>
      </c>
      <c r="C194" s="5"/>
      <c r="D194" s="4">
        <f>132+2+1+2+7+3+4+2+7+1+3+4+5+7+5</f>
        <v>185</v>
      </c>
      <c r="E194" s="36"/>
    </row>
    <row r="195" spans="1:5" x14ac:dyDescent="0.25">
      <c r="A195" s="34" t="s">
        <v>291</v>
      </c>
      <c r="B195" s="35">
        <f t="shared" si="3"/>
        <v>5.5555555555555552E-2</v>
      </c>
      <c r="C195" s="5">
        <f>'summary 1008'!I30</f>
        <v>1</v>
      </c>
      <c r="D195" s="4">
        <v>9</v>
      </c>
      <c r="E195" s="36">
        <f>(C195/D195)*100</f>
        <v>11.111111111111111</v>
      </c>
    </row>
    <row r="196" spans="1:5" x14ac:dyDescent="0.25">
      <c r="A196" s="34" t="s">
        <v>393</v>
      </c>
      <c r="B196" s="35">
        <f t="shared" si="3"/>
        <v>5.5555555555555552E-2</v>
      </c>
      <c r="C196" s="5">
        <f>'summary 1008'!I31</f>
        <v>1</v>
      </c>
      <c r="D196" s="4">
        <f>10+5+2</f>
        <v>17</v>
      </c>
      <c r="E196" s="36">
        <f>(C196/D196)*100</f>
        <v>5.8823529411764701</v>
      </c>
    </row>
    <row r="197" spans="1:5" x14ac:dyDescent="0.25">
      <c r="A197" s="37" t="s">
        <v>432</v>
      </c>
      <c r="B197" s="35">
        <f t="shared" si="3"/>
        <v>0.33333333333333331</v>
      </c>
      <c r="C197" s="5">
        <f>'summary 1008'!I32</f>
        <v>6</v>
      </c>
    </row>
    <row r="198" spans="1:5" x14ac:dyDescent="0.25">
      <c r="A198" s="37" t="s">
        <v>433</v>
      </c>
      <c r="B198" s="38">
        <f>SUM(B189:B197)</f>
        <v>1</v>
      </c>
      <c r="C198" s="4">
        <f>SUM(C189:C197)</f>
        <v>18</v>
      </c>
      <c r="D198" s="4">
        <f>SUM(D189:D197)</f>
        <v>1580</v>
      </c>
    </row>
  </sheetData>
  <phoneticPr fontId="0" type="noConversion"/>
  <printOptions horizontalCentered="1"/>
  <pageMargins left="0.25" right="0.25" top="1" bottom="0.5" header="0.5" footer="0.25"/>
  <pageSetup paperSize="5" scale="59" orientation="landscape" r:id="rId1"/>
  <headerFooter alignWithMargins="0">
    <oddHeader>&amp;C&amp;"Arial,Bold"EWS-Global Risk Operations
Weekly Summary of Market Risk Aggregation Issues
Week Beginning October 08</oddHeader>
    <oddFooter>&amp;L&amp;"Arial,Bold"Questions Call Nancy ext 54751</oddFooter>
  </headerFooter>
  <rowBreaks count="1" manualBreakCount="1">
    <brk id="110"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506</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435</v>
      </c>
      <c r="B5" s="42"/>
      <c r="C5" s="42"/>
      <c r="D5" s="42"/>
      <c r="E5" s="42"/>
      <c r="F5" s="42"/>
      <c r="G5" s="42"/>
      <c r="H5" s="42"/>
      <c r="I5" s="42"/>
      <c r="J5" s="42"/>
      <c r="K5" s="43">
        <f>SUM(K10:K18)</f>
        <v>11</v>
      </c>
    </row>
    <row r="6" spans="1:11" x14ac:dyDescent="0.25">
      <c r="A6" s="1"/>
      <c r="B6" s="1"/>
      <c r="C6" s="1"/>
      <c r="K6" s="3"/>
    </row>
    <row r="7" spans="1:11" x14ac:dyDescent="0.25">
      <c r="A7" s="1"/>
      <c r="B7" s="1"/>
      <c r="C7" s="1"/>
      <c r="K7" s="3"/>
    </row>
    <row r="8" spans="1:11" ht="13.8" thickBot="1" x14ac:dyDescent="0.3">
      <c r="A8" s="44" t="s">
        <v>436</v>
      </c>
      <c r="B8" s="44"/>
      <c r="C8" s="44" t="s">
        <v>437</v>
      </c>
      <c r="D8" s="44"/>
      <c r="E8" s="45"/>
      <c r="F8" s="45"/>
      <c r="G8" s="45"/>
      <c r="H8" s="45"/>
      <c r="I8" s="45"/>
      <c r="J8" s="45"/>
      <c r="K8" s="46"/>
    </row>
    <row r="9" spans="1:11" x14ac:dyDescent="0.25">
      <c r="A9" s="2"/>
      <c r="B9" s="2"/>
      <c r="C9" s="2"/>
      <c r="D9" s="2"/>
      <c r="E9" s="2"/>
      <c r="F9" s="2"/>
      <c r="G9" s="2"/>
      <c r="H9" s="2"/>
      <c r="I9" s="2"/>
      <c r="K9" s="3"/>
    </row>
    <row r="10" spans="1:11" x14ac:dyDescent="0.25">
      <c r="A10" s="5" t="s">
        <v>375</v>
      </c>
      <c r="B10" s="2"/>
      <c r="C10" s="2" t="s">
        <v>199</v>
      </c>
      <c r="D10" s="2"/>
      <c r="E10" s="2"/>
      <c r="F10" s="2"/>
      <c r="G10" s="2"/>
      <c r="H10" s="2"/>
      <c r="I10" s="2"/>
      <c r="K10" s="2">
        <f>1</f>
        <v>1</v>
      </c>
    </row>
    <row r="11" spans="1:11" x14ac:dyDescent="0.25">
      <c r="A11" s="6" t="s">
        <v>438</v>
      </c>
      <c r="B11" s="7"/>
      <c r="C11" s="7" t="s">
        <v>200</v>
      </c>
      <c r="D11" s="7"/>
      <c r="E11" s="7"/>
      <c r="F11" s="7"/>
      <c r="G11" s="7"/>
      <c r="H11" s="7"/>
      <c r="I11" s="7"/>
      <c r="J11" s="7"/>
      <c r="K11" s="7"/>
    </row>
    <row r="12" spans="1:11" x14ac:dyDescent="0.25">
      <c r="A12" s="6" t="s">
        <v>255</v>
      </c>
      <c r="B12" s="7"/>
      <c r="C12" s="7" t="s">
        <v>201</v>
      </c>
      <c r="D12" s="7"/>
      <c r="E12" s="7"/>
      <c r="F12" s="7"/>
      <c r="G12" s="7"/>
      <c r="H12" s="7"/>
      <c r="I12" s="7"/>
      <c r="J12" s="7"/>
      <c r="K12" s="7">
        <f>1+1+1+1</f>
        <v>4</v>
      </c>
    </row>
    <row r="13" spans="1:11" x14ac:dyDescent="0.25">
      <c r="A13" s="6" t="s">
        <v>231</v>
      </c>
      <c r="B13" s="7"/>
      <c r="C13" s="7" t="s">
        <v>439</v>
      </c>
      <c r="D13" s="7"/>
      <c r="E13" s="7"/>
      <c r="F13" s="7"/>
      <c r="G13" s="7"/>
      <c r="H13" s="7"/>
      <c r="I13" s="7"/>
      <c r="J13" s="7"/>
      <c r="K13" s="7">
        <f>1+1+1</f>
        <v>3</v>
      </c>
    </row>
    <row r="14" spans="1:11" x14ac:dyDescent="0.25">
      <c r="A14" s="6" t="s">
        <v>361</v>
      </c>
      <c r="B14" s="7"/>
      <c r="C14" s="7" t="s">
        <v>203</v>
      </c>
      <c r="D14" s="7"/>
      <c r="E14" s="7"/>
      <c r="F14" s="7"/>
      <c r="G14" s="7"/>
      <c r="H14" s="7"/>
      <c r="I14" s="7"/>
      <c r="J14" s="7"/>
      <c r="K14" s="7">
        <f>2</f>
        <v>2</v>
      </c>
    </row>
    <row r="15" spans="1:11" x14ac:dyDescent="0.25">
      <c r="A15" s="6" t="s">
        <v>241</v>
      </c>
      <c r="B15" s="7"/>
      <c r="C15" s="7" t="s">
        <v>204</v>
      </c>
      <c r="D15" s="7"/>
      <c r="E15" s="7"/>
      <c r="F15" s="7"/>
      <c r="G15" s="7"/>
      <c r="H15" s="7"/>
      <c r="I15" s="7"/>
      <c r="J15" s="7"/>
      <c r="K15" s="7">
        <f>1</f>
        <v>1</v>
      </c>
    </row>
    <row r="16" spans="1:11" x14ac:dyDescent="0.25">
      <c r="A16" s="6" t="s">
        <v>440</v>
      </c>
      <c r="B16" s="7"/>
      <c r="C16" s="7" t="s">
        <v>205</v>
      </c>
      <c r="D16" s="7"/>
      <c r="E16" s="7"/>
      <c r="F16" s="7"/>
      <c r="G16" s="7"/>
      <c r="H16" s="7"/>
      <c r="I16" s="7"/>
      <c r="J16" s="7"/>
      <c r="K16" s="7"/>
    </row>
    <row r="17" spans="1:11" x14ac:dyDescent="0.25">
      <c r="A17" s="6" t="s">
        <v>260</v>
      </c>
      <c r="B17" s="7"/>
      <c r="C17" s="7" t="s">
        <v>206</v>
      </c>
      <c r="D17" s="7"/>
      <c r="E17" s="7"/>
      <c r="F17" s="7"/>
      <c r="G17" s="7"/>
      <c r="H17" s="7"/>
      <c r="I17" s="7"/>
      <c r="J17" s="7"/>
      <c r="K17" s="7"/>
    </row>
    <row r="18" spans="1:11" x14ac:dyDescent="0.25">
      <c r="A18" s="6" t="s">
        <v>266</v>
      </c>
      <c r="B18" s="7"/>
      <c r="C18" s="7" t="s">
        <v>207</v>
      </c>
      <c r="D18" s="7"/>
      <c r="E18" s="7"/>
      <c r="F18" s="7"/>
      <c r="G18" s="7"/>
      <c r="H18" s="7"/>
      <c r="I18" s="7"/>
      <c r="J18" s="7"/>
      <c r="K18" s="47"/>
    </row>
    <row r="22" spans="1:11" ht="13.8" thickBot="1" x14ac:dyDescent="0.3">
      <c r="A22" s="44" t="s">
        <v>441</v>
      </c>
      <c r="B22" s="45"/>
      <c r="C22" s="45"/>
      <c r="D22" s="45"/>
      <c r="E22" s="45"/>
      <c r="F22" s="45"/>
      <c r="G22" s="44"/>
      <c r="H22" s="45"/>
      <c r="I22" s="44" t="s">
        <v>442</v>
      </c>
      <c r="J22" s="45"/>
      <c r="K22" s="44" t="s">
        <v>443</v>
      </c>
    </row>
    <row r="23" spans="1:11" x14ac:dyDescent="0.25">
      <c r="G23" s="1"/>
      <c r="I23" s="48"/>
      <c r="J23" s="2"/>
      <c r="K23" s="48"/>
    </row>
    <row r="24" spans="1:11" x14ac:dyDescent="0.25">
      <c r="A24" s="29" t="s">
        <v>428</v>
      </c>
      <c r="B24" s="17"/>
      <c r="C24" s="17"/>
      <c r="D24" s="32"/>
      <c r="E24" s="31"/>
      <c r="F24" s="32"/>
      <c r="G24" s="32"/>
      <c r="H24" s="31"/>
      <c r="I24" s="6">
        <f>1+1</f>
        <v>2</v>
      </c>
      <c r="J24" s="31"/>
      <c r="K24" s="31"/>
    </row>
    <row r="25" spans="1:11" x14ac:dyDescent="0.25">
      <c r="A25" s="29" t="s">
        <v>247</v>
      </c>
      <c r="B25" s="17"/>
      <c r="C25" s="17"/>
      <c r="D25" s="32"/>
      <c r="E25" s="31"/>
      <c r="F25" s="32"/>
      <c r="G25" s="32"/>
      <c r="H25" s="31"/>
      <c r="I25" s="6">
        <f>1+1</f>
        <v>2</v>
      </c>
      <c r="J25" s="31"/>
      <c r="K25" s="49"/>
    </row>
    <row r="26" spans="1:11" x14ac:dyDescent="0.25">
      <c r="A26" s="29" t="s">
        <v>228</v>
      </c>
      <c r="B26" s="17"/>
      <c r="C26" s="17"/>
      <c r="D26" s="32"/>
      <c r="E26" s="31"/>
      <c r="F26" s="32"/>
      <c r="G26" s="32"/>
      <c r="H26" s="31"/>
      <c r="I26" s="6">
        <f>4</f>
        <v>4</v>
      </c>
      <c r="J26" s="31"/>
      <c r="K26" s="32"/>
    </row>
    <row r="27" spans="1:11" x14ac:dyDescent="0.25">
      <c r="A27" s="29" t="s">
        <v>429</v>
      </c>
      <c r="B27" s="17"/>
      <c r="C27" s="17"/>
      <c r="D27" s="32"/>
      <c r="E27" s="31"/>
      <c r="F27" s="32"/>
      <c r="G27" s="32"/>
      <c r="H27" s="31"/>
      <c r="I27" s="6"/>
      <c r="J27" s="31"/>
      <c r="K27" s="31"/>
    </row>
    <row r="28" spans="1:11" x14ac:dyDescent="0.25">
      <c r="A28" s="29" t="s">
        <v>430</v>
      </c>
      <c r="B28" s="17"/>
      <c r="C28" s="17"/>
      <c r="D28" s="32"/>
      <c r="E28" s="31"/>
      <c r="F28" s="32"/>
      <c r="G28" s="32"/>
      <c r="H28" s="31"/>
      <c r="I28" s="6">
        <f>1</f>
        <v>1</v>
      </c>
      <c r="J28" s="31"/>
      <c r="K28" s="31"/>
    </row>
    <row r="29" spans="1:11" x14ac:dyDescent="0.25">
      <c r="A29" s="29" t="s">
        <v>431</v>
      </c>
      <c r="B29" s="17"/>
      <c r="C29" s="17"/>
      <c r="D29" s="32"/>
      <c r="E29" s="31"/>
      <c r="F29" s="32"/>
      <c r="G29" s="32"/>
      <c r="H29" s="31"/>
      <c r="I29" s="6"/>
      <c r="J29" s="31"/>
      <c r="K29" s="32"/>
    </row>
    <row r="30" spans="1:11" x14ac:dyDescent="0.25">
      <c r="A30" s="29" t="s">
        <v>291</v>
      </c>
      <c r="B30" s="17"/>
      <c r="C30" s="17"/>
      <c r="D30" s="32"/>
      <c r="E30" s="31"/>
      <c r="F30" s="32"/>
      <c r="G30" s="32"/>
      <c r="H30" s="31"/>
      <c r="I30" s="6">
        <f>1</f>
        <v>1</v>
      </c>
      <c r="J30" s="31"/>
      <c r="K30" s="31"/>
    </row>
    <row r="31" spans="1:11" x14ac:dyDescent="0.25">
      <c r="A31" s="29" t="s">
        <v>393</v>
      </c>
      <c r="B31" s="17"/>
      <c r="C31" s="17"/>
      <c r="D31" s="32"/>
      <c r="E31" s="31"/>
      <c r="F31" s="32"/>
      <c r="G31" s="32"/>
      <c r="H31" s="31"/>
      <c r="I31" s="6"/>
      <c r="J31" s="31"/>
      <c r="K31" s="31"/>
    </row>
    <row r="32" spans="1:11" ht="13.8" thickBot="1" x14ac:dyDescent="0.3">
      <c r="A32" s="50" t="s">
        <v>444</v>
      </c>
      <c r="I32" s="5">
        <f>1</f>
        <v>1</v>
      </c>
      <c r="K32" s="51"/>
    </row>
    <row r="33" spans="1:11" ht="13.8" thickTop="1" x14ac:dyDescent="0.25">
      <c r="A33" s="52" t="s">
        <v>435</v>
      </c>
      <c r="B33" s="53"/>
      <c r="C33" s="53"/>
      <c r="D33" s="53"/>
      <c r="E33" s="53"/>
      <c r="F33" s="53"/>
      <c r="G33" s="53"/>
      <c r="H33" s="53"/>
      <c r="I33" s="54">
        <f>SUM(I24:I32)</f>
        <v>11</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84"/>
  <sheetViews>
    <sheetView topLeftCell="B55" zoomScale="80" zoomScaleNormal="100" workbookViewId="0">
      <selection activeCell="G22" sqref="G22"/>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29" s="1" customFormat="1" x14ac:dyDescent="0.25">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c r="AA1" s="1" t="s">
        <v>454</v>
      </c>
      <c r="AB1" s="1" t="s">
        <v>509</v>
      </c>
    </row>
    <row r="2" spans="1:29" x14ac:dyDescent="0.25">
      <c r="A2" s="2" t="s">
        <v>199</v>
      </c>
      <c r="B2" s="3"/>
      <c r="H2" s="4">
        <f>1+1</f>
        <v>2</v>
      </c>
      <c r="J2" s="4">
        <f>1</f>
        <v>1</v>
      </c>
      <c r="K2" s="3"/>
      <c r="L2" s="5"/>
      <c r="M2" s="3"/>
      <c r="N2" s="3"/>
      <c r="P2" s="4">
        <v>1</v>
      </c>
    </row>
    <row r="3" spans="1:29" x14ac:dyDescent="0.25">
      <c r="A3" s="2" t="s">
        <v>200</v>
      </c>
      <c r="B3" s="5"/>
      <c r="K3" s="5"/>
      <c r="L3" s="5"/>
      <c r="M3" s="5"/>
      <c r="N3" s="6">
        <v>1</v>
      </c>
      <c r="P3" s="4">
        <v>1</v>
      </c>
      <c r="R3" s="4">
        <f>'[7]summary 0625'!K11</f>
        <v>2</v>
      </c>
      <c r="T3" s="4">
        <f>'[7]summary 0709'!K10</f>
        <v>1</v>
      </c>
    </row>
    <row r="4" spans="1:29" x14ac:dyDescent="0.25">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row>
    <row r="5" spans="1:29" x14ac:dyDescent="0.25">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row>
    <row r="6" spans="1:29" x14ac:dyDescent="0.25">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row>
    <row r="7" spans="1:29" x14ac:dyDescent="0.25">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row>
    <row r="8" spans="1:29" x14ac:dyDescent="0.25">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29" x14ac:dyDescent="0.25">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row>
    <row r="10" spans="1:29" x14ac:dyDescent="0.25">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row>
    <row r="11" spans="1:29" x14ac:dyDescent="0.25">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row>
    <row r="12" spans="1:29" s="1" customFormat="1" x14ac:dyDescent="0.25">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row>
    <row r="15" spans="1:29" x14ac:dyDescent="0.25">
      <c r="A15" s="4" t="s">
        <v>428</v>
      </c>
      <c r="Y15" s="4">
        <f>[8]Aug!$U$24+[8]Aug!$U$9</f>
        <v>3</v>
      </c>
      <c r="Z15" s="4">
        <f>[8]Aug!$AB$27</f>
        <v>1</v>
      </c>
      <c r="AB15" s="4">
        <f>3</f>
        <v>3</v>
      </c>
      <c r="AC15" s="4" t="s">
        <v>428</v>
      </c>
    </row>
    <row r="16" spans="1:29" x14ac:dyDescent="0.25">
      <c r="A16" s="4" t="s">
        <v>247</v>
      </c>
      <c r="X16" s="4">
        <f>[8]Aug!$N$22+[8]Aug!$N$20+[8]Aug!$N$7+[8]Aug!$N$8</f>
        <v>14</v>
      </c>
      <c r="Y16" s="4">
        <f>[8]Aug!$U$20+[8]Aug!$U$22+[8]Aug!$U$16</f>
        <v>3</v>
      </c>
      <c r="Z16" s="4">
        <f>[8]Aug!$AB$22+[8]Aug!$AB$7+[8]Aug!$AB$8</f>
        <v>8</v>
      </c>
      <c r="AA16" s="4">
        <f>[8]Aug!$AI$16+1</f>
        <v>2</v>
      </c>
      <c r="AB16" s="4">
        <f>1+1+5+2</f>
        <v>9</v>
      </c>
      <c r="AC16" s="4" t="s">
        <v>247</v>
      </c>
    </row>
    <row r="17" spans="1:29" x14ac:dyDescent="0.25">
      <c r="A17" s="4" t="s">
        <v>393</v>
      </c>
      <c r="AC17" s="4" t="s">
        <v>393</v>
      </c>
    </row>
    <row r="18" spans="1:29" x14ac:dyDescent="0.25">
      <c r="A18" s="4" t="s">
        <v>228</v>
      </c>
      <c r="AC18" s="4" t="s">
        <v>228</v>
      </c>
    </row>
    <row r="19" spans="1:29" x14ac:dyDescent="0.25">
      <c r="A19" s="4" t="s">
        <v>291</v>
      </c>
      <c r="AC19" s="4" t="s">
        <v>291</v>
      </c>
    </row>
    <row r="20" spans="1:29" x14ac:dyDescent="0.25">
      <c r="A20" s="4" t="s">
        <v>510</v>
      </c>
      <c r="X20" s="4">
        <f>[8]Aug!$N$21+[8]Aug!$N$15</f>
        <v>6</v>
      </c>
      <c r="Y20" s="4">
        <f>[8]Aug!$U$26+[8]Aug!$U$21</f>
        <v>7</v>
      </c>
      <c r="Z20" s="4">
        <f>[8]Aug!$AB$26+[8]Aug!$AB$21</f>
        <v>3</v>
      </c>
      <c r="AA20" s="4">
        <f>[8]Aug!$AI$26+[8]Aug!$AI$21</f>
        <v>11</v>
      </c>
      <c r="AB20" s="4">
        <f>1</f>
        <v>1</v>
      </c>
      <c r="AC20" s="4" t="s">
        <v>510</v>
      </c>
    </row>
    <row r="22" spans="1:29" x14ac:dyDescent="0.25">
      <c r="A22" s="4" t="s">
        <v>507</v>
      </c>
      <c r="X22" s="4">
        <f>SUM(X15:X20)</f>
        <v>20</v>
      </c>
      <c r="Y22" s="4">
        <f>SUM(Y15:Y20)</f>
        <v>13</v>
      </c>
      <c r="Z22" s="4">
        <f>SUM(Z15:Z20)</f>
        <v>12</v>
      </c>
      <c r="AA22" s="4">
        <f>SUM(AA15:AA20)</f>
        <v>13</v>
      </c>
      <c r="AB22" s="4">
        <f>SUM(AB15:AB20)</f>
        <v>13</v>
      </c>
      <c r="AC22" s="4" t="s">
        <v>511</v>
      </c>
    </row>
    <row r="24" spans="1:29" x14ac:dyDescent="0.25">
      <c r="A24" s="4" t="s">
        <v>508</v>
      </c>
      <c r="AC24" s="4" t="s">
        <v>508</v>
      </c>
    </row>
    <row r="98" spans="1:12" x14ac:dyDescent="0.25">
      <c r="A98" s="10" t="s">
        <v>505</v>
      </c>
      <c r="B98" s="11"/>
      <c r="C98" s="11"/>
      <c r="D98" s="11"/>
      <c r="E98" s="11"/>
      <c r="F98" s="12"/>
      <c r="G98" s="11"/>
      <c r="H98" s="11"/>
      <c r="I98" s="12"/>
      <c r="J98" s="12"/>
      <c r="K98" s="12"/>
      <c r="L98" s="11"/>
    </row>
    <row r="99" spans="1:12" x14ac:dyDescent="0.25">
      <c r="A99" s="11"/>
      <c r="B99" s="11"/>
      <c r="C99" s="11"/>
      <c r="D99" s="11"/>
      <c r="E99" s="11"/>
      <c r="F99" s="12"/>
      <c r="G99" s="11"/>
      <c r="H99" s="11"/>
      <c r="I99" s="12"/>
      <c r="J99" s="12"/>
      <c r="K99" s="12"/>
      <c r="L99" s="11"/>
    </row>
    <row r="100" spans="1:12" x14ac:dyDescent="0.25">
      <c r="A100" s="13" t="s">
        <v>210</v>
      </c>
      <c r="B100" s="11"/>
      <c r="C100" s="11"/>
      <c r="D100" s="11"/>
      <c r="E100" s="11"/>
      <c r="F100" s="12"/>
      <c r="G100" s="11"/>
      <c r="H100" s="11"/>
      <c r="I100" s="12"/>
      <c r="J100" s="12"/>
      <c r="K100" s="12"/>
      <c r="L100" s="11"/>
    </row>
    <row r="101" spans="1:12" x14ac:dyDescent="0.25">
      <c r="A101" s="11" t="s">
        <v>445</v>
      </c>
      <c r="B101" s="11"/>
      <c r="C101" s="11"/>
      <c r="D101" s="11"/>
      <c r="E101" s="11"/>
      <c r="F101" s="12"/>
      <c r="G101" s="11"/>
      <c r="H101" s="11"/>
      <c r="I101" s="12"/>
      <c r="J101" s="12"/>
      <c r="K101" s="12"/>
      <c r="L101" s="11"/>
    </row>
    <row r="102" spans="1:12" x14ac:dyDescent="0.25">
      <c r="A102" s="11" t="s">
        <v>446</v>
      </c>
      <c r="B102" s="11"/>
      <c r="C102" s="11"/>
      <c r="D102" s="11"/>
      <c r="E102" s="11"/>
      <c r="F102" s="12"/>
      <c r="G102" s="11"/>
      <c r="H102" s="11"/>
      <c r="I102" s="12"/>
      <c r="J102" s="12"/>
      <c r="K102" s="12"/>
      <c r="L102" s="11"/>
    </row>
    <row r="103" spans="1:12" x14ac:dyDescent="0.25">
      <c r="A103" s="11" t="s">
        <v>447</v>
      </c>
      <c r="B103" s="11"/>
      <c r="C103" s="11"/>
      <c r="D103" s="11"/>
      <c r="E103" s="11"/>
      <c r="F103" s="12"/>
      <c r="G103" s="11"/>
      <c r="H103" s="11"/>
      <c r="I103" s="12"/>
      <c r="J103" s="12"/>
      <c r="K103" s="12"/>
      <c r="L103" s="11"/>
    </row>
    <row r="104" spans="1:12" x14ac:dyDescent="0.25">
      <c r="A104" s="11" t="s">
        <v>448</v>
      </c>
      <c r="B104" s="11"/>
      <c r="C104" s="11"/>
      <c r="D104" s="11"/>
      <c r="E104" s="11"/>
      <c r="F104" s="12"/>
      <c r="G104" s="11"/>
      <c r="H104" s="11"/>
      <c r="I104" s="12"/>
      <c r="J104" s="12"/>
      <c r="K104" s="12"/>
      <c r="L104" s="11"/>
    </row>
    <row r="105" spans="1:12" x14ac:dyDescent="0.25">
      <c r="A105" s="11" t="s">
        <v>449</v>
      </c>
      <c r="B105" s="11"/>
      <c r="C105" s="11"/>
      <c r="D105" s="11"/>
      <c r="E105" s="11"/>
      <c r="F105" s="12"/>
      <c r="G105" s="11"/>
      <c r="H105" s="11"/>
      <c r="I105" s="12"/>
      <c r="J105" s="12"/>
      <c r="K105" s="12"/>
      <c r="L105" s="11"/>
    </row>
    <row r="106" spans="1:12" x14ac:dyDescent="0.25">
      <c r="A106" s="11" t="s">
        <v>450</v>
      </c>
      <c r="B106" s="11"/>
      <c r="C106" s="11"/>
      <c r="D106" s="11"/>
      <c r="E106" s="11"/>
      <c r="F106" s="12"/>
      <c r="G106" s="11"/>
      <c r="H106" s="11"/>
      <c r="I106" s="12"/>
      <c r="J106" s="12"/>
      <c r="K106" s="12"/>
      <c r="L106" s="11"/>
    </row>
    <row r="107" spans="1:12" x14ac:dyDescent="0.25">
      <c r="A107" s="11" t="s">
        <v>451</v>
      </c>
      <c r="B107" s="11"/>
      <c r="C107" s="11"/>
      <c r="D107" s="11"/>
      <c r="E107" s="11"/>
      <c r="F107" s="12"/>
      <c r="G107" s="11"/>
      <c r="H107" s="11"/>
      <c r="I107" s="12"/>
      <c r="J107" s="12"/>
      <c r="K107" s="12"/>
      <c r="L107" s="11"/>
    </row>
    <row r="108" spans="1:12" x14ac:dyDescent="0.25">
      <c r="A108" s="11" t="s">
        <v>452</v>
      </c>
      <c r="B108" s="11"/>
      <c r="C108" s="11"/>
      <c r="D108" s="11"/>
      <c r="E108" s="11"/>
      <c r="F108" s="12"/>
      <c r="G108" s="11"/>
      <c r="H108" s="11"/>
      <c r="I108" s="12"/>
      <c r="J108" s="12"/>
      <c r="K108" s="12"/>
      <c r="L108" s="11"/>
    </row>
    <row r="109" spans="1:12" x14ac:dyDescent="0.25">
      <c r="A109" s="11" t="s">
        <v>453</v>
      </c>
      <c r="B109" s="11"/>
      <c r="C109" s="11"/>
      <c r="D109" s="11"/>
      <c r="E109" s="11"/>
      <c r="F109" s="12"/>
      <c r="G109" s="11"/>
      <c r="H109" s="11"/>
      <c r="I109" s="12"/>
      <c r="J109" s="12"/>
      <c r="K109" s="12"/>
      <c r="L109" s="11"/>
    </row>
    <row r="110" spans="1:12" x14ac:dyDescent="0.25">
      <c r="A110" s="11"/>
      <c r="B110" s="11"/>
      <c r="C110" s="11"/>
      <c r="D110" s="11"/>
      <c r="E110" s="11"/>
      <c r="F110" s="12"/>
      <c r="G110" s="11"/>
      <c r="H110" s="11"/>
      <c r="I110" s="12"/>
      <c r="J110" s="12"/>
      <c r="K110" s="12"/>
      <c r="L110" s="11"/>
    </row>
    <row r="111" spans="1:12" x14ac:dyDescent="0.25">
      <c r="A111" s="14"/>
      <c r="B111" s="14"/>
      <c r="C111" s="14"/>
      <c r="D111" s="14"/>
      <c r="E111" s="14" t="s">
        <v>211</v>
      </c>
      <c r="F111" s="14"/>
      <c r="G111" s="14"/>
      <c r="H111" s="14"/>
      <c r="I111" s="14" t="s">
        <v>212</v>
      </c>
      <c r="J111" s="14" t="s">
        <v>213</v>
      </c>
      <c r="K111" s="14" t="s">
        <v>214</v>
      </c>
      <c r="L111" s="14" t="s">
        <v>215</v>
      </c>
    </row>
    <row r="112" spans="1:12" x14ac:dyDescent="0.25">
      <c r="A112" s="14" t="s">
        <v>216</v>
      </c>
      <c r="B112" s="14" t="s">
        <v>217</v>
      </c>
      <c r="C112" s="14" t="s">
        <v>218</v>
      </c>
      <c r="D112" s="14" t="s">
        <v>219</v>
      </c>
      <c r="E112" s="14" t="s">
        <v>220</v>
      </c>
      <c r="F112" s="14" t="s">
        <v>210</v>
      </c>
      <c r="G112" s="14" t="s">
        <v>221</v>
      </c>
      <c r="H112" s="14" t="s">
        <v>222</v>
      </c>
      <c r="I112" s="14" t="s">
        <v>223</v>
      </c>
      <c r="J112" s="14" t="s">
        <v>224</v>
      </c>
      <c r="K112" s="14" t="s">
        <v>225</v>
      </c>
      <c r="L112" s="14" t="s">
        <v>226</v>
      </c>
    </row>
    <row r="113" spans="1:25" x14ac:dyDescent="0.25">
      <c r="A113" s="14"/>
      <c r="B113" s="14"/>
      <c r="C113" s="14"/>
      <c r="D113" s="14"/>
      <c r="E113" s="14"/>
      <c r="F113" s="14"/>
      <c r="G113" s="14"/>
      <c r="H113" s="14"/>
      <c r="I113" s="14"/>
      <c r="J113" s="14"/>
      <c r="K113" s="14"/>
      <c r="L113" s="14"/>
    </row>
    <row r="114" spans="1:25" ht="26.4" x14ac:dyDescent="0.25">
      <c r="A114" s="24">
        <v>37141</v>
      </c>
      <c r="B114" s="18" t="s">
        <v>512</v>
      </c>
      <c r="C114" s="18" t="s">
        <v>393</v>
      </c>
      <c r="D114" s="18" t="s">
        <v>513</v>
      </c>
      <c r="E114" s="18" t="s">
        <v>514</v>
      </c>
      <c r="F114" s="18" t="s">
        <v>255</v>
      </c>
      <c r="G114" s="17" t="s">
        <v>515</v>
      </c>
      <c r="H114" s="17"/>
      <c r="I114" s="18" t="s">
        <v>234</v>
      </c>
      <c r="J114" s="18" t="s">
        <v>234</v>
      </c>
      <c r="K114" s="18" t="s">
        <v>235</v>
      </c>
      <c r="L114" s="18" t="s">
        <v>456</v>
      </c>
    </row>
    <row r="115" spans="1:25" ht="26.4" x14ac:dyDescent="0.25">
      <c r="A115" s="24">
        <v>37141</v>
      </c>
      <c r="B115" s="18" t="s">
        <v>516</v>
      </c>
      <c r="C115" s="18" t="s">
        <v>247</v>
      </c>
      <c r="D115" s="18" t="s">
        <v>460</v>
      </c>
      <c r="E115" s="18" t="s">
        <v>249</v>
      </c>
      <c r="F115" s="18" t="s">
        <v>255</v>
      </c>
      <c r="G115" s="17" t="s">
        <v>517</v>
      </c>
      <c r="H115" s="17"/>
      <c r="I115" s="18" t="s">
        <v>234</v>
      </c>
      <c r="J115" s="18" t="s">
        <v>234</v>
      </c>
      <c r="K115" s="18" t="s">
        <v>234</v>
      </c>
      <c r="L115" s="18" t="s">
        <v>456</v>
      </c>
    </row>
    <row r="116" spans="1:25" ht="26.4" x14ac:dyDescent="0.25">
      <c r="A116" s="24">
        <v>37141</v>
      </c>
      <c r="B116" s="18" t="s">
        <v>518</v>
      </c>
      <c r="C116" s="18" t="s">
        <v>247</v>
      </c>
      <c r="D116" s="18" t="s">
        <v>248</v>
      </c>
      <c r="E116" s="18" t="s">
        <v>249</v>
      </c>
      <c r="F116" s="18" t="s">
        <v>255</v>
      </c>
      <c r="G116" s="17" t="s">
        <v>519</v>
      </c>
      <c r="H116" s="17"/>
      <c r="I116" s="18" t="s">
        <v>234</v>
      </c>
      <c r="J116" s="18" t="s">
        <v>234</v>
      </c>
      <c r="K116" s="18" t="s">
        <v>234</v>
      </c>
      <c r="L116" s="18" t="s">
        <v>456</v>
      </c>
    </row>
    <row r="117" spans="1:25" ht="66" x14ac:dyDescent="0.25">
      <c r="A117" s="24">
        <v>37141</v>
      </c>
      <c r="B117" s="18" t="s">
        <v>418</v>
      </c>
      <c r="C117" s="18" t="s">
        <v>228</v>
      </c>
      <c r="D117" s="18" t="s">
        <v>418</v>
      </c>
      <c r="E117" s="18" t="s">
        <v>230</v>
      </c>
      <c r="F117" s="18" t="s">
        <v>231</v>
      </c>
      <c r="G117" s="17" t="s">
        <v>520</v>
      </c>
      <c r="H117" s="17"/>
      <c r="I117" s="18" t="s">
        <v>234</v>
      </c>
      <c r="J117" s="18" t="s">
        <v>234</v>
      </c>
      <c r="K117" s="18" t="s">
        <v>235</v>
      </c>
      <c r="L117" s="18" t="s">
        <v>456</v>
      </c>
    </row>
    <row r="118" spans="1:25" ht="24.75" customHeight="1" x14ac:dyDescent="0.25">
      <c r="A118" s="24">
        <v>37141</v>
      </c>
      <c r="B118" s="18" t="s">
        <v>466</v>
      </c>
      <c r="C118" s="18" t="s">
        <v>228</v>
      </c>
      <c r="D118" s="18" t="s">
        <v>308</v>
      </c>
      <c r="E118" s="18" t="s">
        <v>521</v>
      </c>
      <c r="F118" s="18" t="s">
        <v>231</v>
      </c>
      <c r="G118" s="17" t="s">
        <v>522</v>
      </c>
      <c r="H118" s="17"/>
      <c r="I118" s="18" t="s">
        <v>235</v>
      </c>
      <c r="J118" s="18" t="s">
        <v>235</v>
      </c>
      <c r="K118" s="18" t="s">
        <v>235</v>
      </c>
      <c r="L118" s="18" t="s">
        <v>456</v>
      </c>
    </row>
    <row r="119" spans="1:25" ht="39.6" x14ac:dyDescent="0.25">
      <c r="A119" s="56">
        <v>37140</v>
      </c>
      <c r="B119" s="57" t="s">
        <v>523</v>
      </c>
      <c r="C119" s="57" t="s">
        <v>228</v>
      </c>
      <c r="D119" s="57" t="s">
        <v>311</v>
      </c>
      <c r="E119" s="57" t="s">
        <v>230</v>
      </c>
      <c r="F119" s="57" t="s">
        <v>231</v>
      </c>
      <c r="G119" s="58" t="s">
        <v>524</v>
      </c>
      <c r="H119" s="58"/>
      <c r="I119" s="57" t="s">
        <v>234</v>
      </c>
      <c r="J119" s="57" t="s">
        <v>234</v>
      </c>
      <c r="K119" s="57" t="s">
        <v>235</v>
      </c>
      <c r="L119" s="16" t="s">
        <v>456</v>
      </c>
      <c r="M119" s="22"/>
      <c r="N119" s="22"/>
      <c r="O119" s="22"/>
      <c r="P119" s="22"/>
      <c r="Q119" s="22"/>
      <c r="R119" s="22"/>
      <c r="S119" s="22"/>
      <c r="T119" s="22"/>
      <c r="U119" s="22"/>
      <c r="V119" s="22"/>
      <c r="W119" s="22"/>
      <c r="X119" s="22"/>
      <c r="Y119" s="22"/>
    </row>
    <row r="120" spans="1:25" ht="39.6" x14ac:dyDescent="0.25">
      <c r="A120" s="24">
        <v>37140</v>
      </c>
      <c r="B120" s="18" t="s">
        <v>525</v>
      </c>
      <c r="C120" s="18" t="s">
        <v>238</v>
      </c>
      <c r="D120" s="18" t="s">
        <v>526</v>
      </c>
      <c r="E120" s="18" t="s">
        <v>299</v>
      </c>
      <c r="F120" s="18" t="s">
        <v>255</v>
      </c>
      <c r="G120" s="17" t="s">
        <v>527</v>
      </c>
      <c r="H120" s="17"/>
      <c r="I120" s="18" t="s">
        <v>234</v>
      </c>
      <c r="J120" s="18" t="s">
        <v>235</v>
      </c>
      <c r="K120" s="18" t="s">
        <v>234</v>
      </c>
      <c r="L120" s="16" t="s">
        <v>456</v>
      </c>
      <c r="M120" s="22"/>
      <c r="N120" s="22"/>
      <c r="O120" s="22"/>
      <c r="P120" s="22"/>
      <c r="Q120" s="22"/>
      <c r="R120" s="22"/>
      <c r="S120" s="22"/>
      <c r="T120" s="22"/>
      <c r="U120" s="22"/>
      <c r="V120" s="22"/>
      <c r="W120" s="22"/>
      <c r="X120" s="22"/>
      <c r="Y120" s="22"/>
    </row>
    <row r="121" spans="1:25" x14ac:dyDescent="0.25">
      <c r="A121" s="24">
        <v>37140</v>
      </c>
      <c r="B121" s="18" t="s">
        <v>528</v>
      </c>
      <c r="C121" s="18" t="s">
        <v>238</v>
      </c>
      <c r="D121" s="18" t="s">
        <v>285</v>
      </c>
      <c r="E121" s="18"/>
      <c r="F121" s="18" t="s">
        <v>255</v>
      </c>
      <c r="G121" s="17" t="s">
        <v>529</v>
      </c>
      <c r="H121" s="17"/>
      <c r="I121" s="18" t="s">
        <v>234</v>
      </c>
      <c r="J121" s="18" t="s">
        <v>234</v>
      </c>
      <c r="K121" s="18" t="s">
        <v>234</v>
      </c>
      <c r="L121" s="16" t="s">
        <v>456</v>
      </c>
      <c r="M121" s="22"/>
      <c r="N121" s="22"/>
      <c r="O121" s="22"/>
      <c r="P121" s="22"/>
      <c r="Q121" s="22"/>
      <c r="R121" s="22"/>
      <c r="S121" s="22"/>
      <c r="T121" s="22"/>
      <c r="U121" s="22"/>
      <c r="V121" s="22"/>
      <c r="W121" s="22"/>
      <c r="X121" s="22"/>
      <c r="Y121" s="22"/>
    </row>
    <row r="122" spans="1:25" ht="55.5" customHeight="1" x14ac:dyDescent="0.25">
      <c r="A122" s="24">
        <v>37140</v>
      </c>
      <c r="B122" s="18" t="s">
        <v>530</v>
      </c>
      <c r="C122" s="18" t="s">
        <v>428</v>
      </c>
      <c r="D122" s="18" t="s">
        <v>531</v>
      </c>
      <c r="E122" s="18" t="s">
        <v>470</v>
      </c>
      <c r="F122" s="18" t="s">
        <v>255</v>
      </c>
      <c r="G122" s="17" t="s">
        <v>532</v>
      </c>
      <c r="H122" s="17"/>
      <c r="I122" s="18" t="s">
        <v>234</v>
      </c>
      <c r="J122" s="18" t="s">
        <v>234</v>
      </c>
      <c r="K122" s="18" t="s">
        <v>234</v>
      </c>
      <c r="L122" s="16" t="s">
        <v>456</v>
      </c>
      <c r="M122" s="22"/>
      <c r="N122" s="22"/>
      <c r="O122" s="22"/>
      <c r="P122" s="22"/>
      <c r="Q122" s="22"/>
      <c r="R122" s="22"/>
      <c r="S122" s="22"/>
      <c r="T122" s="22"/>
      <c r="U122" s="22"/>
      <c r="V122" s="22"/>
      <c r="W122" s="22"/>
      <c r="X122" s="22"/>
      <c r="Y122" s="22"/>
    </row>
    <row r="123" spans="1:25" ht="66" x14ac:dyDescent="0.25">
      <c r="A123" s="24">
        <v>37140</v>
      </c>
      <c r="B123" s="18" t="s">
        <v>466</v>
      </c>
      <c r="C123" s="18" t="s">
        <v>228</v>
      </c>
      <c r="D123" s="18" t="s">
        <v>308</v>
      </c>
      <c r="E123" s="18" t="s">
        <v>230</v>
      </c>
      <c r="F123" s="18" t="s">
        <v>266</v>
      </c>
      <c r="G123" s="17" t="s">
        <v>533</v>
      </c>
      <c r="H123" s="17"/>
      <c r="I123" s="18" t="s">
        <v>235</v>
      </c>
      <c r="J123" s="18" t="s">
        <v>235</v>
      </c>
      <c r="K123" s="18" t="s">
        <v>235</v>
      </c>
      <c r="L123" s="16" t="s">
        <v>456</v>
      </c>
      <c r="M123" s="22"/>
      <c r="N123" s="22"/>
      <c r="O123" s="22"/>
      <c r="P123" s="22"/>
      <c r="Q123" s="22"/>
      <c r="R123" s="22"/>
      <c r="S123" s="22"/>
      <c r="T123" s="22"/>
      <c r="U123" s="22"/>
      <c r="V123" s="22"/>
      <c r="W123" s="22"/>
      <c r="X123" s="22"/>
      <c r="Y123" s="22"/>
    </row>
    <row r="124" spans="1:25" x14ac:dyDescent="0.25">
      <c r="A124" s="24">
        <v>37139</v>
      </c>
      <c r="B124" s="18" t="s">
        <v>534</v>
      </c>
      <c r="C124" s="18" t="s">
        <v>291</v>
      </c>
      <c r="D124" s="18" t="s">
        <v>292</v>
      </c>
      <c r="E124" s="18" t="s">
        <v>293</v>
      </c>
      <c r="F124" s="18" t="s">
        <v>255</v>
      </c>
      <c r="G124" s="17" t="s">
        <v>535</v>
      </c>
      <c r="H124" s="17"/>
      <c r="I124" s="18" t="s">
        <v>235</v>
      </c>
      <c r="J124" s="18" t="s">
        <v>234</v>
      </c>
      <c r="K124" s="18" t="s">
        <v>235</v>
      </c>
      <c r="L124" s="16" t="s">
        <v>456</v>
      </c>
      <c r="M124" s="22"/>
      <c r="N124" s="22"/>
      <c r="O124" s="22"/>
      <c r="P124" s="22"/>
      <c r="Q124" s="22"/>
      <c r="R124" s="22"/>
      <c r="S124" s="22"/>
      <c r="T124" s="22"/>
      <c r="U124" s="22"/>
      <c r="V124" s="22"/>
      <c r="W124" s="22"/>
      <c r="X124" s="22"/>
      <c r="Y124" s="22"/>
    </row>
    <row r="125" spans="1:25" ht="26.4" x14ac:dyDescent="0.25">
      <c r="A125" s="24">
        <v>37139</v>
      </c>
      <c r="B125" s="18" t="s">
        <v>536</v>
      </c>
      <c r="C125" s="18" t="s">
        <v>228</v>
      </c>
      <c r="D125" s="18" t="s">
        <v>229</v>
      </c>
      <c r="E125" s="18" t="s">
        <v>230</v>
      </c>
      <c r="F125" s="18" t="s">
        <v>231</v>
      </c>
      <c r="G125" s="17" t="s">
        <v>537</v>
      </c>
      <c r="H125" s="17"/>
      <c r="I125" s="18" t="s">
        <v>234</v>
      </c>
      <c r="J125" s="18" t="s">
        <v>234</v>
      </c>
      <c r="K125" s="18" t="s">
        <v>235</v>
      </c>
      <c r="L125" s="16" t="s">
        <v>456</v>
      </c>
      <c r="M125" s="22"/>
      <c r="N125" s="22"/>
      <c r="O125" s="22"/>
      <c r="P125" s="22"/>
      <c r="Q125" s="22"/>
      <c r="R125" s="22"/>
      <c r="S125" s="22"/>
      <c r="T125" s="22"/>
      <c r="U125" s="22"/>
      <c r="V125" s="22"/>
      <c r="W125" s="22"/>
      <c r="X125" s="22"/>
      <c r="Y125" s="22"/>
    </row>
    <row r="126" spans="1:25" ht="39.6" x14ac:dyDescent="0.25">
      <c r="A126" s="24">
        <v>37138</v>
      </c>
      <c r="B126" s="17" t="s">
        <v>538</v>
      </c>
      <c r="C126" s="18" t="s">
        <v>428</v>
      </c>
      <c r="D126" s="18" t="s">
        <v>539</v>
      </c>
      <c r="E126" s="18" t="s">
        <v>540</v>
      </c>
      <c r="F126" s="18" t="s">
        <v>255</v>
      </c>
      <c r="G126" s="17" t="s">
        <v>477</v>
      </c>
      <c r="H126" s="17"/>
      <c r="I126" s="18" t="s">
        <v>234</v>
      </c>
      <c r="J126" s="18" t="s">
        <v>234</v>
      </c>
      <c r="K126" s="18" t="s">
        <v>234</v>
      </c>
      <c r="L126" s="16" t="s">
        <v>456</v>
      </c>
      <c r="M126" s="22"/>
      <c r="N126" s="22"/>
      <c r="O126" s="22"/>
      <c r="P126" s="22"/>
      <c r="Q126" s="22"/>
      <c r="R126" s="22"/>
      <c r="S126" s="22"/>
      <c r="T126" s="22"/>
      <c r="U126" s="22"/>
      <c r="V126" s="22"/>
      <c r="W126" s="22"/>
      <c r="X126" s="22"/>
      <c r="Y126" s="22"/>
    </row>
    <row r="127" spans="1:25" ht="26.4" x14ac:dyDescent="0.25">
      <c r="A127" s="24">
        <v>37138</v>
      </c>
      <c r="B127" s="59" t="s">
        <v>541</v>
      </c>
      <c r="C127" s="18" t="s">
        <v>428</v>
      </c>
      <c r="D127" s="18" t="s">
        <v>539</v>
      </c>
      <c r="E127" s="18" t="s">
        <v>540</v>
      </c>
      <c r="F127" s="18" t="s">
        <v>255</v>
      </c>
      <c r="G127" s="17" t="s">
        <v>477</v>
      </c>
      <c r="H127" s="17"/>
      <c r="I127" s="18" t="s">
        <v>234</v>
      </c>
      <c r="J127" s="18" t="s">
        <v>234</v>
      </c>
      <c r="K127" s="18" t="s">
        <v>234</v>
      </c>
      <c r="L127" s="16" t="s">
        <v>456</v>
      </c>
      <c r="M127" s="22"/>
      <c r="N127" s="22"/>
      <c r="O127" s="22"/>
      <c r="P127" s="22"/>
      <c r="Q127" s="22"/>
      <c r="R127" s="22"/>
      <c r="S127" s="22"/>
      <c r="T127" s="22"/>
      <c r="U127" s="22"/>
      <c r="V127" s="22"/>
      <c r="W127" s="22"/>
      <c r="X127" s="22"/>
      <c r="Y127" s="22"/>
    </row>
    <row r="128" spans="1:25" ht="39.6" x14ac:dyDescent="0.25">
      <c r="A128" s="24">
        <v>37138</v>
      </c>
      <c r="B128" s="17" t="s">
        <v>542</v>
      </c>
      <c r="C128" s="18" t="s">
        <v>291</v>
      </c>
      <c r="D128" s="18" t="s">
        <v>498</v>
      </c>
      <c r="E128" s="18" t="s">
        <v>293</v>
      </c>
      <c r="F128" s="18" t="s">
        <v>255</v>
      </c>
      <c r="G128" s="17" t="s">
        <v>477</v>
      </c>
      <c r="H128" s="17"/>
      <c r="I128" s="18" t="s">
        <v>234</v>
      </c>
      <c r="J128" s="18" t="s">
        <v>234</v>
      </c>
      <c r="K128" s="18" t="s">
        <v>235</v>
      </c>
      <c r="L128" s="16" t="s">
        <v>456</v>
      </c>
      <c r="M128" s="22"/>
      <c r="N128" s="22"/>
      <c r="O128" s="22"/>
      <c r="P128" s="22"/>
      <c r="Q128" s="22"/>
      <c r="R128" s="22"/>
      <c r="S128" s="22"/>
      <c r="T128" s="22"/>
      <c r="U128" s="22"/>
      <c r="V128" s="22"/>
      <c r="W128" s="22"/>
      <c r="X128" s="22"/>
      <c r="Y128" s="22"/>
    </row>
    <row r="129" spans="1:25" ht="26.4" x14ac:dyDescent="0.25">
      <c r="A129" s="24">
        <v>37138</v>
      </c>
      <c r="B129" s="18" t="s">
        <v>518</v>
      </c>
      <c r="C129" s="18" t="s">
        <v>247</v>
      </c>
      <c r="D129" s="18" t="s">
        <v>248</v>
      </c>
      <c r="E129" s="18" t="s">
        <v>543</v>
      </c>
      <c r="F129" s="18" t="s">
        <v>255</v>
      </c>
      <c r="G129" s="17" t="s">
        <v>544</v>
      </c>
      <c r="H129" s="17"/>
      <c r="I129" s="18" t="s">
        <v>234</v>
      </c>
      <c r="J129" s="18" t="s">
        <v>234</v>
      </c>
      <c r="K129" s="18" t="s">
        <v>235</v>
      </c>
      <c r="L129" s="16" t="s">
        <v>456</v>
      </c>
      <c r="M129" s="22"/>
      <c r="N129" s="22"/>
      <c r="O129" s="22"/>
      <c r="P129" s="22"/>
      <c r="Q129" s="22"/>
      <c r="R129" s="22"/>
      <c r="S129" s="22"/>
      <c r="T129" s="22"/>
      <c r="U129" s="22"/>
      <c r="V129" s="22"/>
      <c r="W129" s="22"/>
      <c r="X129" s="22"/>
      <c r="Y129" s="22"/>
    </row>
    <row r="130" spans="1:25" ht="92.4" x14ac:dyDescent="0.25">
      <c r="A130" s="24">
        <v>37138</v>
      </c>
      <c r="B130" s="18" t="s">
        <v>545</v>
      </c>
      <c r="C130" s="18" t="s">
        <v>228</v>
      </c>
      <c r="D130" s="18" t="s">
        <v>229</v>
      </c>
      <c r="E130" s="18" t="s">
        <v>230</v>
      </c>
      <c r="F130" s="18" t="s">
        <v>241</v>
      </c>
      <c r="G130" s="17" t="s">
        <v>546</v>
      </c>
      <c r="H130" s="17"/>
      <c r="I130" s="18" t="s">
        <v>234</v>
      </c>
      <c r="J130" s="18" t="s">
        <v>234</v>
      </c>
      <c r="K130" s="18" t="s">
        <v>235</v>
      </c>
      <c r="L130" s="16" t="s">
        <v>456</v>
      </c>
      <c r="M130" s="22"/>
      <c r="N130" s="22"/>
      <c r="O130" s="22"/>
      <c r="P130" s="22"/>
      <c r="Q130" s="22"/>
      <c r="R130" s="22"/>
      <c r="S130" s="22"/>
      <c r="T130" s="22"/>
      <c r="U130" s="22"/>
      <c r="V130" s="22"/>
      <c r="W130" s="22"/>
      <c r="X130" s="22"/>
      <c r="Y130" s="22"/>
    </row>
    <row r="131" spans="1:25" ht="52.8" x14ac:dyDescent="0.25">
      <c r="A131" s="24">
        <v>37138</v>
      </c>
      <c r="B131" s="18" t="s">
        <v>547</v>
      </c>
      <c r="C131" s="18"/>
      <c r="D131" s="18"/>
      <c r="E131" s="18"/>
      <c r="F131" s="18" t="s">
        <v>260</v>
      </c>
      <c r="G131" s="17" t="s">
        <v>0</v>
      </c>
      <c r="H131" s="17"/>
      <c r="I131" s="18" t="s">
        <v>234</v>
      </c>
      <c r="J131" s="18" t="s">
        <v>235</v>
      </c>
      <c r="K131" s="18" t="s">
        <v>235</v>
      </c>
      <c r="L131" s="16" t="s">
        <v>456</v>
      </c>
      <c r="M131" s="22"/>
      <c r="N131" s="22"/>
      <c r="O131" s="22"/>
      <c r="P131" s="22"/>
      <c r="Q131" s="22"/>
      <c r="R131" s="22"/>
      <c r="S131" s="22"/>
      <c r="T131" s="22"/>
      <c r="U131" s="22"/>
      <c r="V131" s="22"/>
      <c r="W131" s="22"/>
      <c r="X131" s="22"/>
      <c r="Y131" s="22"/>
    </row>
    <row r="132" spans="1:25" x14ac:dyDescent="0.25">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5">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5">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5">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5">
      <c r="A136" s="15"/>
      <c r="B136" s="17"/>
      <c r="C136" s="16"/>
      <c r="D136" s="16"/>
      <c r="E136" s="16"/>
      <c r="F136" s="16"/>
      <c r="G136" s="17"/>
      <c r="H136" s="16"/>
      <c r="I136" s="16"/>
      <c r="J136" s="16"/>
      <c r="K136" s="16"/>
      <c r="L136" s="16"/>
    </row>
    <row r="137" spans="1:25" x14ac:dyDescent="0.25">
      <c r="A137" s="24"/>
      <c r="B137" s="18"/>
      <c r="C137" s="18"/>
      <c r="D137" s="18"/>
      <c r="E137" s="18"/>
      <c r="F137" s="18"/>
      <c r="G137" s="17"/>
      <c r="H137" s="17"/>
      <c r="I137" s="18"/>
      <c r="J137" s="18"/>
      <c r="K137" s="18"/>
      <c r="L137" s="18"/>
    </row>
    <row r="138" spans="1:25" x14ac:dyDescent="0.25">
      <c r="A138" s="24"/>
      <c r="B138" s="18"/>
      <c r="C138" s="18"/>
      <c r="D138" s="18"/>
      <c r="E138" s="18"/>
      <c r="F138" s="18"/>
      <c r="G138" s="17"/>
      <c r="H138" s="17"/>
      <c r="I138" s="18"/>
      <c r="J138" s="18"/>
      <c r="K138" s="18"/>
      <c r="L138" s="18"/>
    </row>
    <row r="139" spans="1:25" x14ac:dyDescent="0.25">
      <c r="A139" s="24"/>
      <c r="B139" s="18"/>
      <c r="C139" s="18"/>
      <c r="D139" s="18"/>
      <c r="E139" s="18"/>
      <c r="F139" s="18"/>
      <c r="G139" s="17"/>
      <c r="H139" s="17"/>
      <c r="I139" s="18"/>
      <c r="J139" s="18"/>
      <c r="K139" s="18"/>
      <c r="L139" s="18"/>
    </row>
    <row r="140" spans="1:25" x14ac:dyDescent="0.25">
      <c r="A140" s="24"/>
      <c r="B140" s="18"/>
      <c r="C140" s="18"/>
      <c r="D140" s="18"/>
      <c r="E140" s="18"/>
      <c r="F140" s="18"/>
      <c r="G140" s="25"/>
      <c r="H140" s="18"/>
      <c r="I140" s="18"/>
      <c r="J140" s="18"/>
      <c r="K140" s="18"/>
      <c r="L140" s="18"/>
    </row>
    <row r="141" spans="1:25" x14ac:dyDescent="0.25">
      <c r="A141" s="24"/>
      <c r="B141" s="18"/>
      <c r="C141" s="18"/>
      <c r="D141" s="18"/>
      <c r="E141" s="18"/>
      <c r="F141" s="18"/>
      <c r="G141" s="25"/>
      <c r="H141" s="25"/>
      <c r="I141" s="18"/>
      <c r="J141" s="18"/>
      <c r="K141" s="18"/>
      <c r="L141" s="18"/>
    </row>
    <row r="142" spans="1:25" x14ac:dyDescent="0.25">
      <c r="A142" s="24"/>
      <c r="B142" s="25"/>
      <c r="C142" s="18"/>
      <c r="D142" s="18"/>
      <c r="E142" s="18"/>
      <c r="F142" s="18"/>
      <c r="G142" s="25"/>
      <c r="H142" s="18"/>
      <c r="I142" s="18"/>
      <c r="J142" s="18"/>
      <c r="K142" s="18"/>
      <c r="L142" s="18"/>
    </row>
    <row r="143" spans="1:25" x14ac:dyDescent="0.25">
      <c r="A143" s="24"/>
      <c r="B143" s="18"/>
      <c r="C143" s="18"/>
      <c r="D143" s="18"/>
      <c r="E143" s="18"/>
      <c r="F143" s="18"/>
      <c r="G143" s="25"/>
      <c r="H143" s="25"/>
      <c r="I143" s="18"/>
      <c r="J143" s="18"/>
      <c r="K143" s="18"/>
      <c r="L143" s="18"/>
    </row>
    <row r="144" spans="1:25" x14ac:dyDescent="0.25">
      <c r="A144" s="24"/>
      <c r="B144" s="18"/>
      <c r="C144" s="18"/>
      <c r="D144" s="18"/>
      <c r="E144" s="18"/>
      <c r="F144" s="18"/>
      <c r="G144" s="25"/>
      <c r="H144" s="25"/>
      <c r="I144" s="18"/>
      <c r="J144" s="18"/>
      <c r="K144" s="18"/>
      <c r="L144" s="18"/>
    </row>
    <row r="145" spans="1:12" x14ac:dyDescent="0.25">
      <c r="A145" s="24"/>
      <c r="B145" s="18"/>
      <c r="C145" s="18"/>
      <c r="D145" s="18"/>
      <c r="E145" s="18"/>
      <c r="F145" s="18"/>
      <c r="G145" s="25"/>
      <c r="H145" s="25"/>
      <c r="I145" s="18"/>
      <c r="J145" s="18"/>
      <c r="K145" s="18"/>
      <c r="L145" s="18"/>
    </row>
    <row r="146" spans="1:12" x14ac:dyDescent="0.25">
      <c r="A146" s="24"/>
      <c r="B146" s="18"/>
      <c r="C146" s="18"/>
      <c r="D146" s="18"/>
      <c r="E146" s="18"/>
      <c r="F146" s="18"/>
      <c r="G146" s="25"/>
      <c r="H146" s="25"/>
      <c r="I146" s="18"/>
      <c r="J146" s="18"/>
      <c r="K146" s="18"/>
      <c r="L146" s="18"/>
    </row>
    <row r="147" spans="1:12" x14ac:dyDescent="0.25">
      <c r="A147" s="24"/>
      <c r="B147" s="18"/>
      <c r="C147" s="18"/>
      <c r="D147" s="18"/>
      <c r="E147" s="18"/>
      <c r="F147" s="18"/>
      <c r="G147" s="25"/>
      <c r="H147" s="25"/>
      <c r="I147" s="18"/>
      <c r="J147" s="18"/>
      <c r="K147" s="18"/>
      <c r="L147" s="18"/>
    </row>
    <row r="148" spans="1:12" ht="54.75" customHeight="1" x14ac:dyDescent="0.25">
      <c r="A148" s="24"/>
      <c r="B148" s="18"/>
      <c r="C148" s="18"/>
      <c r="D148" s="18"/>
      <c r="E148" s="18"/>
      <c r="F148" s="18"/>
      <c r="G148" s="25"/>
      <c r="H148" s="25"/>
      <c r="I148" s="18"/>
      <c r="J148" s="18"/>
      <c r="K148" s="18"/>
      <c r="L148" s="18"/>
    </row>
    <row r="149" spans="1:12" x14ac:dyDescent="0.25">
      <c r="A149" s="24"/>
      <c r="B149" s="18"/>
      <c r="C149" s="18"/>
      <c r="D149" s="18"/>
      <c r="E149" s="18"/>
      <c r="F149" s="18"/>
      <c r="G149" s="25"/>
      <c r="H149" s="25"/>
      <c r="I149" s="18"/>
      <c r="J149" s="18"/>
      <c r="K149" s="18"/>
      <c r="L149" s="18"/>
    </row>
    <row r="150" spans="1:12" x14ac:dyDescent="0.25">
      <c r="A150" s="24"/>
      <c r="B150" s="18"/>
      <c r="C150" s="18"/>
      <c r="D150" s="18"/>
      <c r="E150" s="18"/>
      <c r="F150" s="18"/>
      <c r="G150" s="25"/>
      <c r="H150" s="25"/>
      <c r="I150" s="18"/>
      <c r="J150" s="18"/>
      <c r="K150" s="18"/>
      <c r="L150" s="18"/>
    </row>
    <row r="151" spans="1:12" ht="54" customHeight="1" x14ac:dyDescent="0.25">
      <c r="A151" s="24"/>
      <c r="B151" s="18"/>
      <c r="C151" s="18"/>
      <c r="D151" s="18"/>
      <c r="E151" s="18"/>
      <c r="F151" s="18"/>
      <c r="G151" s="25"/>
      <c r="H151" s="25"/>
      <c r="I151" s="18"/>
      <c r="J151" s="18"/>
      <c r="K151" s="18"/>
      <c r="L151" s="18"/>
    </row>
    <row r="152" spans="1:12" ht="42" customHeight="1" x14ac:dyDescent="0.25">
      <c r="A152" s="24"/>
      <c r="B152" s="18"/>
      <c r="C152" s="18"/>
      <c r="D152" s="18"/>
      <c r="E152" s="18"/>
      <c r="F152" s="18"/>
      <c r="G152" s="25"/>
      <c r="H152" s="25"/>
      <c r="I152" s="18"/>
      <c r="J152" s="18"/>
      <c r="K152" s="18"/>
      <c r="L152" s="18"/>
    </row>
    <row r="153" spans="1:12" ht="42" customHeight="1" x14ac:dyDescent="0.25">
      <c r="A153" s="24"/>
      <c r="B153" s="18"/>
      <c r="C153" s="18"/>
      <c r="D153" s="18"/>
      <c r="E153" s="18"/>
      <c r="F153" s="18"/>
      <c r="G153" s="25"/>
      <c r="H153" s="25"/>
      <c r="I153" s="18"/>
      <c r="J153" s="18"/>
      <c r="K153" s="18"/>
      <c r="L153" s="18"/>
    </row>
    <row r="154" spans="1:12" x14ac:dyDescent="0.25">
      <c r="A154" s="26"/>
      <c r="B154" s="18"/>
      <c r="C154" s="18"/>
      <c r="D154" s="18"/>
      <c r="E154" s="18"/>
      <c r="F154" s="18"/>
      <c r="G154" s="25"/>
      <c r="H154" s="25"/>
      <c r="I154" s="18"/>
      <c r="J154" s="18"/>
      <c r="K154" s="18"/>
      <c r="L154" s="18"/>
    </row>
    <row r="155" spans="1:12" x14ac:dyDescent="0.25">
      <c r="A155" s="26"/>
      <c r="B155" s="18"/>
      <c r="C155" s="18"/>
      <c r="D155" s="18"/>
      <c r="E155" s="18"/>
      <c r="F155" s="18"/>
      <c r="G155" s="25"/>
      <c r="H155" s="25"/>
      <c r="I155" s="18"/>
      <c r="J155" s="18"/>
      <c r="K155" s="18"/>
      <c r="L155" s="18"/>
    </row>
    <row r="156" spans="1:12" x14ac:dyDescent="0.25">
      <c r="A156" s="26"/>
      <c r="B156" s="18"/>
      <c r="C156" s="18"/>
      <c r="D156" s="18"/>
      <c r="E156" s="18"/>
      <c r="F156" s="18"/>
      <c r="G156" s="25"/>
      <c r="H156" s="25"/>
      <c r="I156" s="18"/>
      <c r="J156" s="18"/>
      <c r="K156" s="18"/>
      <c r="L156" s="18"/>
    </row>
    <row r="157" spans="1:12" x14ac:dyDescent="0.25">
      <c r="A157" s="26"/>
      <c r="B157" s="18"/>
      <c r="C157" s="18"/>
      <c r="D157" s="18"/>
      <c r="E157" s="18"/>
      <c r="F157" s="18"/>
      <c r="G157" s="25"/>
      <c r="H157" s="25"/>
      <c r="I157" s="18"/>
      <c r="J157" s="18"/>
      <c r="K157" s="18"/>
      <c r="L157" s="18"/>
    </row>
    <row r="158" spans="1:12" x14ac:dyDescent="0.25">
      <c r="A158" s="26"/>
      <c r="B158" s="18"/>
      <c r="C158" s="18"/>
      <c r="D158" s="18"/>
      <c r="E158" s="18"/>
      <c r="F158" s="18"/>
      <c r="G158" s="25"/>
      <c r="H158" s="25"/>
      <c r="I158" s="18"/>
      <c r="J158" s="18"/>
      <c r="K158" s="18"/>
      <c r="L158" s="18"/>
    </row>
    <row r="159" spans="1:12" x14ac:dyDescent="0.25">
      <c r="A159" s="26"/>
      <c r="B159" s="25"/>
      <c r="C159" s="27"/>
      <c r="D159" s="25"/>
      <c r="E159" s="28"/>
      <c r="F159" s="27"/>
      <c r="G159" s="25"/>
      <c r="H159" s="25"/>
      <c r="I159" s="18"/>
      <c r="J159" s="18"/>
      <c r="K159" s="18"/>
      <c r="L159" s="18"/>
    </row>
    <row r="160" spans="1:12" x14ac:dyDescent="0.25">
      <c r="A160" s="26"/>
      <c r="B160" s="25"/>
      <c r="C160" s="27"/>
      <c r="D160" s="25"/>
      <c r="E160" s="28"/>
      <c r="F160" s="27"/>
      <c r="G160" s="18"/>
      <c r="H160" s="18"/>
      <c r="I160" s="18"/>
      <c r="J160" s="18"/>
      <c r="K160" s="18"/>
      <c r="L160" s="18"/>
    </row>
    <row r="161" spans="1:12" x14ac:dyDescent="0.25">
      <c r="A161" s="29"/>
      <c r="B161" s="25"/>
      <c r="C161" s="27"/>
      <c r="D161" s="25"/>
      <c r="E161" s="28"/>
      <c r="F161" s="27"/>
      <c r="G161" s="25"/>
      <c r="H161" s="28"/>
      <c r="I161" s="18"/>
      <c r="J161" s="18"/>
      <c r="K161" s="18"/>
      <c r="L161" s="18"/>
    </row>
    <row r="162" spans="1:12" x14ac:dyDescent="0.25">
      <c r="A162" s="29"/>
      <c r="B162" s="25"/>
      <c r="C162" s="27"/>
      <c r="D162" s="25"/>
      <c r="E162" s="28"/>
      <c r="F162" s="27"/>
      <c r="G162" s="25"/>
      <c r="H162" s="28"/>
      <c r="I162" s="18"/>
      <c r="J162" s="18"/>
      <c r="K162" s="18"/>
      <c r="L162" s="18"/>
    </row>
    <row r="163" spans="1:12" x14ac:dyDescent="0.25">
      <c r="A163" s="30"/>
      <c r="B163" s="25"/>
      <c r="C163" s="27"/>
      <c r="D163" s="25"/>
      <c r="E163" s="28"/>
      <c r="F163" s="27"/>
      <c r="G163" s="28"/>
      <c r="H163" s="28"/>
      <c r="I163" s="27"/>
      <c r="J163" s="27"/>
      <c r="K163" s="27"/>
      <c r="L163" s="27"/>
    </row>
    <row r="164" spans="1:12" x14ac:dyDescent="0.25">
      <c r="A164" s="30"/>
      <c r="B164" s="25"/>
      <c r="C164" s="27"/>
      <c r="D164" s="28"/>
      <c r="E164" s="28"/>
      <c r="F164" s="27"/>
      <c r="G164" s="28"/>
      <c r="H164" s="28"/>
      <c r="I164" s="27"/>
      <c r="J164" s="27"/>
      <c r="K164" s="27"/>
      <c r="L164" s="27"/>
    </row>
    <row r="165" spans="1:12" x14ac:dyDescent="0.25">
      <c r="A165" s="30"/>
      <c r="B165" s="25"/>
      <c r="C165" s="27"/>
      <c r="D165" s="25"/>
      <c r="E165" s="28"/>
      <c r="F165" s="27"/>
      <c r="G165" s="28"/>
      <c r="H165" s="28"/>
      <c r="I165" s="27"/>
      <c r="J165" s="27"/>
      <c r="K165" s="27"/>
      <c r="L165" s="27"/>
    </row>
    <row r="166" spans="1:12" x14ac:dyDescent="0.25">
      <c r="A166" s="30"/>
      <c r="B166" s="25"/>
      <c r="C166" s="27"/>
      <c r="D166" s="25"/>
      <c r="E166" s="28"/>
      <c r="F166" s="27"/>
      <c r="G166" s="28"/>
      <c r="H166" s="28"/>
      <c r="I166" s="27"/>
      <c r="J166" s="27"/>
      <c r="K166" s="27"/>
      <c r="L166" s="27"/>
    </row>
    <row r="167" spans="1:12" ht="19.5" customHeight="1" x14ac:dyDescent="0.25">
      <c r="A167" s="30"/>
      <c r="B167" s="25"/>
      <c r="C167" s="27"/>
      <c r="D167" s="25"/>
      <c r="E167" s="28"/>
      <c r="F167" s="27"/>
      <c r="G167" s="28"/>
      <c r="H167" s="28"/>
      <c r="I167" s="27"/>
      <c r="J167" s="27"/>
      <c r="K167" s="27"/>
      <c r="L167" s="27"/>
    </row>
    <row r="168" spans="1:12" x14ac:dyDescent="0.25">
      <c r="A168" s="30"/>
      <c r="B168" s="25"/>
      <c r="C168" s="18"/>
      <c r="D168" s="25"/>
      <c r="E168" s="28"/>
      <c r="F168" s="27"/>
      <c r="G168" s="28"/>
      <c r="H168" s="28"/>
      <c r="I168" s="27"/>
      <c r="J168" s="27"/>
      <c r="K168" s="27"/>
      <c r="L168" s="27"/>
    </row>
    <row r="169" spans="1:12" x14ac:dyDescent="0.25">
      <c r="A169" s="30"/>
      <c r="B169" s="25"/>
      <c r="C169" s="27"/>
      <c r="D169" s="25"/>
      <c r="E169" s="28"/>
      <c r="F169" s="27"/>
      <c r="G169" s="28"/>
      <c r="H169" s="28"/>
      <c r="I169" s="27"/>
      <c r="J169" s="27"/>
      <c r="K169" s="27"/>
      <c r="L169" s="27"/>
    </row>
    <row r="170" spans="1:12" x14ac:dyDescent="0.25">
      <c r="A170" s="30"/>
      <c r="B170" s="25"/>
      <c r="C170" s="27"/>
      <c r="D170" s="25"/>
      <c r="E170" s="28"/>
      <c r="F170" s="27"/>
      <c r="G170" s="28"/>
      <c r="H170" s="28"/>
      <c r="I170" s="27"/>
      <c r="J170" s="27"/>
      <c r="K170" s="27"/>
      <c r="L170" s="27"/>
    </row>
    <row r="171" spans="1:12" x14ac:dyDescent="0.25">
      <c r="A171" s="29"/>
      <c r="B171" s="17"/>
      <c r="C171" s="31"/>
      <c r="D171" s="17"/>
      <c r="E171" s="32"/>
      <c r="F171" s="31"/>
      <c r="G171" s="17"/>
      <c r="H171" s="17"/>
      <c r="I171" s="31"/>
      <c r="J171" s="31"/>
      <c r="K171" s="31"/>
      <c r="L171" s="31"/>
    </row>
    <row r="172" spans="1:12" x14ac:dyDescent="0.25">
      <c r="A172" s="29"/>
      <c r="B172" s="17"/>
      <c r="C172" s="31"/>
      <c r="D172" s="17"/>
      <c r="E172" s="32"/>
      <c r="F172" s="31"/>
      <c r="G172" s="17"/>
      <c r="H172" s="17"/>
      <c r="I172" s="31"/>
      <c r="J172" s="31"/>
      <c r="K172" s="31"/>
      <c r="L172" s="31"/>
    </row>
    <row r="174" spans="1:12" x14ac:dyDescent="0.25">
      <c r="A174" s="1" t="s">
        <v>423</v>
      </c>
      <c r="B174" s="1" t="s">
        <v>424</v>
      </c>
      <c r="C174" s="4" t="s">
        <v>425</v>
      </c>
      <c r="D174" s="33" t="s">
        <v>426</v>
      </c>
      <c r="E174" s="33" t="s">
        <v>427</v>
      </c>
    </row>
    <row r="175" spans="1:12" x14ac:dyDescent="0.25">
      <c r="A175" s="34" t="s">
        <v>428</v>
      </c>
      <c r="B175" s="35">
        <f t="shared" ref="B175:B183" si="2">C175/$C$184</f>
        <v>0.16666666666666666</v>
      </c>
      <c r="C175" s="5">
        <f>'summary 0904'!I24</f>
        <v>3</v>
      </c>
      <c r="D175" s="4">
        <f>33+1+1+1+1+1+8+1+1+1+2+1+2+1+1+1</f>
        <v>57</v>
      </c>
      <c r="E175" s="36">
        <f t="shared" ref="E175:E182" si="3">(C175/D175)*100</f>
        <v>5.2631578947368416</v>
      </c>
    </row>
    <row r="176" spans="1:12" x14ac:dyDescent="0.25">
      <c r="A176" s="34" t="s">
        <v>247</v>
      </c>
      <c r="B176" s="35">
        <f t="shared" si="2"/>
        <v>0.16666666666666666</v>
      </c>
      <c r="C176" s="5">
        <f>'summary 0904'!I25</f>
        <v>3</v>
      </c>
      <c r="D176" s="4">
        <f>540+17+1+1+6+10+1+2+12+2+1+1+1+3+4+3+1+1+1+8+2+1+1+6+1+1+2+1+2+1+4+1+1</f>
        <v>640</v>
      </c>
      <c r="E176" s="36">
        <f t="shared" si="3"/>
        <v>0.46875</v>
      </c>
    </row>
    <row r="177" spans="1:5" x14ac:dyDescent="0.25">
      <c r="A177" s="34" t="s">
        <v>228</v>
      </c>
      <c r="B177" s="35">
        <f t="shared" si="2"/>
        <v>0.33333333333333331</v>
      </c>
      <c r="C177" s="5">
        <f>'summary 0904'!I26</f>
        <v>6</v>
      </c>
      <c r="D177" s="4">
        <f>13+1+1+1+16+10</f>
        <v>42</v>
      </c>
      <c r="E177" s="36">
        <f t="shared" si="3"/>
        <v>14.285714285714285</v>
      </c>
    </row>
    <row r="178" spans="1:5" x14ac:dyDescent="0.25">
      <c r="A178" s="34" t="s">
        <v>429</v>
      </c>
      <c r="B178" s="35">
        <f t="shared" si="2"/>
        <v>0</v>
      </c>
      <c r="C178" s="5">
        <f>'summary 0904'!I27</f>
        <v>0</v>
      </c>
      <c r="D178" s="4">
        <f>36+1+1</f>
        <v>38</v>
      </c>
      <c r="E178" s="36">
        <f t="shared" si="3"/>
        <v>0</v>
      </c>
    </row>
    <row r="179" spans="1:5" x14ac:dyDescent="0.25">
      <c r="A179" s="34" t="s">
        <v>430</v>
      </c>
      <c r="B179" s="35">
        <f t="shared" si="2"/>
        <v>0.1111111111111111</v>
      </c>
      <c r="C179" s="5">
        <f>'summary 0904'!I28</f>
        <v>2</v>
      </c>
      <c r="D179" s="4">
        <f>288+2+13+2+5+56+59+14+2+3+3+1+4</f>
        <v>452</v>
      </c>
      <c r="E179" s="36">
        <f t="shared" si="3"/>
        <v>0.44247787610619471</v>
      </c>
    </row>
    <row r="180" spans="1:5" x14ac:dyDescent="0.25">
      <c r="A180" s="34" t="s">
        <v>431</v>
      </c>
      <c r="B180" s="35">
        <f t="shared" si="2"/>
        <v>0</v>
      </c>
      <c r="C180" s="5">
        <f>'summary 0904'!I29</f>
        <v>0</v>
      </c>
      <c r="D180" s="4">
        <f>132+2+1+2+7+3+4+2+7+1</f>
        <v>161</v>
      </c>
      <c r="E180" s="36">
        <f t="shared" si="3"/>
        <v>0</v>
      </c>
    </row>
    <row r="181" spans="1:5" x14ac:dyDescent="0.25">
      <c r="A181" s="34" t="s">
        <v>291</v>
      </c>
      <c r="B181" s="35">
        <f t="shared" si="2"/>
        <v>0.1111111111111111</v>
      </c>
      <c r="C181" s="5">
        <f>'summary 0904'!I30</f>
        <v>2</v>
      </c>
      <c r="D181" s="4">
        <v>9</v>
      </c>
      <c r="E181" s="36">
        <f t="shared" si="3"/>
        <v>22.222222222222221</v>
      </c>
    </row>
    <row r="182" spans="1:5" x14ac:dyDescent="0.25">
      <c r="A182" s="34" t="s">
        <v>393</v>
      </c>
      <c r="B182" s="35">
        <f t="shared" si="2"/>
        <v>5.5555555555555552E-2</v>
      </c>
      <c r="C182" s="5">
        <f>'summary 0904'!I31</f>
        <v>1</v>
      </c>
      <c r="D182" s="4">
        <f>10+5+2</f>
        <v>17</v>
      </c>
      <c r="E182" s="36">
        <f t="shared" si="3"/>
        <v>5.8823529411764701</v>
      </c>
    </row>
    <row r="183" spans="1:5" x14ac:dyDescent="0.25">
      <c r="A183" s="37" t="s">
        <v>432</v>
      </c>
      <c r="B183" s="35">
        <f t="shared" si="2"/>
        <v>5.5555555555555552E-2</v>
      </c>
      <c r="C183" s="5">
        <f>'summary 0904'!I32</f>
        <v>1</v>
      </c>
    </row>
    <row r="184" spans="1:5" x14ac:dyDescent="0.25">
      <c r="A184" s="37" t="s">
        <v>433</v>
      </c>
      <c r="B184" s="38">
        <f>SUM(B175:B183)</f>
        <v>1</v>
      </c>
      <c r="C184" s="4">
        <f>SUM(C175:C183)</f>
        <v>18</v>
      </c>
      <c r="D184" s="4">
        <f>SUM(D175:D183)</f>
        <v>1416</v>
      </c>
    </row>
  </sheetData>
  <phoneticPr fontId="0" type="noConversion"/>
  <printOptions horizontalCentered="1"/>
  <pageMargins left="0.25" right="0.25" top="1" bottom="0.5" header="0.5" footer="0.25"/>
  <pageSetup paperSize="5" scale="70" orientation="landscape" r:id="rId1"/>
  <headerFooter alignWithMargins="0">
    <oddHeader>&amp;C&amp;"Arial,Bold"EWS-Global Risk Operations
Weekly Summary of Market Risk Aggregation Issues
Week Beginning September 04</oddHeader>
    <oddFooter>&amp;L&amp;"Arial,Bold"Questions Call Nancy ext 54751</oddFooter>
  </headerFooter>
  <rowBreaks count="1" manualBreakCount="1">
    <brk id="97" max="1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O9" sqref="O9"/>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506</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435</v>
      </c>
      <c r="B5" s="42"/>
      <c r="C5" s="42"/>
      <c r="D5" s="42"/>
      <c r="E5" s="42"/>
      <c r="F5" s="42"/>
      <c r="G5" s="42"/>
      <c r="H5" s="42"/>
      <c r="I5" s="42"/>
      <c r="J5" s="42"/>
      <c r="K5" s="43">
        <f>SUM(K10:K18)</f>
        <v>18</v>
      </c>
    </row>
    <row r="6" spans="1:11" x14ac:dyDescent="0.25">
      <c r="A6" s="1"/>
      <c r="B6" s="1"/>
      <c r="C6" s="1"/>
      <c r="K6" s="3"/>
    </row>
    <row r="7" spans="1:11" x14ac:dyDescent="0.25">
      <c r="A7" s="1"/>
      <c r="B7" s="1"/>
      <c r="C7" s="1"/>
      <c r="K7" s="3"/>
    </row>
    <row r="8" spans="1:11" ht="13.8" thickBot="1" x14ac:dyDescent="0.3">
      <c r="A8" s="44" t="s">
        <v>436</v>
      </c>
      <c r="B8" s="44"/>
      <c r="C8" s="44" t="s">
        <v>437</v>
      </c>
      <c r="D8" s="44"/>
      <c r="E8" s="45"/>
      <c r="F8" s="45"/>
      <c r="G8" s="45"/>
      <c r="H8" s="45"/>
      <c r="I8" s="45"/>
      <c r="J8" s="45"/>
      <c r="K8" s="46"/>
    </row>
    <row r="9" spans="1:11" x14ac:dyDescent="0.25">
      <c r="A9" s="2"/>
      <c r="B9" s="2"/>
      <c r="C9" s="2"/>
      <c r="D9" s="2"/>
      <c r="E9" s="2"/>
      <c r="F9" s="2"/>
      <c r="G9" s="2"/>
      <c r="H9" s="2"/>
      <c r="I9" s="2"/>
      <c r="K9" s="3"/>
    </row>
    <row r="10" spans="1:11" x14ac:dyDescent="0.25">
      <c r="A10" s="5" t="s">
        <v>375</v>
      </c>
      <c r="B10" s="2"/>
      <c r="C10" s="2" t="s">
        <v>199</v>
      </c>
      <c r="D10" s="2"/>
      <c r="E10" s="2"/>
      <c r="F10" s="2"/>
      <c r="G10" s="2"/>
      <c r="H10" s="2"/>
      <c r="I10" s="2"/>
      <c r="K10" s="2"/>
    </row>
    <row r="11" spans="1:11" x14ac:dyDescent="0.25">
      <c r="A11" s="6" t="s">
        <v>438</v>
      </c>
      <c r="B11" s="7"/>
      <c r="C11" s="7" t="s">
        <v>200</v>
      </c>
      <c r="D11" s="7"/>
      <c r="E11" s="7"/>
      <c r="F11" s="7"/>
      <c r="G11" s="7"/>
      <c r="H11" s="7"/>
      <c r="I11" s="7"/>
      <c r="J11" s="7"/>
      <c r="K11" s="7"/>
    </row>
    <row r="12" spans="1:11" x14ac:dyDescent="0.25">
      <c r="A12" s="6" t="s">
        <v>255</v>
      </c>
      <c r="B12" s="7"/>
      <c r="C12" s="7" t="s">
        <v>201</v>
      </c>
      <c r="D12" s="7"/>
      <c r="E12" s="7"/>
      <c r="F12" s="7"/>
      <c r="G12" s="7"/>
      <c r="H12" s="7"/>
      <c r="I12" s="7"/>
      <c r="J12" s="7"/>
      <c r="K12" s="7">
        <f>1+1+1+1+1+1+1+1+1+1+1</f>
        <v>11</v>
      </c>
    </row>
    <row r="13" spans="1:11" x14ac:dyDescent="0.25">
      <c r="A13" s="6" t="s">
        <v>231</v>
      </c>
      <c r="B13" s="7"/>
      <c r="C13" s="7" t="s">
        <v>439</v>
      </c>
      <c r="D13" s="7"/>
      <c r="E13" s="7"/>
      <c r="F13" s="7"/>
      <c r="G13" s="7"/>
      <c r="H13" s="7"/>
      <c r="I13" s="7"/>
      <c r="J13" s="7"/>
      <c r="K13" s="7">
        <f>1+1+1+1</f>
        <v>4</v>
      </c>
    </row>
    <row r="14" spans="1:11" x14ac:dyDescent="0.25">
      <c r="A14" s="6" t="s">
        <v>361</v>
      </c>
      <c r="B14" s="7"/>
      <c r="C14" s="7" t="s">
        <v>203</v>
      </c>
      <c r="D14" s="7"/>
      <c r="E14" s="7"/>
      <c r="F14" s="7"/>
      <c r="G14" s="7"/>
      <c r="H14" s="7"/>
      <c r="I14" s="7"/>
      <c r="J14" s="7"/>
      <c r="K14" s="7"/>
    </row>
    <row r="15" spans="1:11" x14ac:dyDescent="0.25">
      <c r="A15" s="6" t="s">
        <v>241</v>
      </c>
      <c r="B15" s="7"/>
      <c r="C15" s="7" t="s">
        <v>204</v>
      </c>
      <c r="D15" s="7"/>
      <c r="E15" s="7"/>
      <c r="F15" s="7"/>
      <c r="G15" s="7"/>
      <c r="H15" s="7"/>
      <c r="I15" s="7"/>
      <c r="J15" s="7"/>
      <c r="K15" s="7">
        <f>1</f>
        <v>1</v>
      </c>
    </row>
    <row r="16" spans="1:11" x14ac:dyDescent="0.25">
      <c r="A16" s="6" t="s">
        <v>440</v>
      </c>
      <c r="B16" s="7"/>
      <c r="C16" s="7" t="s">
        <v>205</v>
      </c>
      <c r="D16" s="7"/>
      <c r="E16" s="7"/>
      <c r="F16" s="7"/>
      <c r="G16" s="7"/>
      <c r="H16" s="7"/>
      <c r="I16" s="7"/>
      <c r="J16" s="7"/>
      <c r="K16" s="7"/>
    </row>
    <row r="17" spans="1:11" x14ac:dyDescent="0.25">
      <c r="A17" s="6" t="s">
        <v>260</v>
      </c>
      <c r="B17" s="7"/>
      <c r="C17" s="7" t="s">
        <v>206</v>
      </c>
      <c r="D17" s="7"/>
      <c r="E17" s="7"/>
      <c r="F17" s="7"/>
      <c r="G17" s="7"/>
      <c r="H17" s="7"/>
      <c r="I17" s="7"/>
      <c r="J17" s="7"/>
      <c r="K17" s="7">
        <f>1</f>
        <v>1</v>
      </c>
    </row>
    <row r="18" spans="1:11" x14ac:dyDescent="0.25">
      <c r="A18" s="6" t="s">
        <v>266</v>
      </c>
      <c r="B18" s="7"/>
      <c r="C18" s="7" t="s">
        <v>207</v>
      </c>
      <c r="D18" s="7"/>
      <c r="E18" s="7"/>
      <c r="F18" s="7"/>
      <c r="G18" s="7"/>
      <c r="H18" s="7"/>
      <c r="I18" s="7"/>
      <c r="J18" s="7"/>
      <c r="K18" s="47">
        <f>1</f>
        <v>1</v>
      </c>
    </row>
    <row r="22" spans="1:11" ht="13.8" thickBot="1" x14ac:dyDescent="0.3">
      <c r="A22" s="44" t="s">
        <v>441</v>
      </c>
      <c r="B22" s="45"/>
      <c r="C22" s="45"/>
      <c r="D22" s="45"/>
      <c r="E22" s="45"/>
      <c r="F22" s="45"/>
      <c r="G22" s="44"/>
      <c r="H22" s="45"/>
      <c r="I22" s="44" t="s">
        <v>442</v>
      </c>
      <c r="J22" s="45"/>
      <c r="K22" s="44" t="s">
        <v>443</v>
      </c>
    </row>
    <row r="23" spans="1:11" x14ac:dyDescent="0.25">
      <c r="G23" s="1"/>
      <c r="I23" s="48"/>
      <c r="J23" s="2"/>
      <c r="K23" s="48"/>
    </row>
    <row r="24" spans="1:11" x14ac:dyDescent="0.25">
      <c r="A24" s="29" t="s">
        <v>428</v>
      </c>
      <c r="B24" s="17"/>
      <c r="C24" s="17"/>
      <c r="D24" s="32"/>
      <c r="E24" s="31"/>
      <c r="F24" s="32"/>
      <c r="G24" s="32"/>
      <c r="H24" s="31"/>
      <c r="I24" s="6">
        <f>1+1+1</f>
        <v>3</v>
      </c>
      <c r="J24" s="31"/>
      <c r="K24" s="31"/>
    </row>
    <row r="25" spans="1:11" x14ac:dyDescent="0.25">
      <c r="A25" s="29" t="s">
        <v>247</v>
      </c>
      <c r="B25" s="17"/>
      <c r="C25" s="17"/>
      <c r="D25" s="32"/>
      <c r="E25" s="31"/>
      <c r="F25" s="32"/>
      <c r="G25" s="32"/>
      <c r="H25" s="31"/>
      <c r="I25" s="6">
        <f>1+1+1</f>
        <v>3</v>
      </c>
      <c r="J25" s="31"/>
      <c r="K25" s="49"/>
    </row>
    <row r="26" spans="1:11" x14ac:dyDescent="0.25">
      <c r="A26" s="29" t="s">
        <v>228</v>
      </c>
      <c r="B26" s="17"/>
      <c r="C26" s="17"/>
      <c r="D26" s="32"/>
      <c r="E26" s="31"/>
      <c r="F26" s="32"/>
      <c r="G26" s="32"/>
      <c r="H26" s="31"/>
      <c r="I26" s="6">
        <f>1+1+1+1+1+1</f>
        <v>6</v>
      </c>
      <c r="J26" s="31"/>
      <c r="K26" s="32"/>
    </row>
    <row r="27" spans="1:11" x14ac:dyDescent="0.25">
      <c r="A27" s="29" t="s">
        <v>429</v>
      </c>
      <c r="B27" s="17"/>
      <c r="C27" s="17"/>
      <c r="D27" s="32"/>
      <c r="E27" s="31"/>
      <c r="F27" s="32"/>
      <c r="G27" s="32"/>
      <c r="H27" s="31"/>
      <c r="I27" s="6"/>
      <c r="J27" s="31"/>
      <c r="K27" s="31"/>
    </row>
    <row r="28" spans="1:11" x14ac:dyDescent="0.25">
      <c r="A28" s="29" t="s">
        <v>430</v>
      </c>
      <c r="B28" s="17"/>
      <c r="C28" s="17"/>
      <c r="D28" s="32"/>
      <c r="E28" s="31"/>
      <c r="F28" s="32"/>
      <c r="G28" s="32"/>
      <c r="H28" s="31"/>
      <c r="I28" s="6">
        <f>1+1</f>
        <v>2</v>
      </c>
      <c r="J28" s="31"/>
      <c r="K28" s="31"/>
    </row>
    <row r="29" spans="1:11" x14ac:dyDescent="0.25">
      <c r="A29" s="29" t="s">
        <v>431</v>
      </c>
      <c r="B29" s="17"/>
      <c r="C29" s="17"/>
      <c r="D29" s="32"/>
      <c r="E29" s="31"/>
      <c r="F29" s="32"/>
      <c r="G29" s="32"/>
      <c r="H29" s="31"/>
      <c r="I29" s="6"/>
      <c r="J29" s="31"/>
      <c r="K29" s="32"/>
    </row>
    <row r="30" spans="1:11" x14ac:dyDescent="0.25">
      <c r="A30" s="29" t="s">
        <v>291</v>
      </c>
      <c r="B30" s="17"/>
      <c r="C30" s="17"/>
      <c r="D30" s="32"/>
      <c r="E30" s="31"/>
      <c r="F30" s="32"/>
      <c r="G30" s="32"/>
      <c r="H30" s="31"/>
      <c r="I30" s="6">
        <f>1+1</f>
        <v>2</v>
      </c>
      <c r="J30" s="31"/>
      <c r="K30" s="31"/>
    </row>
    <row r="31" spans="1:11" x14ac:dyDescent="0.25">
      <c r="A31" s="29" t="s">
        <v>393</v>
      </c>
      <c r="B31" s="17"/>
      <c r="C31" s="17"/>
      <c r="D31" s="32"/>
      <c r="E31" s="31"/>
      <c r="F31" s="32"/>
      <c r="G31" s="32"/>
      <c r="H31" s="31"/>
      <c r="I31" s="6">
        <f>1</f>
        <v>1</v>
      </c>
      <c r="J31" s="31"/>
      <c r="K31" s="31"/>
    </row>
    <row r="32" spans="1:11" ht="13.8" thickBot="1" x14ac:dyDescent="0.3">
      <c r="A32" s="50" t="s">
        <v>444</v>
      </c>
      <c r="I32" s="5">
        <f>1</f>
        <v>1</v>
      </c>
      <c r="K32" s="51"/>
    </row>
    <row r="33" spans="1:11" ht="13.8" thickTop="1" x14ac:dyDescent="0.25">
      <c r="A33" s="52" t="s">
        <v>435</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5"/>
  <sheetViews>
    <sheetView topLeftCell="A32" zoomScale="80" zoomScaleNormal="100" workbookViewId="0">
      <selection activeCell="G77" sqref="G77"/>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27" s="1" customFormat="1" x14ac:dyDescent="0.25">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c r="AA1" s="1" t="s">
        <v>454</v>
      </c>
    </row>
    <row r="2" spans="1:27" x14ac:dyDescent="0.25">
      <c r="A2" s="2" t="s">
        <v>199</v>
      </c>
      <c r="B2" s="3"/>
      <c r="H2" s="4">
        <f>1+1</f>
        <v>2</v>
      </c>
      <c r="J2" s="4">
        <f>1</f>
        <v>1</v>
      </c>
      <c r="K2" s="3"/>
      <c r="L2" s="5"/>
      <c r="M2" s="3"/>
      <c r="N2" s="3"/>
      <c r="P2" s="4">
        <v>1</v>
      </c>
    </row>
    <row r="3" spans="1:27" x14ac:dyDescent="0.25">
      <c r="A3" s="2" t="s">
        <v>200</v>
      </c>
      <c r="B3" s="5"/>
      <c r="K3" s="5"/>
      <c r="L3" s="5"/>
      <c r="M3" s="5"/>
      <c r="N3" s="6">
        <v>1</v>
      </c>
      <c r="P3" s="4">
        <v>1</v>
      </c>
      <c r="R3" s="4">
        <f>'[7]summary 0625'!K11</f>
        <v>2</v>
      </c>
      <c r="T3" s="4">
        <f>'[7]summary 0709'!K10</f>
        <v>1</v>
      </c>
    </row>
    <row r="4" spans="1:27" x14ac:dyDescent="0.25">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row>
    <row r="5" spans="1:27" x14ac:dyDescent="0.25">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row>
    <row r="6" spans="1:27" x14ac:dyDescent="0.25">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row>
    <row r="7" spans="1:27" x14ac:dyDescent="0.25">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row>
    <row r="8" spans="1:27" x14ac:dyDescent="0.25">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27" x14ac:dyDescent="0.25">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row>
    <row r="10" spans="1:27" x14ac:dyDescent="0.25">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row>
    <row r="11" spans="1:27" x14ac:dyDescent="0.25">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A11" si="1">SUM(U3:U10)</f>
        <v>15</v>
      </c>
      <c r="V11" s="4">
        <f t="shared" si="1"/>
        <v>19</v>
      </c>
      <c r="W11" s="4">
        <f t="shared" si="1"/>
        <v>29</v>
      </c>
      <c r="X11" s="4">
        <f t="shared" si="1"/>
        <v>24</v>
      </c>
      <c r="Y11" s="4">
        <f t="shared" si="1"/>
        <v>17</v>
      </c>
      <c r="Z11" s="4">
        <f t="shared" si="1"/>
        <v>14</v>
      </c>
      <c r="AA11" s="4">
        <f t="shared" si="1"/>
        <v>23</v>
      </c>
    </row>
    <row r="12" spans="1:27" s="1" customFormat="1" x14ac:dyDescent="0.25">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row>
    <row r="89" spans="1:12" x14ac:dyDescent="0.25">
      <c r="A89" s="10" t="s">
        <v>505</v>
      </c>
      <c r="B89" s="11"/>
      <c r="C89" s="11"/>
      <c r="D89" s="11"/>
      <c r="E89" s="11"/>
      <c r="F89" s="12"/>
      <c r="G89" s="11"/>
      <c r="H89" s="11"/>
      <c r="I89" s="12"/>
      <c r="J89" s="12"/>
      <c r="K89" s="12"/>
      <c r="L89" s="11"/>
    </row>
    <row r="90" spans="1:12" x14ac:dyDescent="0.25">
      <c r="A90" s="11"/>
      <c r="B90" s="11"/>
      <c r="C90" s="11"/>
      <c r="D90" s="11"/>
      <c r="E90" s="11"/>
      <c r="F90" s="12"/>
      <c r="G90" s="11"/>
      <c r="H90" s="11"/>
      <c r="I90" s="12"/>
      <c r="J90" s="12"/>
      <c r="K90" s="12"/>
      <c r="L90" s="11"/>
    </row>
    <row r="91" spans="1:12" x14ac:dyDescent="0.25">
      <c r="A91" s="13" t="s">
        <v>210</v>
      </c>
      <c r="B91" s="11"/>
      <c r="C91" s="11"/>
      <c r="D91" s="11"/>
      <c r="E91" s="11"/>
      <c r="F91" s="12"/>
      <c r="G91" s="11"/>
      <c r="H91" s="11"/>
      <c r="I91" s="12"/>
      <c r="J91" s="12"/>
      <c r="K91" s="12"/>
      <c r="L91" s="11"/>
    </row>
    <row r="92" spans="1:12" x14ac:dyDescent="0.25">
      <c r="A92" s="11" t="s">
        <v>445</v>
      </c>
      <c r="B92" s="11"/>
      <c r="C92" s="11"/>
      <c r="D92" s="11"/>
      <c r="E92" s="11"/>
      <c r="F92" s="12"/>
      <c r="G92" s="11"/>
      <c r="H92" s="11"/>
      <c r="I92" s="12"/>
      <c r="J92" s="12"/>
      <c r="K92" s="12"/>
      <c r="L92" s="11"/>
    </row>
    <row r="93" spans="1:12" x14ac:dyDescent="0.25">
      <c r="A93" s="11" t="s">
        <v>446</v>
      </c>
      <c r="B93" s="11"/>
      <c r="C93" s="11"/>
      <c r="D93" s="11"/>
      <c r="E93" s="11"/>
      <c r="F93" s="12"/>
      <c r="G93" s="11"/>
      <c r="H93" s="11"/>
      <c r="I93" s="12"/>
      <c r="J93" s="12"/>
      <c r="K93" s="12"/>
      <c r="L93" s="11"/>
    </row>
    <row r="94" spans="1:12" x14ac:dyDescent="0.25">
      <c r="A94" s="11" t="s">
        <v>447</v>
      </c>
      <c r="B94" s="11"/>
      <c r="C94" s="11"/>
      <c r="D94" s="11"/>
      <c r="E94" s="11"/>
      <c r="F94" s="12"/>
      <c r="G94" s="11"/>
      <c r="H94" s="11"/>
      <c r="I94" s="12"/>
      <c r="J94" s="12"/>
      <c r="K94" s="12"/>
      <c r="L94" s="11"/>
    </row>
    <row r="95" spans="1:12" x14ac:dyDescent="0.25">
      <c r="A95" s="11" t="s">
        <v>448</v>
      </c>
      <c r="B95" s="11"/>
      <c r="C95" s="11"/>
      <c r="D95" s="11"/>
      <c r="E95" s="11"/>
      <c r="F95" s="12"/>
      <c r="G95" s="11"/>
      <c r="H95" s="11"/>
      <c r="I95" s="12"/>
      <c r="J95" s="12"/>
      <c r="K95" s="12"/>
      <c r="L95" s="11"/>
    </row>
    <row r="96" spans="1:12" x14ac:dyDescent="0.25">
      <c r="A96" s="11" t="s">
        <v>449</v>
      </c>
      <c r="B96" s="11"/>
      <c r="C96" s="11"/>
      <c r="D96" s="11"/>
      <c r="E96" s="11"/>
      <c r="F96" s="12"/>
      <c r="G96" s="11"/>
      <c r="H96" s="11"/>
      <c r="I96" s="12"/>
      <c r="J96" s="12"/>
      <c r="K96" s="12"/>
      <c r="L96" s="11"/>
    </row>
    <row r="97" spans="1:25" x14ac:dyDescent="0.25">
      <c r="A97" s="11" t="s">
        <v>450</v>
      </c>
      <c r="B97" s="11"/>
      <c r="C97" s="11"/>
      <c r="D97" s="11"/>
      <c r="E97" s="11"/>
      <c r="F97" s="12"/>
      <c r="G97" s="11"/>
      <c r="H97" s="11"/>
      <c r="I97" s="12"/>
      <c r="J97" s="12"/>
      <c r="K97" s="12"/>
      <c r="L97" s="11"/>
    </row>
    <row r="98" spans="1:25" x14ac:dyDescent="0.25">
      <c r="A98" s="11" t="s">
        <v>451</v>
      </c>
      <c r="B98" s="11"/>
      <c r="C98" s="11"/>
      <c r="D98" s="11"/>
      <c r="E98" s="11"/>
      <c r="F98" s="12"/>
      <c r="G98" s="11"/>
      <c r="H98" s="11"/>
      <c r="I98" s="12"/>
      <c r="J98" s="12"/>
      <c r="K98" s="12"/>
      <c r="L98" s="11"/>
    </row>
    <row r="99" spans="1:25" x14ac:dyDescent="0.25">
      <c r="A99" s="11" t="s">
        <v>452</v>
      </c>
      <c r="B99" s="11"/>
      <c r="C99" s="11"/>
      <c r="D99" s="11"/>
      <c r="E99" s="11"/>
      <c r="F99" s="12"/>
      <c r="G99" s="11"/>
      <c r="H99" s="11"/>
      <c r="I99" s="12"/>
      <c r="J99" s="12"/>
      <c r="K99" s="12"/>
      <c r="L99" s="11"/>
    </row>
    <row r="100" spans="1:25" x14ac:dyDescent="0.25">
      <c r="A100" s="11" t="s">
        <v>453</v>
      </c>
      <c r="B100" s="11"/>
      <c r="C100" s="11"/>
      <c r="D100" s="11"/>
      <c r="E100" s="11"/>
      <c r="F100" s="12"/>
      <c r="G100" s="11"/>
      <c r="H100" s="11"/>
      <c r="I100" s="12"/>
      <c r="J100" s="12"/>
      <c r="K100" s="12"/>
      <c r="L100" s="11"/>
    </row>
    <row r="101" spans="1:25" x14ac:dyDescent="0.25">
      <c r="A101" s="11"/>
      <c r="B101" s="11"/>
      <c r="C101" s="11"/>
      <c r="D101" s="11"/>
      <c r="E101" s="11"/>
      <c r="F101" s="12"/>
      <c r="G101" s="11"/>
      <c r="H101" s="11"/>
      <c r="I101" s="12"/>
      <c r="J101" s="12"/>
      <c r="K101" s="12"/>
      <c r="L101" s="11"/>
    </row>
    <row r="102" spans="1:25" x14ac:dyDescent="0.25">
      <c r="A102" s="14"/>
      <c r="B102" s="14"/>
      <c r="C102" s="14"/>
      <c r="D102" s="14"/>
      <c r="E102" s="14" t="s">
        <v>211</v>
      </c>
      <c r="F102" s="14"/>
      <c r="G102" s="14"/>
      <c r="H102" s="14"/>
      <c r="I102" s="14" t="s">
        <v>212</v>
      </c>
      <c r="J102" s="14" t="s">
        <v>213</v>
      </c>
      <c r="K102" s="14" t="s">
        <v>214</v>
      </c>
      <c r="L102" s="14" t="s">
        <v>215</v>
      </c>
    </row>
    <row r="103" spans="1:25" x14ac:dyDescent="0.25">
      <c r="A103" s="14" t="s">
        <v>216</v>
      </c>
      <c r="B103" s="14" t="s">
        <v>217</v>
      </c>
      <c r="C103" s="14" t="s">
        <v>218</v>
      </c>
      <c r="D103" s="14" t="s">
        <v>219</v>
      </c>
      <c r="E103" s="14" t="s">
        <v>220</v>
      </c>
      <c r="F103" s="14" t="s">
        <v>210</v>
      </c>
      <c r="G103" s="14" t="s">
        <v>221</v>
      </c>
      <c r="H103" s="14" t="s">
        <v>222</v>
      </c>
      <c r="I103" s="14" t="s">
        <v>223</v>
      </c>
      <c r="J103" s="14" t="s">
        <v>224</v>
      </c>
      <c r="K103" s="14" t="s">
        <v>225</v>
      </c>
      <c r="L103" s="14" t="s">
        <v>226</v>
      </c>
    </row>
    <row r="104" spans="1:25" x14ac:dyDescent="0.25">
      <c r="A104" s="14"/>
      <c r="B104" s="14"/>
      <c r="C104" s="14"/>
      <c r="D104" s="14"/>
      <c r="E104" s="14"/>
      <c r="F104" s="14"/>
      <c r="G104" s="14"/>
      <c r="H104" s="14"/>
      <c r="I104" s="14"/>
      <c r="J104" s="14"/>
      <c r="K104" s="14"/>
      <c r="L104" s="14"/>
    </row>
    <row r="105" spans="1:25" ht="39.6" x14ac:dyDescent="0.25">
      <c r="A105" s="15">
        <v>37134</v>
      </c>
      <c r="B105" s="16" t="s">
        <v>295</v>
      </c>
      <c r="C105" s="16" t="s">
        <v>228</v>
      </c>
      <c r="D105" s="16" t="s">
        <v>295</v>
      </c>
      <c r="E105" s="16" t="s">
        <v>230</v>
      </c>
      <c r="F105" s="16" t="s">
        <v>231</v>
      </c>
      <c r="G105" s="17" t="s">
        <v>455</v>
      </c>
      <c r="H105" s="17"/>
      <c r="I105" s="16" t="s">
        <v>235</v>
      </c>
      <c r="J105" s="16" t="s">
        <v>234</v>
      </c>
      <c r="K105" s="16" t="s">
        <v>235</v>
      </c>
      <c r="L105" s="16" t="s">
        <v>456</v>
      </c>
    </row>
    <row r="106" spans="1:25" ht="79.2" x14ac:dyDescent="0.25">
      <c r="A106" s="15">
        <v>37134</v>
      </c>
      <c r="B106" s="16" t="s">
        <v>457</v>
      </c>
      <c r="C106" s="16" t="s">
        <v>228</v>
      </c>
      <c r="D106" s="16" t="s">
        <v>229</v>
      </c>
      <c r="E106" s="16" t="s">
        <v>230</v>
      </c>
      <c r="F106" s="16" t="s">
        <v>241</v>
      </c>
      <c r="G106" s="17" t="s">
        <v>458</v>
      </c>
      <c r="H106" s="17"/>
      <c r="I106" s="16" t="s">
        <v>235</v>
      </c>
      <c r="J106" s="16" t="s">
        <v>234</v>
      </c>
      <c r="K106" s="16" t="s">
        <v>235</v>
      </c>
      <c r="L106" s="16" t="s">
        <v>456</v>
      </c>
    </row>
    <row r="107" spans="1:25" ht="26.4" x14ac:dyDescent="0.25">
      <c r="A107" s="15">
        <v>37134</v>
      </c>
      <c r="B107" s="16" t="s">
        <v>459</v>
      </c>
      <c r="C107" s="16" t="s">
        <v>247</v>
      </c>
      <c r="D107" s="16" t="s">
        <v>460</v>
      </c>
      <c r="E107" s="16" t="s">
        <v>249</v>
      </c>
      <c r="F107" s="16" t="s">
        <v>255</v>
      </c>
      <c r="G107" s="17" t="s">
        <v>461</v>
      </c>
      <c r="H107" s="17"/>
      <c r="I107" s="16" t="s">
        <v>234</v>
      </c>
      <c r="J107" s="16" t="s">
        <v>234</v>
      </c>
      <c r="K107" s="16" t="s">
        <v>235</v>
      </c>
      <c r="L107" s="16" t="s">
        <v>456</v>
      </c>
    </row>
    <row r="108" spans="1:25" ht="26.4" x14ac:dyDescent="0.25">
      <c r="A108" s="15">
        <v>37134</v>
      </c>
      <c r="B108" s="16" t="s">
        <v>462</v>
      </c>
      <c r="C108" s="16" t="s">
        <v>247</v>
      </c>
      <c r="D108" s="16" t="s">
        <v>460</v>
      </c>
      <c r="E108" s="16" t="s">
        <v>249</v>
      </c>
      <c r="F108" s="16" t="s">
        <v>255</v>
      </c>
      <c r="G108" s="17" t="s">
        <v>463</v>
      </c>
      <c r="H108" s="17"/>
      <c r="I108" s="16" t="s">
        <v>234</v>
      </c>
      <c r="J108" s="16" t="s">
        <v>234</v>
      </c>
      <c r="K108" s="16" t="s">
        <v>235</v>
      </c>
      <c r="L108" s="16" t="s">
        <v>456</v>
      </c>
    </row>
    <row r="109" spans="1:25" ht="24.75" customHeight="1" x14ac:dyDescent="0.25">
      <c r="A109" s="15">
        <v>37133</v>
      </c>
      <c r="B109" s="17" t="s">
        <v>464</v>
      </c>
      <c r="C109" s="16" t="s">
        <v>291</v>
      </c>
      <c r="D109" s="16" t="s">
        <v>291</v>
      </c>
      <c r="E109" s="16" t="s">
        <v>293</v>
      </c>
      <c r="F109" s="16" t="s">
        <v>255</v>
      </c>
      <c r="G109" s="17" t="s">
        <v>465</v>
      </c>
      <c r="H109" s="17"/>
      <c r="I109" s="16" t="s">
        <v>235</v>
      </c>
      <c r="J109" s="16" t="s">
        <v>234</v>
      </c>
      <c r="K109" s="16" t="s">
        <v>235</v>
      </c>
      <c r="L109" s="16" t="s">
        <v>456</v>
      </c>
    </row>
    <row r="110" spans="1:25" ht="52.8" x14ac:dyDescent="0.25">
      <c r="A110" s="15">
        <v>37133</v>
      </c>
      <c r="B110" s="16" t="s">
        <v>466</v>
      </c>
      <c r="C110" s="16" t="s">
        <v>228</v>
      </c>
      <c r="D110" s="16" t="s">
        <v>308</v>
      </c>
      <c r="E110" s="16" t="s">
        <v>230</v>
      </c>
      <c r="F110" s="16" t="s">
        <v>231</v>
      </c>
      <c r="G110" s="17" t="s">
        <v>467</v>
      </c>
      <c r="H110" s="17"/>
      <c r="I110" s="16" t="s">
        <v>235</v>
      </c>
      <c r="J110" s="16" t="s">
        <v>235</v>
      </c>
      <c r="K110" s="16" t="s">
        <v>235</v>
      </c>
      <c r="L110" s="16" t="s">
        <v>456</v>
      </c>
      <c r="M110" s="22"/>
      <c r="N110" s="22"/>
      <c r="O110" s="22"/>
      <c r="P110" s="22"/>
      <c r="Q110" s="22"/>
      <c r="R110" s="22"/>
      <c r="S110" s="22"/>
      <c r="T110" s="22"/>
      <c r="U110" s="22"/>
      <c r="V110" s="22"/>
      <c r="W110" s="22"/>
      <c r="X110" s="22"/>
      <c r="Y110" s="22"/>
    </row>
    <row r="111" spans="1:25" ht="52.8" x14ac:dyDescent="0.25">
      <c r="A111" s="15">
        <v>37133</v>
      </c>
      <c r="B111" s="16" t="s">
        <v>468</v>
      </c>
      <c r="C111" s="16" t="s">
        <v>428</v>
      </c>
      <c r="D111" s="16" t="s">
        <v>469</v>
      </c>
      <c r="E111" s="16" t="s">
        <v>470</v>
      </c>
      <c r="F111" s="16" t="s">
        <v>241</v>
      </c>
      <c r="G111" s="17" t="s">
        <v>471</v>
      </c>
      <c r="H111" s="17"/>
      <c r="I111" s="16" t="s">
        <v>234</v>
      </c>
      <c r="J111" s="16" t="s">
        <v>235</v>
      </c>
      <c r="K111" s="16" t="s">
        <v>235</v>
      </c>
      <c r="L111" s="16" t="s">
        <v>456</v>
      </c>
      <c r="M111" s="22"/>
      <c r="N111" s="22"/>
      <c r="O111" s="22"/>
      <c r="P111" s="22"/>
      <c r="Q111" s="22"/>
      <c r="R111" s="22"/>
      <c r="S111" s="22"/>
      <c r="T111" s="22"/>
      <c r="U111" s="22"/>
      <c r="V111" s="22"/>
      <c r="W111" s="22"/>
      <c r="X111" s="22"/>
      <c r="Y111" s="22"/>
    </row>
    <row r="112" spans="1:25" ht="79.2" x14ac:dyDescent="0.25">
      <c r="A112" s="15">
        <v>37133</v>
      </c>
      <c r="B112" s="17" t="s">
        <v>472</v>
      </c>
      <c r="C112" s="16" t="s">
        <v>238</v>
      </c>
      <c r="D112" s="16" t="s">
        <v>317</v>
      </c>
      <c r="E112" s="16" t="s">
        <v>318</v>
      </c>
      <c r="F112" s="16" t="s">
        <v>440</v>
      </c>
      <c r="G112" s="17" t="s">
        <v>473</v>
      </c>
      <c r="H112" s="17"/>
      <c r="I112" s="16" t="s">
        <v>235</v>
      </c>
      <c r="J112" s="16" t="s">
        <v>234</v>
      </c>
      <c r="K112" s="16" t="s">
        <v>234</v>
      </c>
      <c r="L112" s="16" t="s">
        <v>456</v>
      </c>
      <c r="M112" s="22"/>
      <c r="N112" s="22"/>
      <c r="O112" s="22"/>
      <c r="P112" s="22"/>
      <c r="Q112" s="22"/>
      <c r="R112" s="22"/>
      <c r="S112" s="22"/>
      <c r="T112" s="22"/>
      <c r="U112" s="22"/>
      <c r="V112" s="22"/>
      <c r="W112" s="22"/>
      <c r="X112" s="22"/>
      <c r="Y112" s="22"/>
    </row>
    <row r="113" spans="1:25" ht="55.5" customHeight="1" x14ac:dyDescent="0.25">
      <c r="A113" s="15">
        <v>37133</v>
      </c>
      <c r="B113" s="16" t="s">
        <v>229</v>
      </c>
      <c r="C113" s="16" t="s">
        <v>228</v>
      </c>
      <c r="D113" s="16" t="s">
        <v>229</v>
      </c>
      <c r="E113" s="16" t="s">
        <v>230</v>
      </c>
      <c r="F113" s="16" t="s">
        <v>231</v>
      </c>
      <c r="G113" s="17" t="s">
        <v>474</v>
      </c>
      <c r="H113" s="17"/>
      <c r="I113" s="16" t="s">
        <v>234</v>
      </c>
      <c r="J113" s="16" t="s">
        <v>234</v>
      </c>
      <c r="K113" s="16" t="s">
        <v>235</v>
      </c>
      <c r="L113" s="16" t="s">
        <v>456</v>
      </c>
      <c r="M113" s="22"/>
      <c r="N113" s="22"/>
      <c r="O113" s="22"/>
      <c r="P113" s="22"/>
      <c r="Q113" s="22"/>
      <c r="R113" s="22"/>
      <c r="S113" s="22"/>
      <c r="T113" s="22"/>
      <c r="U113" s="22"/>
      <c r="V113" s="22"/>
      <c r="W113" s="22"/>
      <c r="X113" s="22"/>
      <c r="Y113" s="22"/>
    </row>
    <row r="114" spans="1:25" ht="26.4" x14ac:dyDescent="0.25">
      <c r="A114" s="15">
        <v>37133</v>
      </c>
      <c r="B114" s="16" t="s">
        <v>475</v>
      </c>
      <c r="C114" s="16" t="s">
        <v>238</v>
      </c>
      <c r="D114" s="16" t="s">
        <v>476</v>
      </c>
      <c r="E114" s="16" t="s">
        <v>299</v>
      </c>
      <c r="F114" s="16" t="s">
        <v>255</v>
      </c>
      <c r="G114" s="17" t="s">
        <v>477</v>
      </c>
      <c r="H114" s="17"/>
      <c r="I114" s="16" t="s">
        <v>234</v>
      </c>
      <c r="J114" s="16" t="s">
        <v>234</v>
      </c>
      <c r="K114" s="16" t="s">
        <v>234</v>
      </c>
      <c r="L114" s="16" t="s">
        <v>456</v>
      </c>
      <c r="M114" s="22"/>
      <c r="N114" s="22"/>
      <c r="O114" s="22"/>
      <c r="P114" s="22"/>
      <c r="Q114" s="22"/>
      <c r="R114" s="22"/>
      <c r="S114" s="22"/>
      <c r="T114" s="22"/>
      <c r="U114" s="22"/>
      <c r="V114" s="22"/>
      <c r="W114" s="22"/>
      <c r="X114" s="22"/>
      <c r="Y114" s="22"/>
    </row>
    <row r="115" spans="1:25" ht="26.4" x14ac:dyDescent="0.25">
      <c r="A115" s="15">
        <v>37133</v>
      </c>
      <c r="B115" s="16" t="s">
        <v>478</v>
      </c>
      <c r="C115" s="16" t="s">
        <v>228</v>
      </c>
      <c r="D115" s="16" t="s">
        <v>313</v>
      </c>
      <c r="E115" s="16" t="s">
        <v>479</v>
      </c>
      <c r="F115" s="16" t="s">
        <v>260</v>
      </c>
      <c r="G115" s="17" t="s">
        <v>480</v>
      </c>
      <c r="H115" s="17"/>
      <c r="I115" s="16" t="s">
        <v>235</v>
      </c>
      <c r="J115" s="16" t="s">
        <v>234</v>
      </c>
      <c r="K115" s="16" t="s">
        <v>235</v>
      </c>
      <c r="L115" s="16"/>
      <c r="M115" s="22"/>
      <c r="N115" s="22"/>
      <c r="O115" s="22"/>
      <c r="P115" s="22"/>
      <c r="Q115" s="22"/>
      <c r="R115" s="22"/>
      <c r="S115" s="22"/>
      <c r="T115" s="22"/>
      <c r="U115" s="22"/>
      <c r="V115" s="22"/>
      <c r="W115" s="22"/>
      <c r="X115" s="22"/>
      <c r="Y115" s="22"/>
    </row>
    <row r="116" spans="1:25" ht="52.8" x14ac:dyDescent="0.25">
      <c r="A116" s="15">
        <v>37132</v>
      </c>
      <c r="B116" s="16" t="s">
        <v>466</v>
      </c>
      <c r="C116" s="16" t="s">
        <v>228</v>
      </c>
      <c r="D116" s="16" t="s">
        <v>308</v>
      </c>
      <c r="E116" s="16" t="s">
        <v>230</v>
      </c>
      <c r="F116" s="16" t="s">
        <v>231</v>
      </c>
      <c r="G116" s="17" t="s">
        <v>467</v>
      </c>
      <c r="H116" s="17"/>
      <c r="I116" s="16" t="s">
        <v>235</v>
      </c>
      <c r="J116" s="16" t="s">
        <v>235</v>
      </c>
      <c r="K116" s="16" t="s">
        <v>235</v>
      </c>
      <c r="L116" s="16" t="s">
        <v>456</v>
      </c>
      <c r="M116" s="22"/>
      <c r="N116" s="22"/>
      <c r="O116" s="22"/>
      <c r="P116" s="22"/>
      <c r="Q116" s="22"/>
      <c r="R116" s="22"/>
      <c r="S116" s="22"/>
      <c r="T116" s="22"/>
      <c r="U116" s="22"/>
      <c r="V116" s="22"/>
      <c r="W116" s="22"/>
      <c r="X116" s="22"/>
      <c r="Y116" s="22"/>
    </row>
    <row r="117" spans="1:25" ht="26.4" x14ac:dyDescent="0.25">
      <c r="A117" s="15">
        <v>37132</v>
      </c>
      <c r="B117" s="16" t="s">
        <v>481</v>
      </c>
      <c r="C117" s="16" t="s">
        <v>238</v>
      </c>
      <c r="D117" s="16" t="s">
        <v>482</v>
      </c>
      <c r="E117" s="16" t="s">
        <v>299</v>
      </c>
      <c r="F117" s="16" t="s">
        <v>361</v>
      </c>
      <c r="G117" s="17" t="s">
        <v>483</v>
      </c>
      <c r="H117" s="17"/>
      <c r="I117" s="16" t="s">
        <v>234</v>
      </c>
      <c r="J117" s="16" t="s">
        <v>235</v>
      </c>
      <c r="K117" s="16" t="s">
        <v>235</v>
      </c>
      <c r="L117" s="16" t="s">
        <v>456</v>
      </c>
      <c r="M117" s="22"/>
      <c r="N117" s="22"/>
      <c r="O117" s="22"/>
      <c r="P117" s="22"/>
      <c r="Q117" s="22"/>
      <c r="R117" s="22"/>
      <c r="S117" s="22"/>
      <c r="T117" s="22"/>
      <c r="U117" s="22"/>
      <c r="V117" s="22"/>
      <c r="W117" s="22"/>
      <c r="X117" s="22"/>
      <c r="Y117" s="22"/>
    </row>
    <row r="118" spans="1:25" x14ac:dyDescent="0.25">
      <c r="A118" s="15">
        <v>37132</v>
      </c>
      <c r="B118" s="16" t="s">
        <v>484</v>
      </c>
      <c r="C118" s="16" t="s">
        <v>238</v>
      </c>
      <c r="D118" s="16" t="s">
        <v>476</v>
      </c>
      <c r="E118" s="16" t="s">
        <v>299</v>
      </c>
      <c r="F118" s="16" t="s">
        <v>255</v>
      </c>
      <c r="G118" s="17" t="s">
        <v>485</v>
      </c>
      <c r="H118" s="17"/>
      <c r="I118" s="16" t="s">
        <v>234</v>
      </c>
      <c r="J118" s="16" t="s">
        <v>234</v>
      </c>
      <c r="K118" s="16" t="s">
        <v>234</v>
      </c>
      <c r="L118" s="16" t="s">
        <v>456</v>
      </c>
      <c r="M118" s="22"/>
      <c r="N118" s="22"/>
      <c r="O118" s="22"/>
      <c r="P118" s="22"/>
      <c r="Q118" s="22"/>
      <c r="R118" s="22"/>
      <c r="S118" s="22"/>
      <c r="T118" s="22"/>
      <c r="U118" s="22"/>
      <c r="V118" s="22"/>
      <c r="W118" s="22"/>
      <c r="X118" s="22"/>
      <c r="Y118" s="22"/>
    </row>
    <row r="119" spans="1:25" ht="26.4" x14ac:dyDescent="0.25">
      <c r="A119" s="15">
        <v>37132</v>
      </c>
      <c r="B119" s="16" t="s">
        <v>486</v>
      </c>
      <c r="C119" s="16" t="s">
        <v>228</v>
      </c>
      <c r="D119" s="16"/>
      <c r="E119" s="16" t="s">
        <v>230</v>
      </c>
      <c r="F119" s="16" t="s">
        <v>260</v>
      </c>
      <c r="G119" s="17" t="s">
        <v>487</v>
      </c>
      <c r="H119" s="17"/>
      <c r="I119" s="16" t="s">
        <v>235</v>
      </c>
      <c r="J119" s="16" t="s">
        <v>234</v>
      </c>
      <c r="K119" s="16" t="s">
        <v>235</v>
      </c>
      <c r="L119" s="16" t="s">
        <v>456</v>
      </c>
      <c r="M119" s="22"/>
      <c r="N119" s="22"/>
      <c r="O119" s="22"/>
      <c r="P119" s="22"/>
      <c r="Q119" s="22"/>
      <c r="R119" s="22"/>
      <c r="S119" s="22"/>
      <c r="T119" s="22"/>
      <c r="U119" s="22"/>
      <c r="V119" s="22"/>
      <c r="W119" s="22"/>
      <c r="X119" s="22"/>
      <c r="Y119" s="22"/>
    </row>
    <row r="120" spans="1:25" ht="39.6" x14ac:dyDescent="0.25">
      <c r="A120" s="15">
        <v>37132</v>
      </c>
      <c r="B120" s="17" t="s">
        <v>295</v>
      </c>
      <c r="C120" s="16" t="s">
        <v>228</v>
      </c>
      <c r="D120" s="16" t="s">
        <v>295</v>
      </c>
      <c r="E120" s="16" t="s">
        <v>230</v>
      </c>
      <c r="F120" s="16" t="s">
        <v>440</v>
      </c>
      <c r="G120" s="17" t="s">
        <v>488</v>
      </c>
      <c r="H120" s="17"/>
      <c r="I120" s="16" t="s">
        <v>234</v>
      </c>
      <c r="J120" s="16" t="s">
        <v>234</v>
      </c>
      <c r="K120" s="16" t="s">
        <v>235</v>
      </c>
      <c r="L120" s="16" t="s">
        <v>456</v>
      </c>
      <c r="M120" s="22"/>
      <c r="N120" s="22"/>
      <c r="O120" s="22"/>
      <c r="P120" s="22"/>
      <c r="Q120" s="22"/>
      <c r="R120" s="22"/>
      <c r="S120" s="22"/>
      <c r="T120" s="22"/>
      <c r="U120" s="22"/>
      <c r="V120" s="22"/>
      <c r="W120" s="22"/>
      <c r="X120" s="22"/>
      <c r="Y120" s="22"/>
    </row>
    <row r="121" spans="1:25" ht="211.2" x14ac:dyDescent="0.25">
      <c r="A121" s="15">
        <v>37131</v>
      </c>
      <c r="B121" s="17" t="s">
        <v>489</v>
      </c>
      <c r="C121" s="16" t="s">
        <v>247</v>
      </c>
      <c r="D121" s="16" t="s">
        <v>248</v>
      </c>
      <c r="E121" s="16" t="s">
        <v>249</v>
      </c>
      <c r="F121" s="16" t="s">
        <v>255</v>
      </c>
      <c r="G121" s="17" t="s">
        <v>490</v>
      </c>
      <c r="H121" s="17"/>
      <c r="I121" s="16" t="s">
        <v>234</v>
      </c>
      <c r="J121" s="16" t="s">
        <v>234</v>
      </c>
      <c r="K121" s="16" t="s">
        <v>234</v>
      </c>
      <c r="L121" s="16" t="s">
        <v>456</v>
      </c>
      <c r="M121" s="22"/>
      <c r="N121" s="22"/>
      <c r="O121" s="22"/>
      <c r="P121" s="22"/>
      <c r="Q121" s="22"/>
      <c r="R121" s="22"/>
      <c r="S121" s="22"/>
      <c r="T121" s="22"/>
      <c r="U121" s="22"/>
      <c r="V121" s="22"/>
      <c r="W121" s="22"/>
      <c r="X121" s="22"/>
      <c r="Y121" s="22"/>
    </row>
    <row r="122" spans="1:25" ht="52.8" x14ac:dyDescent="0.25">
      <c r="A122" s="15">
        <v>37131</v>
      </c>
      <c r="B122" s="17" t="s">
        <v>491</v>
      </c>
      <c r="C122" s="16" t="s">
        <v>228</v>
      </c>
      <c r="D122" s="16" t="s">
        <v>492</v>
      </c>
      <c r="E122" s="16" t="s">
        <v>230</v>
      </c>
      <c r="F122" s="16" t="s">
        <v>231</v>
      </c>
      <c r="G122" s="55" t="s">
        <v>493</v>
      </c>
      <c r="H122" s="17"/>
      <c r="I122" s="16" t="s">
        <v>234</v>
      </c>
      <c r="J122" s="16" t="s">
        <v>234</v>
      </c>
      <c r="K122" s="16" t="s">
        <v>235</v>
      </c>
      <c r="L122" s="16" t="s">
        <v>456</v>
      </c>
      <c r="M122" s="22"/>
      <c r="N122" s="22"/>
      <c r="O122" s="22"/>
      <c r="P122" s="22"/>
      <c r="Q122" s="22"/>
      <c r="R122" s="22"/>
      <c r="S122" s="22"/>
      <c r="T122" s="22"/>
      <c r="U122" s="22"/>
      <c r="V122" s="22"/>
      <c r="W122" s="22"/>
      <c r="X122" s="22"/>
      <c r="Y122" s="22"/>
    </row>
    <row r="123" spans="1:25" ht="39.6" x14ac:dyDescent="0.25">
      <c r="A123" s="15">
        <v>37131</v>
      </c>
      <c r="B123" s="17" t="s">
        <v>295</v>
      </c>
      <c r="C123" s="16" t="s">
        <v>228</v>
      </c>
      <c r="D123" s="16" t="s">
        <v>295</v>
      </c>
      <c r="E123" s="16" t="s">
        <v>230</v>
      </c>
      <c r="F123" s="16" t="s">
        <v>241</v>
      </c>
      <c r="G123" s="17" t="s">
        <v>494</v>
      </c>
      <c r="H123" s="17"/>
      <c r="I123" s="16" t="s">
        <v>234</v>
      </c>
      <c r="J123" s="16" t="s">
        <v>234</v>
      </c>
      <c r="K123" s="16" t="s">
        <v>235</v>
      </c>
      <c r="L123" s="16" t="s">
        <v>456</v>
      </c>
      <c r="M123" s="22"/>
      <c r="N123" s="22"/>
      <c r="O123" s="22"/>
      <c r="P123" s="22"/>
      <c r="Q123" s="22"/>
      <c r="R123" s="22"/>
      <c r="S123" s="22"/>
      <c r="T123" s="22"/>
      <c r="U123" s="22"/>
      <c r="V123" s="22"/>
      <c r="W123" s="22"/>
      <c r="X123" s="22"/>
      <c r="Y123" s="22"/>
    </row>
    <row r="124" spans="1:25" ht="39.6" x14ac:dyDescent="0.25">
      <c r="A124" s="15">
        <v>37130</v>
      </c>
      <c r="B124" s="17" t="s">
        <v>495</v>
      </c>
      <c r="C124" s="16" t="s">
        <v>291</v>
      </c>
      <c r="D124" s="16"/>
      <c r="E124" s="16"/>
      <c r="F124" s="16" t="s">
        <v>266</v>
      </c>
      <c r="G124" s="17" t="s">
        <v>496</v>
      </c>
      <c r="H124" s="17"/>
      <c r="I124" s="16"/>
      <c r="J124" s="16"/>
      <c r="K124" s="16"/>
      <c r="L124" s="16"/>
      <c r="M124" s="22"/>
      <c r="N124" s="22"/>
      <c r="O124" s="22"/>
      <c r="P124" s="22"/>
      <c r="Q124" s="22"/>
      <c r="R124" s="22"/>
      <c r="S124" s="22"/>
      <c r="T124" s="22"/>
      <c r="U124" s="22"/>
      <c r="V124" s="22"/>
      <c r="W124" s="22"/>
      <c r="X124" s="22"/>
      <c r="Y124" s="22"/>
    </row>
    <row r="125" spans="1:25" x14ac:dyDescent="0.25">
      <c r="A125" s="15">
        <v>37130</v>
      </c>
      <c r="B125" s="17" t="s">
        <v>497</v>
      </c>
      <c r="C125" s="16" t="s">
        <v>291</v>
      </c>
      <c r="D125" s="16" t="s">
        <v>498</v>
      </c>
      <c r="E125" s="16" t="s">
        <v>293</v>
      </c>
      <c r="F125" s="16" t="s">
        <v>255</v>
      </c>
      <c r="G125" s="17" t="s">
        <v>499</v>
      </c>
      <c r="H125" s="17"/>
      <c r="I125" s="16" t="s">
        <v>235</v>
      </c>
      <c r="J125" s="16" t="s">
        <v>234</v>
      </c>
      <c r="K125" s="16" t="s">
        <v>235</v>
      </c>
      <c r="L125" s="16" t="s">
        <v>456</v>
      </c>
      <c r="M125" s="22"/>
      <c r="N125" s="22"/>
      <c r="O125" s="22"/>
      <c r="P125" s="22"/>
      <c r="Q125" s="22"/>
      <c r="R125" s="22"/>
      <c r="S125" s="22"/>
      <c r="T125" s="22"/>
      <c r="U125" s="22"/>
      <c r="V125" s="22"/>
      <c r="W125" s="22"/>
      <c r="X125" s="22"/>
      <c r="Y125" s="22"/>
    </row>
    <row r="126" spans="1:25" x14ac:dyDescent="0.25">
      <c r="A126" s="15">
        <v>37130</v>
      </c>
      <c r="B126" s="17" t="s">
        <v>500</v>
      </c>
      <c r="C126" s="16" t="s">
        <v>247</v>
      </c>
      <c r="D126" s="16" t="s">
        <v>501</v>
      </c>
      <c r="E126" s="16" t="s">
        <v>502</v>
      </c>
      <c r="F126" s="16" t="s">
        <v>255</v>
      </c>
      <c r="G126" s="17" t="s">
        <v>485</v>
      </c>
      <c r="H126" s="17"/>
      <c r="I126" s="16" t="s">
        <v>234</v>
      </c>
      <c r="J126" s="16" t="s">
        <v>234</v>
      </c>
      <c r="K126" s="16" t="s">
        <v>235</v>
      </c>
      <c r="L126" s="16" t="s">
        <v>456</v>
      </c>
      <c r="M126" s="22"/>
      <c r="N126" s="22"/>
      <c r="O126" s="22"/>
      <c r="P126" s="22"/>
      <c r="Q126" s="22"/>
      <c r="R126" s="22"/>
      <c r="S126" s="22"/>
      <c r="T126" s="22"/>
      <c r="U126" s="22"/>
      <c r="V126" s="22"/>
      <c r="W126" s="22"/>
      <c r="X126" s="22"/>
      <c r="Y126" s="22"/>
    </row>
    <row r="127" spans="1:25" ht="105.75" customHeight="1" x14ac:dyDescent="0.25">
      <c r="A127" s="15">
        <v>37130</v>
      </c>
      <c r="B127" s="17" t="s">
        <v>503</v>
      </c>
      <c r="C127" s="16" t="s">
        <v>228</v>
      </c>
      <c r="D127" s="16" t="s">
        <v>229</v>
      </c>
      <c r="E127" s="16" t="s">
        <v>230</v>
      </c>
      <c r="F127" s="16" t="s">
        <v>231</v>
      </c>
      <c r="G127" s="17" t="s">
        <v>504</v>
      </c>
      <c r="H127" s="16"/>
      <c r="I127" s="16"/>
      <c r="J127" s="16"/>
      <c r="K127" s="16"/>
      <c r="L127" s="16"/>
    </row>
    <row r="128" spans="1:25" x14ac:dyDescent="0.25">
      <c r="A128" s="24"/>
      <c r="B128" s="18"/>
      <c r="C128" s="18"/>
      <c r="D128" s="18"/>
      <c r="E128" s="18"/>
      <c r="F128" s="18"/>
      <c r="G128" s="17"/>
      <c r="H128" s="17"/>
      <c r="I128" s="18"/>
      <c r="J128" s="18"/>
      <c r="K128" s="18"/>
      <c r="L128" s="18"/>
    </row>
    <row r="129" spans="1:12" x14ac:dyDescent="0.25">
      <c r="A129" s="24"/>
      <c r="B129" s="18"/>
      <c r="C129" s="18"/>
      <c r="D129" s="18"/>
      <c r="E129" s="18"/>
      <c r="F129" s="18"/>
      <c r="G129" s="17"/>
      <c r="H129" s="17"/>
      <c r="I129" s="18"/>
      <c r="J129" s="18"/>
      <c r="K129" s="18"/>
      <c r="L129" s="18"/>
    </row>
    <row r="130" spans="1:12" x14ac:dyDescent="0.25">
      <c r="A130" s="24"/>
      <c r="B130" s="18"/>
      <c r="C130" s="18"/>
      <c r="D130" s="18"/>
      <c r="E130" s="18"/>
      <c r="F130" s="18"/>
      <c r="G130" s="17"/>
      <c r="H130" s="17"/>
      <c r="I130" s="18"/>
      <c r="J130" s="18"/>
      <c r="K130" s="18"/>
      <c r="L130" s="18"/>
    </row>
    <row r="131" spans="1:12" x14ac:dyDescent="0.25">
      <c r="A131" s="24"/>
      <c r="B131" s="18"/>
      <c r="C131" s="18"/>
      <c r="D131" s="18"/>
      <c r="E131" s="18"/>
      <c r="F131" s="18"/>
      <c r="G131" s="25"/>
      <c r="H131" s="18"/>
      <c r="I131" s="18"/>
      <c r="J131" s="18"/>
      <c r="K131" s="18"/>
      <c r="L131" s="18"/>
    </row>
    <row r="132" spans="1:12" x14ac:dyDescent="0.25">
      <c r="A132" s="24"/>
      <c r="B132" s="18"/>
      <c r="C132" s="18"/>
      <c r="D132" s="18"/>
      <c r="E132" s="18"/>
      <c r="F132" s="18"/>
      <c r="G132" s="25"/>
      <c r="H132" s="25"/>
      <c r="I132" s="18"/>
      <c r="J132" s="18"/>
      <c r="K132" s="18"/>
      <c r="L132" s="18"/>
    </row>
    <row r="133" spans="1:12" x14ac:dyDescent="0.25">
      <c r="A133" s="24"/>
      <c r="B133" s="25"/>
      <c r="C133" s="18"/>
      <c r="D133" s="18"/>
      <c r="E133" s="18"/>
      <c r="F133" s="18"/>
      <c r="G133" s="25"/>
      <c r="H133" s="18"/>
      <c r="I133" s="18"/>
      <c r="J133" s="18"/>
      <c r="K133" s="18"/>
      <c r="L133" s="18"/>
    </row>
    <row r="134" spans="1:12" x14ac:dyDescent="0.25">
      <c r="A134" s="24"/>
      <c r="B134" s="18"/>
      <c r="C134" s="18"/>
      <c r="D134" s="18"/>
      <c r="E134" s="18"/>
      <c r="F134" s="18"/>
      <c r="G134" s="25"/>
      <c r="H134" s="25"/>
      <c r="I134" s="18"/>
      <c r="J134" s="18"/>
      <c r="K134" s="18"/>
      <c r="L134" s="18"/>
    </row>
    <row r="135" spans="1:12" x14ac:dyDescent="0.25">
      <c r="A135" s="24"/>
      <c r="B135" s="18"/>
      <c r="C135" s="18"/>
      <c r="D135" s="18"/>
      <c r="E135" s="18"/>
      <c r="F135" s="18"/>
      <c r="G135" s="25"/>
      <c r="H135" s="25"/>
      <c r="I135" s="18"/>
      <c r="J135" s="18"/>
      <c r="K135" s="18"/>
      <c r="L135" s="18"/>
    </row>
    <row r="136" spans="1:12" x14ac:dyDescent="0.25">
      <c r="A136" s="24"/>
      <c r="B136" s="18"/>
      <c r="C136" s="18"/>
      <c r="D136" s="18"/>
      <c r="E136" s="18"/>
      <c r="F136" s="18"/>
      <c r="G136" s="25"/>
      <c r="H136" s="25"/>
      <c r="I136" s="18"/>
      <c r="J136" s="18"/>
      <c r="K136" s="18"/>
      <c r="L136" s="18"/>
    </row>
    <row r="137" spans="1:12" x14ac:dyDescent="0.25">
      <c r="A137" s="24"/>
      <c r="B137" s="18"/>
      <c r="C137" s="18"/>
      <c r="D137" s="18"/>
      <c r="E137" s="18"/>
      <c r="F137" s="18"/>
      <c r="G137" s="25"/>
      <c r="H137" s="25"/>
      <c r="I137" s="18"/>
      <c r="J137" s="18"/>
      <c r="K137" s="18"/>
      <c r="L137" s="18"/>
    </row>
    <row r="138" spans="1:12" x14ac:dyDescent="0.25">
      <c r="A138" s="24"/>
      <c r="B138" s="18"/>
      <c r="C138" s="18"/>
      <c r="D138" s="18"/>
      <c r="E138" s="18"/>
      <c r="F138" s="18"/>
      <c r="G138" s="25"/>
      <c r="H138" s="25"/>
      <c r="I138" s="18"/>
      <c r="J138" s="18"/>
      <c r="K138" s="18"/>
      <c r="L138" s="18"/>
    </row>
    <row r="139" spans="1:12" ht="54.75" customHeight="1" x14ac:dyDescent="0.25">
      <c r="A139" s="24"/>
      <c r="B139" s="18"/>
      <c r="C139" s="18"/>
      <c r="D139" s="18"/>
      <c r="E139" s="18"/>
      <c r="F139" s="18"/>
      <c r="G139" s="25"/>
      <c r="H139" s="25"/>
      <c r="I139" s="18"/>
      <c r="J139" s="18"/>
      <c r="K139" s="18"/>
      <c r="L139" s="18"/>
    </row>
    <row r="140" spans="1:12" x14ac:dyDescent="0.25">
      <c r="A140" s="24"/>
      <c r="B140" s="18"/>
      <c r="C140" s="18"/>
      <c r="D140" s="18"/>
      <c r="E140" s="18"/>
      <c r="F140" s="18"/>
      <c r="G140" s="25"/>
      <c r="H140" s="25"/>
      <c r="I140" s="18"/>
      <c r="J140" s="18"/>
      <c r="K140" s="18"/>
      <c r="L140" s="18"/>
    </row>
    <row r="141" spans="1:12" x14ac:dyDescent="0.25">
      <c r="A141" s="24"/>
      <c r="B141" s="18"/>
      <c r="C141" s="18"/>
      <c r="D141" s="18"/>
      <c r="E141" s="18"/>
      <c r="F141" s="18"/>
      <c r="G141" s="25"/>
      <c r="H141" s="25"/>
      <c r="I141" s="18"/>
      <c r="J141" s="18"/>
      <c r="K141" s="18"/>
      <c r="L141" s="18"/>
    </row>
    <row r="142" spans="1:12" ht="54" customHeight="1" x14ac:dyDescent="0.25">
      <c r="A142" s="24"/>
      <c r="B142" s="18"/>
      <c r="C142" s="18"/>
      <c r="D142" s="18"/>
      <c r="E142" s="18"/>
      <c r="F142" s="18"/>
      <c r="G142" s="25"/>
      <c r="H142" s="25"/>
      <c r="I142" s="18"/>
      <c r="J142" s="18"/>
      <c r="K142" s="18"/>
      <c r="L142" s="18"/>
    </row>
    <row r="143" spans="1:12" ht="42" customHeight="1" x14ac:dyDescent="0.25">
      <c r="A143" s="24"/>
      <c r="B143" s="18"/>
      <c r="C143" s="18"/>
      <c r="D143" s="18"/>
      <c r="E143" s="18"/>
      <c r="F143" s="18"/>
      <c r="G143" s="25"/>
      <c r="H143" s="25"/>
      <c r="I143" s="18"/>
      <c r="J143" s="18"/>
      <c r="K143" s="18"/>
      <c r="L143" s="18"/>
    </row>
    <row r="144" spans="1:12" ht="42" customHeight="1" x14ac:dyDescent="0.25">
      <c r="A144" s="24"/>
      <c r="B144" s="18"/>
      <c r="C144" s="18"/>
      <c r="D144" s="18"/>
      <c r="E144" s="18"/>
      <c r="F144" s="18"/>
      <c r="G144" s="25"/>
      <c r="H144" s="25"/>
      <c r="I144" s="18"/>
      <c r="J144" s="18"/>
      <c r="K144" s="18"/>
      <c r="L144" s="18"/>
    </row>
    <row r="145" spans="1:12" x14ac:dyDescent="0.25">
      <c r="A145" s="26"/>
      <c r="B145" s="18"/>
      <c r="C145" s="18"/>
      <c r="D145" s="18"/>
      <c r="E145" s="18"/>
      <c r="F145" s="18"/>
      <c r="G145" s="25"/>
      <c r="H145" s="25"/>
      <c r="I145" s="18"/>
      <c r="J145" s="18"/>
      <c r="K145" s="18"/>
      <c r="L145" s="18"/>
    </row>
    <row r="146" spans="1:12" x14ac:dyDescent="0.25">
      <c r="A146" s="26"/>
      <c r="B146" s="18"/>
      <c r="C146" s="18"/>
      <c r="D146" s="18"/>
      <c r="E146" s="18"/>
      <c r="F146" s="18"/>
      <c r="G146" s="25"/>
      <c r="H146" s="25"/>
      <c r="I146" s="18"/>
      <c r="J146" s="18"/>
      <c r="K146" s="18"/>
      <c r="L146" s="18"/>
    </row>
    <row r="147" spans="1:12" x14ac:dyDescent="0.25">
      <c r="A147" s="26"/>
      <c r="B147" s="18"/>
      <c r="C147" s="18"/>
      <c r="D147" s="18"/>
      <c r="E147" s="18"/>
      <c r="F147" s="18"/>
      <c r="G147" s="25"/>
      <c r="H147" s="25"/>
      <c r="I147" s="18"/>
      <c r="J147" s="18"/>
      <c r="K147" s="18"/>
      <c r="L147" s="18"/>
    </row>
    <row r="148" spans="1:12" x14ac:dyDescent="0.25">
      <c r="A148" s="26"/>
      <c r="B148" s="18"/>
      <c r="C148" s="18"/>
      <c r="D148" s="18"/>
      <c r="E148" s="18"/>
      <c r="F148" s="18"/>
      <c r="G148" s="25"/>
      <c r="H148" s="25"/>
      <c r="I148" s="18"/>
      <c r="J148" s="18"/>
      <c r="K148" s="18"/>
      <c r="L148" s="18"/>
    </row>
    <row r="149" spans="1:12" x14ac:dyDescent="0.25">
      <c r="A149" s="26"/>
      <c r="B149" s="18"/>
      <c r="C149" s="18"/>
      <c r="D149" s="18"/>
      <c r="E149" s="18"/>
      <c r="F149" s="18"/>
      <c r="G149" s="25"/>
      <c r="H149" s="25"/>
      <c r="I149" s="18"/>
      <c r="J149" s="18"/>
      <c r="K149" s="18"/>
      <c r="L149" s="18"/>
    </row>
    <row r="150" spans="1:12" x14ac:dyDescent="0.25">
      <c r="A150" s="26"/>
      <c r="B150" s="25"/>
      <c r="C150" s="27"/>
      <c r="D150" s="25"/>
      <c r="E150" s="28"/>
      <c r="F150" s="27"/>
      <c r="G150" s="25"/>
      <c r="H150" s="25"/>
      <c r="I150" s="18"/>
      <c r="J150" s="18"/>
      <c r="K150" s="18"/>
      <c r="L150" s="18"/>
    </row>
    <row r="151" spans="1:12" x14ac:dyDescent="0.25">
      <c r="A151" s="26"/>
      <c r="B151" s="25"/>
      <c r="C151" s="27"/>
      <c r="D151" s="25"/>
      <c r="E151" s="28"/>
      <c r="F151" s="27"/>
      <c r="G151" s="18"/>
      <c r="H151" s="18"/>
      <c r="I151" s="18"/>
      <c r="J151" s="18"/>
      <c r="K151" s="18"/>
      <c r="L151" s="18"/>
    </row>
    <row r="152" spans="1:12" x14ac:dyDescent="0.25">
      <c r="A152" s="29"/>
      <c r="B152" s="25"/>
      <c r="C152" s="27"/>
      <c r="D152" s="25"/>
      <c r="E152" s="28"/>
      <c r="F152" s="27"/>
      <c r="G152" s="25"/>
      <c r="H152" s="28"/>
      <c r="I152" s="18"/>
      <c r="J152" s="18"/>
      <c r="K152" s="18"/>
      <c r="L152" s="18"/>
    </row>
    <row r="153" spans="1:12" x14ac:dyDescent="0.25">
      <c r="A153" s="29"/>
      <c r="B153" s="25"/>
      <c r="C153" s="27"/>
      <c r="D153" s="25"/>
      <c r="E153" s="28"/>
      <c r="F153" s="27"/>
      <c r="G153" s="25"/>
      <c r="H153" s="28"/>
      <c r="I153" s="18"/>
      <c r="J153" s="18"/>
      <c r="K153" s="18"/>
      <c r="L153" s="18"/>
    </row>
    <row r="154" spans="1:12" x14ac:dyDescent="0.25">
      <c r="A154" s="30"/>
      <c r="B154" s="25"/>
      <c r="C154" s="27"/>
      <c r="D154" s="25"/>
      <c r="E154" s="28"/>
      <c r="F154" s="27"/>
      <c r="G154" s="28"/>
      <c r="H154" s="28"/>
      <c r="I154" s="27"/>
      <c r="J154" s="27"/>
      <c r="K154" s="27"/>
      <c r="L154" s="27"/>
    </row>
    <row r="155" spans="1:12" x14ac:dyDescent="0.25">
      <c r="A155" s="30"/>
      <c r="B155" s="25"/>
      <c r="C155" s="27"/>
      <c r="D155" s="28"/>
      <c r="E155" s="28"/>
      <c r="F155" s="27"/>
      <c r="G155" s="28"/>
      <c r="H155" s="28"/>
      <c r="I155" s="27"/>
      <c r="J155" s="27"/>
      <c r="K155" s="27"/>
      <c r="L155" s="27"/>
    </row>
    <row r="156" spans="1:12" x14ac:dyDescent="0.25">
      <c r="A156" s="30"/>
      <c r="B156" s="25"/>
      <c r="C156" s="27"/>
      <c r="D156" s="25"/>
      <c r="E156" s="28"/>
      <c r="F156" s="27"/>
      <c r="G156" s="28"/>
      <c r="H156" s="28"/>
      <c r="I156" s="27"/>
      <c r="J156" s="27"/>
      <c r="K156" s="27"/>
      <c r="L156" s="27"/>
    </row>
    <row r="157" spans="1:12" x14ac:dyDescent="0.25">
      <c r="A157" s="30"/>
      <c r="B157" s="25"/>
      <c r="C157" s="27"/>
      <c r="D157" s="25"/>
      <c r="E157" s="28"/>
      <c r="F157" s="27"/>
      <c r="G157" s="28"/>
      <c r="H157" s="28"/>
      <c r="I157" s="27"/>
      <c r="J157" s="27"/>
      <c r="K157" s="27"/>
      <c r="L157" s="27"/>
    </row>
    <row r="158" spans="1:12" ht="19.5" customHeight="1" x14ac:dyDescent="0.25">
      <c r="A158" s="30"/>
      <c r="B158" s="25"/>
      <c r="C158" s="27"/>
      <c r="D158" s="25"/>
      <c r="E158" s="28"/>
      <c r="F158" s="27"/>
      <c r="G158" s="28"/>
      <c r="H158" s="28"/>
      <c r="I158" s="27"/>
      <c r="J158" s="27"/>
      <c r="K158" s="27"/>
      <c r="L158" s="27"/>
    </row>
    <row r="159" spans="1:12" x14ac:dyDescent="0.25">
      <c r="A159" s="30"/>
      <c r="B159" s="25"/>
      <c r="C159" s="18"/>
      <c r="D159" s="25"/>
      <c r="E159" s="28"/>
      <c r="F159" s="27"/>
      <c r="G159" s="28"/>
      <c r="H159" s="28"/>
      <c r="I159" s="27"/>
      <c r="J159" s="27"/>
      <c r="K159" s="27"/>
      <c r="L159" s="27"/>
    </row>
    <row r="160" spans="1:12" x14ac:dyDescent="0.25">
      <c r="A160" s="30"/>
      <c r="B160" s="25"/>
      <c r="C160" s="27"/>
      <c r="D160" s="25"/>
      <c r="E160" s="28"/>
      <c r="F160" s="27"/>
      <c r="G160" s="28"/>
      <c r="H160" s="28"/>
      <c r="I160" s="27"/>
      <c r="J160" s="27"/>
      <c r="K160" s="27"/>
      <c r="L160" s="27"/>
    </row>
    <row r="161" spans="1:12" x14ac:dyDescent="0.25">
      <c r="A161" s="30"/>
      <c r="B161" s="25"/>
      <c r="C161" s="27"/>
      <c r="D161" s="25"/>
      <c r="E161" s="28"/>
      <c r="F161" s="27"/>
      <c r="G161" s="28"/>
      <c r="H161" s="28"/>
      <c r="I161" s="27"/>
      <c r="J161" s="27"/>
      <c r="K161" s="27"/>
      <c r="L161" s="27"/>
    </row>
    <row r="162" spans="1:12" x14ac:dyDescent="0.25">
      <c r="A162" s="29"/>
      <c r="B162" s="17"/>
      <c r="C162" s="31"/>
      <c r="D162" s="17"/>
      <c r="E162" s="32"/>
      <c r="F162" s="31"/>
      <c r="G162" s="17"/>
      <c r="H162" s="17"/>
      <c r="I162" s="31"/>
      <c r="J162" s="31"/>
      <c r="K162" s="31"/>
      <c r="L162" s="31"/>
    </row>
    <row r="163" spans="1:12" x14ac:dyDescent="0.25">
      <c r="A163" s="29"/>
      <c r="B163" s="17"/>
      <c r="C163" s="31"/>
      <c r="D163" s="17"/>
      <c r="E163" s="32"/>
      <c r="F163" s="31"/>
      <c r="G163" s="17"/>
      <c r="H163" s="17"/>
      <c r="I163" s="31"/>
      <c r="J163" s="31"/>
      <c r="K163" s="31"/>
      <c r="L163" s="31"/>
    </row>
    <row r="165" spans="1:12" x14ac:dyDescent="0.25">
      <c r="A165" s="1" t="s">
        <v>423</v>
      </c>
      <c r="B165" s="1" t="s">
        <v>424</v>
      </c>
      <c r="C165" s="4" t="s">
        <v>425</v>
      </c>
      <c r="D165" s="33" t="s">
        <v>426</v>
      </c>
      <c r="E165" s="33" t="s">
        <v>427</v>
      </c>
    </row>
    <row r="166" spans="1:12" x14ac:dyDescent="0.25">
      <c r="A166" s="34" t="s">
        <v>428</v>
      </c>
      <c r="B166" s="35">
        <f t="shared" ref="B166:B174" si="2">C166/$C$175</f>
        <v>4.3478260869565216E-2</v>
      </c>
      <c r="C166" s="5">
        <f>'summary 0827'!I24</f>
        <v>1</v>
      </c>
      <c r="D166" s="4">
        <f>33+1+1+1+1+1+8+1+1+1+2+1+2+1+1+1</f>
        <v>57</v>
      </c>
      <c r="E166" s="36">
        <f t="shared" ref="E166:E173" si="3">(C166/D166)*100</f>
        <v>1.7543859649122806</v>
      </c>
    </row>
    <row r="167" spans="1:12" x14ac:dyDescent="0.25">
      <c r="A167" s="34" t="s">
        <v>247</v>
      </c>
      <c r="B167" s="35">
        <f t="shared" si="2"/>
        <v>0.17391304347826086</v>
      </c>
      <c r="C167" s="5">
        <f>'summary 0827'!I25</f>
        <v>4</v>
      </c>
      <c r="D167" s="4">
        <f>540+17+1+1+6+10+1+2+12+2+1+1+1+3+4+3+1+1+1+8+2+1+1+6+1+1+2+1+2+1+4</f>
        <v>638</v>
      </c>
      <c r="E167" s="36">
        <f t="shared" si="3"/>
        <v>0.62695924764890276</v>
      </c>
    </row>
    <row r="168" spans="1:12" x14ac:dyDescent="0.25">
      <c r="A168" s="34" t="s">
        <v>228</v>
      </c>
      <c r="B168" s="35">
        <f t="shared" si="2"/>
        <v>0.47826086956521741</v>
      </c>
      <c r="C168" s="5">
        <f>'summary 0827'!I26</f>
        <v>11</v>
      </c>
      <c r="D168" s="4">
        <f>13+1+1+1+16</f>
        <v>32</v>
      </c>
      <c r="E168" s="36">
        <f t="shared" si="3"/>
        <v>34.375</v>
      </c>
    </row>
    <row r="169" spans="1:12" x14ac:dyDescent="0.25">
      <c r="A169" s="34" t="s">
        <v>429</v>
      </c>
      <c r="B169" s="35">
        <f t="shared" si="2"/>
        <v>4.3478260869565216E-2</v>
      </c>
      <c r="C169" s="5">
        <f>'summary 0827'!I27</f>
        <v>1</v>
      </c>
      <c r="D169" s="4">
        <f>36+1+1</f>
        <v>38</v>
      </c>
      <c r="E169" s="36">
        <f t="shared" si="3"/>
        <v>2.6315789473684208</v>
      </c>
    </row>
    <row r="170" spans="1:12" x14ac:dyDescent="0.25">
      <c r="A170" s="34" t="s">
        <v>430</v>
      </c>
      <c r="B170" s="35">
        <f t="shared" si="2"/>
        <v>0.13043478260869565</v>
      </c>
      <c r="C170" s="5">
        <f>'summary 0827'!I28</f>
        <v>3</v>
      </c>
      <c r="D170" s="4">
        <f>288+2+13+2+5+56+59+14+2+3+3+1+4</f>
        <v>452</v>
      </c>
      <c r="E170" s="36">
        <f t="shared" si="3"/>
        <v>0.66371681415929207</v>
      </c>
    </row>
    <row r="171" spans="1:12" x14ac:dyDescent="0.25">
      <c r="A171" s="34" t="s">
        <v>431</v>
      </c>
      <c r="B171" s="35">
        <f t="shared" si="2"/>
        <v>0</v>
      </c>
      <c r="C171" s="5"/>
      <c r="D171" s="4">
        <f>132+2+1+2+7+3+4+2+7</f>
        <v>160</v>
      </c>
      <c r="E171" s="36">
        <f t="shared" si="3"/>
        <v>0</v>
      </c>
    </row>
    <row r="172" spans="1:12" x14ac:dyDescent="0.25">
      <c r="A172" s="34" t="s">
        <v>291</v>
      </c>
      <c r="B172" s="35">
        <f t="shared" si="2"/>
        <v>0.13043478260869565</v>
      </c>
      <c r="C172" s="5">
        <f>'summary 0827'!I30</f>
        <v>3</v>
      </c>
      <c r="D172" s="4">
        <v>9</v>
      </c>
      <c r="E172" s="36">
        <f t="shared" si="3"/>
        <v>33.333333333333329</v>
      </c>
    </row>
    <row r="173" spans="1:12" x14ac:dyDescent="0.25">
      <c r="A173" s="34" t="s">
        <v>393</v>
      </c>
      <c r="B173" s="35">
        <f t="shared" si="2"/>
        <v>0</v>
      </c>
      <c r="C173" s="5"/>
      <c r="D173" s="4">
        <f>10+5+2</f>
        <v>17</v>
      </c>
      <c r="E173" s="36">
        <f t="shared" si="3"/>
        <v>0</v>
      </c>
    </row>
    <row r="174" spans="1:12" x14ac:dyDescent="0.25">
      <c r="A174" s="37" t="s">
        <v>432</v>
      </c>
      <c r="B174" s="35">
        <f t="shared" si="2"/>
        <v>0</v>
      </c>
      <c r="C174" s="5"/>
    </row>
    <row r="175" spans="1:12" x14ac:dyDescent="0.25">
      <c r="A175" s="37" t="s">
        <v>433</v>
      </c>
      <c r="B175" s="38">
        <f>SUM(B166:B174)</f>
        <v>1</v>
      </c>
      <c r="C175" s="4">
        <f>SUM(C166:C174)</f>
        <v>23</v>
      </c>
      <c r="D175" s="4">
        <f>SUM(D166:D174)</f>
        <v>1403</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27 </oddHeader>
    <oddFooter>&amp;L&amp;"Arial,Bold"Questions Call Nancy ext 54751</oddFooter>
  </headerFooter>
  <rowBreaks count="1" manualBreakCount="1">
    <brk id="88" max="11"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9" sqref="I29"/>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434</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435</v>
      </c>
      <c r="B5" s="42"/>
      <c r="C5" s="42"/>
      <c r="D5" s="42"/>
      <c r="E5" s="42"/>
      <c r="F5" s="42"/>
      <c r="G5" s="42"/>
      <c r="H5" s="42"/>
      <c r="I5" s="42"/>
      <c r="J5" s="42"/>
      <c r="K5" s="43">
        <f>SUM(K10:K18)</f>
        <v>23</v>
      </c>
    </row>
    <row r="6" spans="1:11" x14ac:dyDescent="0.25">
      <c r="A6" s="1"/>
      <c r="B6" s="1"/>
      <c r="C6" s="1"/>
      <c r="K6" s="3"/>
    </row>
    <row r="7" spans="1:11" x14ac:dyDescent="0.25">
      <c r="A7" s="1"/>
      <c r="B7" s="1"/>
      <c r="C7" s="1"/>
      <c r="K7" s="3"/>
    </row>
    <row r="8" spans="1:11" ht="13.8" thickBot="1" x14ac:dyDescent="0.3">
      <c r="A8" s="44" t="s">
        <v>436</v>
      </c>
      <c r="B8" s="44"/>
      <c r="C8" s="44" t="s">
        <v>437</v>
      </c>
      <c r="D8" s="44"/>
      <c r="E8" s="45"/>
      <c r="F8" s="45"/>
      <c r="G8" s="45"/>
      <c r="H8" s="45"/>
      <c r="I8" s="45"/>
      <c r="J8" s="45"/>
      <c r="K8" s="46"/>
    </row>
    <row r="9" spans="1:11" x14ac:dyDescent="0.25">
      <c r="A9" s="2"/>
      <c r="B9" s="2"/>
      <c r="C9" s="2"/>
      <c r="D9" s="2"/>
      <c r="E9" s="2"/>
      <c r="F9" s="2"/>
      <c r="G9" s="2"/>
      <c r="H9" s="2"/>
      <c r="I9" s="2"/>
      <c r="K9" s="3"/>
    </row>
    <row r="10" spans="1:11" x14ac:dyDescent="0.25">
      <c r="A10" s="5" t="s">
        <v>375</v>
      </c>
      <c r="B10" s="2"/>
      <c r="C10" s="2" t="s">
        <v>199</v>
      </c>
      <c r="D10" s="2"/>
      <c r="E10" s="2"/>
      <c r="F10" s="2"/>
      <c r="G10" s="2"/>
      <c r="H10" s="2"/>
      <c r="I10" s="2"/>
      <c r="K10" s="2"/>
    </row>
    <row r="11" spans="1:11" x14ac:dyDescent="0.25">
      <c r="A11" s="6" t="s">
        <v>438</v>
      </c>
      <c r="B11" s="7"/>
      <c r="C11" s="7" t="s">
        <v>200</v>
      </c>
      <c r="D11" s="7"/>
      <c r="E11" s="7"/>
      <c r="F11" s="7"/>
      <c r="G11" s="7"/>
      <c r="H11" s="7"/>
      <c r="I11" s="7"/>
      <c r="J11" s="7"/>
      <c r="K11" s="7"/>
    </row>
    <row r="12" spans="1:11" x14ac:dyDescent="0.25">
      <c r="A12" s="6" t="s">
        <v>255</v>
      </c>
      <c r="B12" s="7"/>
      <c r="C12" s="7" t="s">
        <v>201</v>
      </c>
      <c r="D12" s="7"/>
      <c r="E12" s="7"/>
      <c r="F12" s="7"/>
      <c r="G12" s="7"/>
      <c r="H12" s="7"/>
      <c r="I12" s="7"/>
      <c r="J12" s="7"/>
      <c r="K12" s="7">
        <f>1+1+1+1+1+1+1+1</f>
        <v>8</v>
      </c>
    </row>
    <row r="13" spans="1:11" x14ac:dyDescent="0.25">
      <c r="A13" s="6" t="s">
        <v>231</v>
      </c>
      <c r="B13" s="7"/>
      <c r="C13" s="7" t="s">
        <v>439</v>
      </c>
      <c r="D13" s="7"/>
      <c r="E13" s="7"/>
      <c r="F13" s="7"/>
      <c r="G13" s="7"/>
      <c r="H13" s="7"/>
      <c r="I13" s="7"/>
      <c r="J13" s="7"/>
      <c r="K13" s="7">
        <f>1+1+1+1+1+1</f>
        <v>6</v>
      </c>
    </row>
    <row r="14" spans="1:11" x14ac:dyDescent="0.25">
      <c r="A14" s="6" t="s">
        <v>361</v>
      </c>
      <c r="B14" s="7"/>
      <c r="C14" s="7" t="s">
        <v>203</v>
      </c>
      <c r="D14" s="7"/>
      <c r="E14" s="7"/>
      <c r="F14" s="7"/>
      <c r="G14" s="7"/>
      <c r="H14" s="7"/>
      <c r="I14" s="7"/>
      <c r="J14" s="7"/>
      <c r="K14" s="7">
        <f>1</f>
        <v>1</v>
      </c>
    </row>
    <row r="15" spans="1:11" x14ac:dyDescent="0.25">
      <c r="A15" s="6" t="s">
        <v>241</v>
      </c>
      <c r="B15" s="7"/>
      <c r="C15" s="7" t="s">
        <v>204</v>
      </c>
      <c r="D15" s="7"/>
      <c r="E15" s="7"/>
      <c r="F15" s="7"/>
      <c r="G15" s="7"/>
      <c r="H15" s="7"/>
      <c r="I15" s="7"/>
      <c r="J15" s="7"/>
      <c r="K15" s="7">
        <f>1+1+1</f>
        <v>3</v>
      </c>
    </row>
    <row r="16" spans="1:11" x14ac:dyDescent="0.25">
      <c r="A16" s="6" t="s">
        <v>440</v>
      </c>
      <c r="B16" s="7"/>
      <c r="C16" s="7" t="s">
        <v>205</v>
      </c>
      <c r="D16" s="7"/>
      <c r="E16" s="7"/>
      <c r="F16" s="7"/>
      <c r="G16" s="7"/>
      <c r="H16" s="7"/>
      <c r="I16" s="7"/>
      <c r="J16" s="7"/>
      <c r="K16" s="7">
        <f>1+1</f>
        <v>2</v>
      </c>
    </row>
    <row r="17" spans="1:11" x14ac:dyDescent="0.25">
      <c r="A17" s="6" t="s">
        <v>260</v>
      </c>
      <c r="B17" s="7"/>
      <c r="C17" s="7" t="s">
        <v>206</v>
      </c>
      <c r="D17" s="7"/>
      <c r="E17" s="7"/>
      <c r="F17" s="7"/>
      <c r="G17" s="7"/>
      <c r="H17" s="7"/>
      <c r="I17" s="7"/>
      <c r="J17" s="7"/>
      <c r="K17" s="7">
        <f>1+1</f>
        <v>2</v>
      </c>
    </row>
    <row r="18" spans="1:11" x14ac:dyDescent="0.25">
      <c r="A18" s="6" t="s">
        <v>266</v>
      </c>
      <c r="B18" s="7"/>
      <c r="C18" s="7" t="s">
        <v>207</v>
      </c>
      <c r="D18" s="7"/>
      <c r="E18" s="7"/>
      <c r="F18" s="7"/>
      <c r="G18" s="7"/>
      <c r="H18" s="7"/>
      <c r="I18" s="7"/>
      <c r="J18" s="7"/>
      <c r="K18" s="47">
        <f>1</f>
        <v>1</v>
      </c>
    </row>
    <row r="22" spans="1:11" ht="13.8" thickBot="1" x14ac:dyDescent="0.3">
      <c r="A22" s="44" t="s">
        <v>441</v>
      </c>
      <c r="B22" s="45"/>
      <c r="C22" s="45"/>
      <c r="D22" s="45"/>
      <c r="E22" s="45"/>
      <c r="F22" s="45"/>
      <c r="G22" s="44"/>
      <c r="H22" s="45"/>
      <c r="I22" s="44" t="s">
        <v>442</v>
      </c>
      <c r="J22" s="45"/>
      <c r="K22" s="44" t="s">
        <v>443</v>
      </c>
    </row>
    <row r="23" spans="1:11" x14ac:dyDescent="0.25">
      <c r="G23" s="1"/>
      <c r="I23" s="48"/>
      <c r="J23" s="2"/>
      <c r="K23" s="48"/>
    </row>
    <row r="24" spans="1:11" x14ac:dyDescent="0.25">
      <c r="A24" s="29" t="s">
        <v>428</v>
      </c>
      <c r="B24" s="17"/>
      <c r="C24" s="17"/>
      <c r="D24" s="32"/>
      <c r="E24" s="31"/>
      <c r="F24" s="32"/>
      <c r="G24" s="32"/>
      <c r="H24" s="31"/>
      <c r="I24" s="5">
        <f>1</f>
        <v>1</v>
      </c>
      <c r="J24" s="31"/>
      <c r="K24" s="31"/>
    </row>
    <row r="25" spans="1:11" x14ac:dyDescent="0.25">
      <c r="A25" s="29" t="s">
        <v>247</v>
      </c>
      <c r="B25" s="17"/>
      <c r="C25" s="17"/>
      <c r="D25" s="32"/>
      <c r="E25" s="31"/>
      <c r="F25" s="32"/>
      <c r="G25" s="32"/>
      <c r="H25" s="31"/>
      <c r="I25" s="5">
        <f>1+1+1+1</f>
        <v>4</v>
      </c>
      <c r="J25" s="31"/>
      <c r="K25" s="49"/>
    </row>
    <row r="26" spans="1:11" x14ac:dyDescent="0.25">
      <c r="A26" s="29" t="s">
        <v>228</v>
      </c>
      <c r="B26" s="17"/>
      <c r="C26" s="17"/>
      <c r="D26" s="32"/>
      <c r="E26" s="31"/>
      <c r="F26" s="32"/>
      <c r="G26" s="32"/>
      <c r="H26" s="31"/>
      <c r="I26" s="5">
        <f>1+1+1+1+1+1+1+1+1+1+1</f>
        <v>11</v>
      </c>
      <c r="J26" s="31"/>
      <c r="K26" s="32"/>
    </row>
    <row r="27" spans="1:11" x14ac:dyDescent="0.25">
      <c r="A27" s="29" t="s">
        <v>429</v>
      </c>
      <c r="B27" s="17"/>
      <c r="C27" s="17"/>
      <c r="D27" s="32"/>
      <c r="E27" s="31"/>
      <c r="F27" s="32"/>
      <c r="G27" s="32"/>
      <c r="H27" s="31"/>
      <c r="I27" s="5">
        <f>1</f>
        <v>1</v>
      </c>
      <c r="J27" s="31"/>
      <c r="K27" s="31"/>
    </row>
    <row r="28" spans="1:11" x14ac:dyDescent="0.25">
      <c r="A28" s="29" t="s">
        <v>430</v>
      </c>
      <c r="B28" s="17"/>
      <c r="C28" s="17"/>
      <c r="D28" s="32"/>
      <c r="E28" s="31"/>
      <c r="F28" s="32"/>
      <c r="G28" s="32"/>
      <c r="H28" s="31"/>
      <c r="I28" s="5">
        <f>3</f>
        <v>3</v>
      </c>
      <c r="J28" s="31"/>
      <c r="K28" s="31"/>
    </row>
    <row r="29" spans="1:11" x14ac:dyDescent="0.25">
      <c r="A29" s="29" t="s">
        <v>431</v>
      </c>
      <c r="B29" s="17"/>
      <c r="C29" s="17"/>
      <c r="D29" s="32"/>
      <c r="E29" s="31"/>
      <c r="F29" s="32"/>
      <c r="G29" s="32"/>
      <c r="H29" s="31"/>
      <c r="I29" s="5"/>
      <c r="J29" s="31"/>
      <c r="K29" s="32"/>
    </row>
    <row r="30" spans="1:11" x14ac:dyDescent="0.25">
      <c r="A30" s="29" t="s">
        <v>291</v>
      </c>
      <c r="B30" s="17"/>
      <c r="C30" s="17"/>
      <c r="D30" s="32"/>
      <c r="E30" s="31"/>
      <c r="F30" s="32"/>
      <c r="G30" s="32"/>
      <c r="H30" s="31"/>
      <c r="I30" s="5">
        <f>1+1+1</f>
        <v>3</v>
      </c>
      <c r="J30" s="31"/>
      <c r="K30" s="31"/>
    </row>
    <row r="31" spans="1:11" x14ac:dyDescent="0.25">
      <c r="A31" s="29" t="s">
        <v>393</v>
      </c>
      <c r="B31" s="17"/>
      <c r="C31" s="17"/>
      <c r="D31" s="32"/>
      <c r="E31" s="31"/>
      <c r="F31" s="32"/>
      <c r="G31" s="32"/>
      <c r="H31" s="31"/>
      <c r="I31" s="5"/>
      <c r="J31" s="31"/>
      <c r="K31" s="31"/>
    </row>
    <row r="32" spans="1:11" ht="13.8" thickBot="1" x14ac:dyDescent="0.3">
      <c r="A32" s="50" t="s">
        <v>444</v>
      </c>
      <c r="I32" s="5"/>
      <c r="K32" s="51"/>
    </row>
    <row r="33" spans="1:11" ht="13.8" thickTop="1" x14ac:dyDescent="0.25">
      <c r="A33" s="52" t="s">
        <v>435</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opLeftCell="A40" zoomScale="80" zoomScaleNormal="100" workbookViewId="0">
      <selection activeCell="D77" sqref="D77"/>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6" width="9.88671875" style="4" bestFit="1" customWidth="1"/>
    <col min="27" max="16384" width="9.109375" style="4"/>
  </cols>
  <sheetData>
    <row r="1" spans="1:26" s="1" customFormat="1" x14ac:dyDescent="0.25">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row>
    <row r="2" spans="1:26" x14ac:dyDescent="0.25">
      <c r="A2" s="2" t="s">
        <v>199</v>
      </c>
      <c r="B2" s="3"/>
      <c r="H2" s="4">
        <f>1+1</f>
        <v>2</v>
      </c>
      <c r="J2" s="4">
        <f>1</f>
        <v>1</v>
      </c>
      <c r="K2" s="3"/>
      <c r="L2" s="5"/>
      <c r="M2" s="3"/>
      <c r="N2" s="3"/>
      <c r="P2" s="4">
        <v>1</v>
      </c>
    </row>
    <row r="3" spans="1:26" x14ac:dyDescent="0.25">
      <c r="A3" s="2" t="s">
        <v>200</v>
      </c>
      <c r="B3" s="5"/>
      <c r="K3" s="5"/>
      <c r="L3" s="5"/>
      <c r="M3" s="5"/>
      <c r="N3" s="6">
        <v>1</v>
      </c>
      <c r="P3" s="4">
        <v>1</v>
      </c>
      <c r="R3" s="4">
        <f>'[7]summary 0625'!K11</f>
        <v>2</v>
      </c>
      <c r="T3" s="4">
        <f>'[7]summary 0709'!K10</f>
        <v>1</v>
      </c>
    </row>
    <row r="4" spans="1:26" x14ac:dyDescent="0.25">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row>
    <row r="5" spans="1:26" x14ac:dyDescent="0.25">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row>
    <row r="6" spans="1:26" x14ac:dyDescent="0.25">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row>
    <row r="7" spans="1:26" x14ac:dyDescent="0.25">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row>
    <row r="8" spans="1:26" x14ac:dyDescent="0.25">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row>
    <row r="9" spans="1:26" x14ac:dyDescent="0.25">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row>
    <row r="10" spans="1:26" x14ac:dyDescent="0.25">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row>
    <row r="11" spans="1:26" x14ac:dyDescent="0.25">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5">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5">
      <c r="A89" s="10" t="s">
        <v>209</v>
      </c>
      <c r="B89" s="11"/>
      <c r="C89" s="11"/>
      <c r="D89" s="11"/>
      <c r="E89" s="11"/>
      <c r="F89" s="12"/>
      <c r="G89" s="11"/>
      <c r="H89" s="11"/>
      <c r="I89" s="12"/>
      <c r="J89" s="12"/>
      <c r="K89" s="12"/>
      <c r="L89" s="11"/>
    </row>
    <row r="90" spans="1:12" x14ac:dyDescent="0.25">
      <c r="A90" s="11"/>
      <c r="B90" s="11"/>
      <c r="C90" s="11"/>
      <c r="D90" s="11"/>
      <c r="E90" s="11"/>
      <c r="F90" s="12"/>
      <c r="G90" s="11"/>
      <c r="H90" s="11"/>
      <c r="I90" s="12"/>
      <c r="J90" s="12"/>
      <c r="K90" s="12"/>
      <c r="L90" s="11"/>
    </row>
    <row r="91" spans="1:12" x14ac:dyDescent="0.25">
      <c r="A91" s="13" t="s">
        <v>210</v>
      </c>
      <c r="B91" s="11"/>
      <c r="C91" s="11"/>
      <c r="D91" s="11"/>
      <c r="E91" s="11"/>
      <c r="F91" s="12"/>
      <c r="G91" s="11"/>
      <c r="H91" s="11"/>
      <c r="I91" s="12"/>
      <c r="J91" s="12"/>
      <c r="K91" s="12"/>
      <c r="L91" s="11"/>
    </row>
    <row r="92" spans="1:12" x14ac:dyDescent="0.25">
      <c r="A92" s="11" t="s">
        <v>445</v>
      </c>
      <c r="B92" s="11"/>
      <c r="C92" s="11"/>
      <c r="D92" s="11"/>
      <c r="E92" s="11"/>
      <c r="F92" s="12"/>
      <c r="G92" s="11"/>
      <c r="H92" s="11"/>
      <c r="I92" s="12"/>
      <c r="J92" s="12"/>
      <c r="K92" s="12"/>
      <c r="L92" s="11"/>
    </row>
    <row r="93" spans="1:12" x14ac:dyDescent="0.25">
      <c r="A93" s="11" t="s">
        <v>446</v>
      </c>
      <c r="B93" s="11"/>
      <c r="C93" s="11"/>
      <c r="D93" s="11"/>
      <c r="E93" s="11"/>
      <c r="F93" s="12"/>
      <c r="G93" s="11"/>
      <c r="H93" s="11"/>
      <c r="I93" s="12"/>
      <c r="J93" s="12"/>
      <c r="K93" s="12"/>
      <c r="L93" s="11"/>
    </row>
    <row r="94" spans="1:12" x14ac:dyDescent="0.25">
      <c r="A94" s="11" t="s">
        <v>447</v>
      </c>
      <c r="B94" s="11"/>
      <c r="C94" s="11"/>
      <c r="D94" s="11"/>
      <c r="E94" s="11"/>
      <c r="F94" s="12"/>
      <c r="G94" s="11"/>
      <c r="H94" s="11"/>
      <c r="I94" s="12"/>
      <c r="J94" s="12"/>
      <c r="K94" s="12"/>
      <c r="L94" s="11"/>
    </row>
    <row r="95" spans="1:12" x14ac:dyDescent="0.25">
      <c r="A95" s="11" t="s">
        <v>448</v>
      </c>
      <c r="B95" s="11"/>
      <c r="C95" s="11"/>
      <c r="D95" s="11"/>
      <c r="E95" s="11"/>
      <c r="F95" s="12"/>
      <c r="G95" s="11"/>
      <c r="H95" s="11"/>
      <c r="I95" s="12"/>
      <c r="J95" s="12"/>
      <c r="K95" s="12"/>
      <c r="L95" s="11"/>
    </row>
    <row r="96" spans="1:12" x14ac:dyDescent="0.25">
      <c r="A96" s="11" t="s">
        <v>449</v>
      </c>
      <c r="B96" s="11"/>
      <c r="C96" s="11"/>
      <c r="D96" s="11"/>
      <c r="E96" s="11"/>
      <c r="F96" s="12"/>
      <c r="G96" s="11"/>
      <c r="H96" s="11"/>
      <c r="I96" s="12"/>
      <c r="J96" s="12"/>
      <c r="K96" s="12"/>
      <c r="L96" s="11"/>
    </row>
    <row r="97" spans="1:25" x14ac:dyDescent="0.25">
      <c r="A97" s="11" t="s">
        <v>450</v>
      </c>
      <c r="B97" s="11"/>
      <c r="C97" s="11"/>
      <c r="D97" s="11"/>
      <c r="E97" s="11"/>
      <c r="F97" s="12"/>
      <c r="G97" s="11"/>
      <c r="H97" s="11"/>
      <c r="I97" s="12"/>
      <c r="J97" s="12"/>
      <c r="K97" s="12"/>
      <c r="L97" s="11"/>
    </row>
    <row r="98" spans="1:25" x14ac:dyDescent="0.25">
      <c r="A98" s="11" t="s">
        <v>451</v>
      </c>
      <c r="B98" s="11"/>
      <c r="C98" s="11"/>
      <c r="D98" s="11"/>
      <c r="E98" s="11"/>
      <c r="F98" s="12"/>
      <c r="G98" s="11"/>
      <c r="H98" s="11"/>
      <c r="I98" s="12"/>
      <c r="J98" s="12"/>
      <c r="K98" s="12"/>
      <c r="L98" s="11"/>
    </row>
    <row r="99" spans="1:25" x14ac:dyDescent="0.25">
      <c r="A99" s="11" t="s">
        <v>452</v>
      </c>
      <c r="B99" s="11"/>
      <c r="C99" s="11"/>
      <c r="D99" s="11"/>
      <c r="E99" s="11"/>
      <c r="F99" s="12"/>
      <c r="G99" s="11"/>
      <c r="H99" s="11"/>
      <c r="I99" s="12"/>
      <c r="J99" s="12"/>
      <c r="K99" s="12"/>
      <c r="L99" s="11"/>
    </row>
    <row r="100" spans="1:25" x14ac:dyDescent="0.25">
      <c r="A100" s="11" t="s">
        <v>453</v>
      </c>
      <c r="B100" s="11"/>
      <c r="C100" s="11"/>
      <c r="D100" s="11"/>
      <c r="E100" s="11"/>
      <c r="F100" s="12"/>
      <c r="G100" s="11"/>
      <c r="H100" s="11"/>
      <c r="I100" s="12"/>
      <c r="J100" s="12"/>
      <c r="K100" s="12"/>
      <c r="L100" s="11"/>
    </row>
    <row r="101" spans="1:25" x14ac:dyDescent="0.25">
      <c r="A101" s="11"/>
      <c r="B101" s="11"/>
      <c r="C101" s="11"/>
      <c r="D101" s="11"/>
      <c r="E101" s="11"/>
      <c r="F101" s="12"/>
      <c r="G101" s="11"/>
      <c r="H101" s="11"/>
      <c r="I101" s="12"/>
      <c r="J101" s="12"/>
      <c r="K101" s="12"/>
      <c r="L101" s="11"/>
    </row>
    <row r="102" spans="1:25" x14ac:dyDescent="0.25">
      <c r="A102" s="14"/>
      <c r="B102" s="14"/>
      <c r="C102" s="14"/>
      <c r="D102" s="14"/>
      <c r="E102" s="14" t="s">
        <v>211</v>
      </c>
      <c r="F102" s="14"/>
      <c r="G102" s="14"/>
      <c r="H102" s="14"/>
      <c r="I102" s="14" t="s">
        <v>212</v>
      </c>
      <c r="J102" s="14" t="s">
        <v>213</v>
      </c>
      <c r="K102" s="14" t="s">
        <v>214</v>
      </c>
      <c r="L102" s="14" t="s">
        <v>215</v>
      </c>
    </row>
    <row r="103" spans="1:25" x14ac:dyDescent="0.25">
      <c r="A103" s="14" t="s">
        <v>216</v>
      </c>
      <c r="B103" s="14" t="s">
        <v>217</v>
      </c>
      <c r="C103" s="14" t="s">
        <v>218</v>
      </c>
      <c r="D103" s="14" t="s">
        <v>219</v>
      </c>
      <c r="E103" s="14" t="s">
        <v>220</v>
      </c>
      <c r="F103" s="14" t="s">
        <v>210</v>
      </c>
      <c r="G103" s="14" t="s">
        <v>221</v>
      </c>
      <c r="H103" s="14" t="s">
        <v>222</v>
      </c>
      <c r="I103" s="14" t="s">
        <v>223</v>
      </c>
      <c r="J103" s="14" t="s">
        <v>224</v>
      </c>
      <c r="K103" s="14" t="s">
        <v>225</v>
      </c>
      <c r="L103" s="14" t="s">
        <v>226</v>
      </c>
    </row>
    <row r="104" spans="1:25" x14ac:dyDescent="0.25">
      <c r="A104" s="14"/>
      <c r="B104" s="14"/>
      <c r="C104" s="14"/>
      <c r="D104" s="14"/>
      <c r="E104" s="14"/>
      <c r="F104" s="14"/>
      <c r="G104" s="14"/>
      <c r="H104" s="14"/>
      <c r="I104" s="14"/>
      <c r="J104" s="14"/>
      <c r="K104" s="14"/>
      <c r="L104" s="14"/>
    </row>
    <row r="105" spans="1:25" ht="26.4" x14ac:dyDescent="0.25">
      <c r="A105" s="15">
        <v>37119</v>
      </c>
      <c r="B105" s="16" t="s">
        <v>227</v>
      </c>
      <c r="C105" s="16" t="s">
        <v>228</v>
      </c>
      <c r="D105" s="16" t="s">
        <v>229</v>
      </c>
      <c r="E105" s="16" t="s">
        <v>230</v>
      </c>
      <c r="F105" s="16" t="s">
        <v>231</v>
      </c>
      <c r="G105" s="17" t="s">
        <v>232</v>
      </c>
      <c r="H105" s="17" t="s">
        <v>233</v>
      </c>
      <c r="I105" s="16" t="s">
        <v>234</v>
      </c>
      <c r="J105" s="16" t="s">
        <v>234</v>
      </c>
      <c r="K105" s="16" t="s">
        <v>235</v>
      </c>
      <c r="L105" s="16" t="s">
        <v>236</v>
      </c>
    </row>
    <row r="106" spans="1:25" ht="92.4" x14ac:dyDescent="0.25">
      <c r="A106" s="15">
        <v>37116</v>
      </c>
      <c r="B106" s="18" t="s">
        <v>237</v>
      </c>
      <c r="C106" s="16" t="s">
        <v>238</v>
      </c>
      <c r="D106" s="16" t="s">
        <v>239</v>
      </c>
      <c r="E106" s="16" t="s">
        <v>240</v>
      </c>
      <c r="F106" s="16" t="s">
        <v>241</v>
      </c>
      <c r="G106" s="17" t="s">
        <v>242</v>
      </c>
      <c r="H106" s="17" t="s">
        <v>243</v>
      </c>
      <c r="I106" s="16" t="s">
        <v>234</v>
      </c>
      <c r="J106" s="16" t="s">
        <v>235</v>
      </c>
      <c r="K106" s="16" t="s">
        <v>235</v>
      </c>
      <c r="L106" s="16" t="s">
        <v>236</v>
      </c>
    </row>
    <row r="107" spans="1:25" ht="39.6" x14ac:dyDescent="0.25">
      <c r="A107" s="15">
        <v>37116</v>
      </c>
      <c r="B107" s="16" t="s">
        <v>227</v>
      </c>
      <c r="C107" s="16" t="s">
        <v>228</v>
      </c>
      <c r="D107" s="16" t="s">
        <v>229</v>
      </c>
      <c r="E107" s="16" t="s">
        <v>230</v>
      </c>
      <c r="F107" s="16" t="s">
        <v>231</v>
      </c>
      <c r="G107" s="17" t="s">
        <v>244</v>
      </c>
      <c r="H107" s="17" t="s">
        <v>245</v>
      </c>
      <c r="I107" s="16" t="s">
        <v>234</v>
      </c>
      <c r="J107" s="16" t="s">
        <v>234</v>
      </c>
      <c r="K107" s="16" t="s">
        <v>235</v>
      </c>
      <c r="L107" s="16" t="s">
        <v>236</v>
      </c>
    </row>
    <row r="108" spans="1:25" ht="79.2" x14ac:dyDescent="0.25">
      <c r="A108" s="15">
        <v>37116</v>
      </c>
      <c r="B108" s="16" t="s">
        <v>246</v>
      </c>
      <c r="C108" s="16" t="s">
        <v>247</v>
      </c>
      <c r="D108" s="16" t="s">
        <v>248</v>
      </c>
      <c r="E108" s="16" t="s">
        <v>249</v>
      </c>
      <c r="F108" s="16" t="s">
        <v>241</v>
      </c>
      <c r="G108" s="17" t="s">
        <v>250</v>
      </c>
      <c r="H108" s="17" t="s">
        <v>251</v>
      </c>
      <c r="I108" s="16" t="s">
        <v>234</v>
      </c>
      <c r="J108" s="16" t="s">
        <v>235</v>
      </c>
      <c r="K108" s="16" t="s">
        <v>235</v>
      </c>
      <c r="L108" s="16" t="s">
        <v>236</v>
      </c>
    </row>
    <row r="109" spans="1:25" ht="24.75" customHeight="1" x14ac:dyDescent="0.25">
      <c r="A109" s="15">
        <v>37113</v>
      </c>
      <c r="B109" s="16" t="s">
        <v>227</v>
      </c>
      <c r="C109" s="16" t="s">
        <v>228</v>
      </c>
      <c r="D109" s="16" t="s">
        <v>229</v>
      </c>
      <c r="E109" s="16" t="s">
        <v>230</v>
      </c>
      <c r="F109" s="16" t="s">
        <v>231</v>
      </c>
      <c r="G109" s="17" t="s">
        <v>244</v>
      </c>
      <c r="H109" s="17" t="s">
        <v>245</v>
      </c>
      <c r="I109" s="16" t="s">
        <v>234</v>
      </c>
      <c r="J109" s="16" t="s">
        <v>234</v>
      </c>
      <c r="K109" s="16" t="s">
        <v>235</v>
      </c>
      <c r="L109" s="16" t="s">
        <v>236</v>
      </c>
    </row>
    <row r="110" spans="1:25" ht="26.4" x14ac:dyDescent="0.25">
      <c r="A110" s="15">
        <v>37109</v>
      </c>
      <c r="B110" s="16" t="s">
        <v>252</v>
      </c>
      <c r="C110" s="19" t="s">
        <v>228</v>
      </c>
      <c r="D110" s="20" t="s">
        <v>253</v>
      </c>
      <c r="E110" s="21" t="s">
        <v>254</v>
      </c>
      <c r="F110" s="16" t="s">
        <v>255</v>
      </c>
      <c r="G110" s="17" t="s">
        <v>256</v>
      </c>
      <c r="H110" s="18" t="s">
        <v>257</v>
      </c>
      <c r="I110" s="16" t="s">
        <v>235</v>
      </c>
      <c r="J110" s="16" t="s">
        <v>234</v>
      </c>
      <c r="K110" s="16" t="s">
        <v>235</v>
      </c>
      <c r="L110" s="16" t="s">
        <v>236</v>
      </c>
      <c r="M110" s="22"/>
      <c r="N110" s="22"/>
      <c r="O110" s="22"/>
      <c r="P110" s="22"/>
      <c r="Q110" s="22"/>
      <c r="R110" s="22"/>
      <c r="S110" s="22"/>
      <c r="T110" s="22"/>
      <c r="U110" s="22"/>
      <c r="V110" s="22"/>
      <c r="W110" s="22"/>
      <c r="X110" s="22"/>
      <c r="Y110" s="22"/>
    </row>
    <row r="111" spans="1:25" ht="39.6" x14ac:dyDescent="0.25">
      <c r="A111" s="15">
        <v>37109</v>
      </c>
      <c r="B111" s="16" t="s">
        <v>258</v>
      </c>
      <c r="C111" s="16" t="s">
        <v>247</v>
      </c>
      <c r="D111" s="16" t="s">
        <v>259</v>
      </c>
      <c r="E111" s="16"/>
      <c r="F111" s="16" t="s">
        <v>260</v>
      </c>
      <c r="G111" s="17" t="s">
        <v>261</v>
      </c>
      <c r="H111" s="17" t="s">
        <v>262</v>
      </c>
      <c r="I111" s="16" t="s">
        <v>235</v>
      </c>
      <c r="J111" s="16" t="s">
        <v>234</v>
      </c>
      <c r="K111" s="16" t="s">
        <v>235</v>
      </c>
      <c r="L111" s="16" t="s">
        <v>236</v>
      </c>
      <c r="M111" s="22"/>
      <c r="N111" s="22"/>
      <c r="O111" s="22"/>
      <c r="P111" s="22"/>
      <c r="Q111" s="22"/>
      <c r="R111" s="22"/>
      <c r="S111" s="22"/>
      <c r="T111" s="22"/>
      <c r="U111" s="22"/>
      <c r="V111" s="22"/>
      <c r="W111" s="22"/>
      <c r="X111" s="22"/>
      <c r="Y111" s="22"/>
    </row>
    <row r="112" spans="1:25" ht="66" x14ac:dyDescent="0.25">
      <c r="A112" s="15">
        <v>37105</v>
      </c>
      <c r="B112" s="23" t="s">
        <v>263</v>
      </c>
      <c r="C112" s="16" t="s">
        <v>238</v>
      </c>
      <c r="D112" s="16" t="s">
        <v>264</v>
      </c>
      <c r="E112" s="16" t="s">
        <v>265</v>
      </c>
      <c r="F112" s="16" t="s">
        <v>266</v>
      </c>
      <c r="G112" s="17" t="s">
        <v>267</v>
      </c>
      <c r="H112" s="17" t="s">
        <v>268</v>
      </c>
      <c r="I112" s="16" t="s">
        <v>235</v>
      </c>
      <c r="J112" s="16" t="s">
        <v>234</v>
      </c>
      <c r="K112" s="16" t="s">
        <v>235</v>
      </c>
      <c r="L112" s="16" t="s">
        <v>236</v>
      </c>
      <c r="M112" s="22"/>
      <c r="N112" s="22"/>
      <c r="O112" s="22"/>
      <c r="P112" s="22"/>
      <c r="Q112" s="22"/>
      <c r="R112" s="22"/>
      <c r="S112" s="22"/>
      <c r="T112" s="22"/>
      <c r="U112" s="22"/>
      <c r="V112" s="22"/>
      <c r="W112" s="22"/>
      <c r="X112" s="22"/>
      <c r="Y112" s="22"/>
    </row>
    <row r="113" spans="1:25" ht="55.5" customHeight="1" x14ac:dyDescent="0.25">
      <c r="A113" s="15">
        <v>37105</v>
      </c>
      <c r="B113" s="16" t="s">
        <v>229</v>
      </c>
      <c r="C113" s="16" t="s">
        <v>228</v>
      </c>
      <c r="D113" s="16" t="s">
        <v>229</v>
      </c>
      <c r="E113" s="16" t="s">
        <v>230</v>
      </c>
      <c r="F113" s="16" t="s">
        <v>266</v>
      </c>
      <c r="G113" s="17" t="s">
        <v>269</v>
      </c>
      <c r="H113" s="17" t="s">
        <v>270</v>
      </c>
      <c r="I113" s="16" t="s">
        <v>235</v>
      </c>
      <c r="J113" s="16" t="s">
        <v>234</v>
      </c>
      <c r="K113" s="16" t="s">
        <v>235</v>
      </c>
      <c r="L113" s="16" t="s">
        <v>236</v>
      </c>
      <c r="M113" s="22"/>
      <c r="N113" s="22"/>
      <c r="O113" s="22"/>
      <c r="P113" s="22"/>
      <c r="Q113" s="22"/>
      <c r="R113" s="22"/>
      <c r="S113" s="22"/>
      <c r="T113" s="22"/>
      <c r="U113" s="22"/>
      <c r="V113" s="22"/>
      <c r="W113" s="22"/>
      <c r="X113" s="22"/>
      <c r="Y113" s="22"/>
    </row>
    <row r="114" spans="1:25" ht="52.8" x14ac:dyDescent="0.25">
      <c r="A114" s="15">
        <v>37102</v>
      </c>
      <c r="B114" s="16" t="s">
        <v>271</v>
      </c>
      <c r="C114" s="16" t="s">
        <v>238</v>
      </c>
      <c r="D114" s="16" t="s">
        <v>272</v>
      </c>
      <c r="E114" s="16" t="s">
        <v>240</v>
      </c>
      <c r="F114" s="16" t="s">
        <v>241</v>
      </c>
      <c r="G114" s="17" t="s">
        <v>273</v>
      </c>
      <c r="H114" s="17" t="s">
        <v>274</v>
      </c>
      <c r="I114" s="16" t="s">
        <v>234</v>
      </c>
      <c r="J114" s="16" t="s">
        <v>235</v>
      </c>
      <c r="K114" s="16" t="s">
        <v>235</v>
      </c>
      <c r="L114" s="16" t="s">
        <v>236</v>
      </c>
      <c r="M114" s="22"/>
      <c r="N114" s="22"/>
      <c r="O114" s="22"/>
      <c r="P114" s="22"/>
      <c r="Q114" s="22"/>
      <c r="R114" s="22"/>
      <c r="S114" s="22"/>
      <c r="T114" s="22"/>
      <c r="U114" s="22"/>
      <c r="V114" s="22"/>
      <c r="W114" s="22"/>
      <c r="X114" s="22"/>
      <c r="Y114" s="22"/>
    </row>
    <row r="115" spans="1:25" ht="66" x14ac:dyDescent="0.25">
      <c r="A115" s="15">
        <v>37099</v>
      </c>
      <c r="B115" s="16" t="s">
        <v>275</v>
      </c>
      <c r="C115" s="16" t="s">
        <v>228</v>
      </c>
      <c r="D115" s="16" t="s">
        <v>276</v>
      </c>
      <c r="E115" s="16" t="s">
        <v>230</v>
      </c>
      <c r="F115" s="16" t="s">
        <v>231</v>
      </c>
      <c r="G115" s="17" t="s">
        <v>277</v>
      </c>
      <c r="H115" s="17" t="s">
        <v>278</v>
      </c>
      <c r="I115" s="16" t="s">
        <v>234</v>
      </c>
      <c r="J115" s="16" t="s">
        <v>234</v>
      </c>
      <c r="K115" s="16" t="s">
        <v>234</v>
      </c>
      <c r="L115" s="16" t="s">
        <v>236</v>
      </c>
      <c r="M115" s="22"/>
      <c r="N115" s="22"/>
      <c r="O115" s="22"/>
      <c r="P115" s="22"/>
      <c r="Q115" s="22"/>
      <c r="R115" s="22"/>
      <c r="S115" s="22"/>
      <c r="T115" s="22"/>
      <c r="U115" s="22"/>
      <c r="V115" s="22"/>
      <c r="W115" s="22"/>
      <c r="X115" s="22"/>
      <c r="Y115" s="22"/>
    </row>
    <row r="116" spans="1:25" ht="66" x14ac:dyDescent="0.25">
      <c r="A116" s="15">
        <v>37099</v>
      </c>
      <c r="B116" s="23" t="s">
        <v>279</v>
      </c>
      <c r="C116" s="16" t="s">
        <v>247</v>
      </c>
      <c r="D116" s="16" t="s">
        <v>280</v>
      </c>
      <c r="E116" s="16" t="s">
        <v>281</v>
      </c>
      <c r="F116" s="16" t="s">
        <v>266</v>
      </c>
      <c r="G116" s="17" t="s">
        <v>282</v>
      </c>
      <c r="H116" s="17" t="s">
        <v>283</v>
      </c>
      <c r="I116" s="16" t="s">
        <v>235</v>
      </c>
      <c r="J116" s="16" t="s">
        <v>234</v>
      </c>
      <c r="K116" s="16" t="s">
        <v>235</v>
      </c>
      <c r="L116" s="16" t="s">
        <v>236</v>
      </c>
      <c r="M116" s="22"/>
      <c r="N116" s="22"/>
      <c r="O116" s="22"/>
      <c r="P116" s="22"/>
      <c r="Q116" s="22"/>
      <c r="R116" s="22"/>
      <c r="S116" s="22"/>
      <c r="T116" s="22"/>
      <c r="U116" s="22"/>
      <c r="V116" s="22"/>
      <c r="W116" s="22"/>
      <c r="X116" s="22"/>
      <c r="Y116" s="22"/>
    </row>
    <row r="117" spans="1:25" ht="39.6" x14ac:dyDescent="0.25">
      <c r="A117" s="15">
        <v>37095</v>
      </c>
      <c r="B117" s="16" t="s">
        <v>284</v>
      </c>
      <c r="C117" s="16" t="s">
        <v>238</v>
      </c>
      <c r="D117" s="16" t="s">
        <v>285</v>
      </c>
      <c r="E117" s="16" t="s">
        <v>286</v>
      </c>
      <c r="F117" s="16" t="s">
        <v>255</v>
      </c>
      <c r="G117" s="17" t="s">
        <v>287</v>
      </c>
      <c r="H117" s="17" t="s">
        <v>288</v>
      </c>
      <c r="I117" s="16" t="s">
        <v>235</v>
      </c>
      <c r="J117" s="16" t="s">
        <v>234</v>
      </c>
      <c r="K117" s="16" t="s">
        <v>235</v>
      </c>
      <c r="L117" s="16" t="s">
        <v>236</v>
      </c>
      <c r="M117" s="22"/>
      <c r="N117" s="22"/>
      <c r="O117" s="22"/>
      <c r="P117" s="22"/>
      <c r="Q117" s="22"/>
      <c r="R117" s="22"/>
      <c r="S117" s="22"/>
      <c r="T117" s="22"/>
      <c r="U117" s="22"/>
      <c r="V117" s="22"/>
      <c r="W117" s="22"/>
      <c r="X117" s="22"/>
      <c r="Y117" s="22"/>
    </row>
    <row r="118" spans="1:25" ht="39.6" x14ac:dyDescent="0.25">
      <c r="A118" s="15">
        <v>37092</v>
      </c>
      <c r="B118" s="16" t="s">
        <v>284</v>
      </c>
      <c r="C118" s="16" t="s">
        <v>238</v>
      </c>
      <c r="D118" s="16" t="s">
        <v>285</v>
      </c>
      <c r="E118" s="16" t="s">
        <v>286</v>
      </c>
      <c r="F118" s="16" t="s">
        <v>255</v>
      </c>
      <c r="G118" s="17" t="s">
        <v>287</v>
      </c>
      <c r="H118" s="17" t="s">
        <v>289</v>
      </c>
      <c r="I118" s="16" t="s">
        <v>235</v>
      </c>
      <c r="J118" s="16" t="s">
        <v>234</v>
      </c>
      <c r="K118" s="16" t="s">
        <v>234</v>
      </c>
      <c r="L118" s="16" t="s">
        <v>236</v>
      </c>
      <c r="M118" s="22"/>
      <c r="N118" s="22"/>
      <c r="O118" s="22"/>
      <c r="P118" s="22"/>
      <c r="Q118" s="22"/>
      <c r="R118" s="22"/>
      <c r="S118" s="22"/>
      <c r="T118" s="22"/>
      <c r="U118" s="22"/>
      <c r="V118" s="22"/>
      <c r="W118" s="22"/>
      <c r="X118" s="22"/>
      <c r="Y118" s="22"/>
    </row>
    <row r="119" spans="1:25" ht="39.6" x14ac:dyDescent="0.25">
      <c r="A119" s="24">
        <v>37092</v>
      </c>
      <c r="B119" s="18" t="s">
        <v>290</v>
      </c>
      <c r="C119" s="18" t="s">
        <v>291</v>
      </c>
      <c r="D119" s="18" t="s">
        <v>292</v>
      </c>
      <c r="E119" s="18" t="s">
        <v>293</v>
      </c>
      <c r="F119" s="18" t="s">
        <v>255</v>
      </c>
      <c r="G119" s="17" t="s">
        <v>294</v>
      </c>
      <c r="H119" s="18" t="s">
        <v>262</v>
      </c>
      <c r="I119" s="18" t="s">
        <v>235</v>
      </c>
      <c r="J119" s="18" t="s">
        <v>234</v>
      </c>
      <c r="K119" s="18" t="s">
        <v>234</v>
      </c>
      <c r="L119" s="18" t="s">
        <v>236</v>
      </c>
      <c r="M119" s="22"/>
      <c r="N119" s="22"/>
      <c r="O119" s="22"/>
      <c r="P119" s="22"/>
      <c r="Q119" s="22"/>
      <c r="R119" s="22"/>
      <c r="S119" s="22"/>
      <c r="T119" s="22"/>
      <c r="U119" s="22"/>
      <c r="V119" s="22"/>
      <c r="W119" s="22"/>
      <c r="X119" s="22"/>
      <c r="Y119" s="22"/>
    </row>
    <row r="120" spans="1:25" ht="39.6" x14ac:dyDescent="0.25">
      <c r="A120" s="24">
        <v>37090</v>
      </c>
      <c r="B120" s="18" t="s">
        <v>295</v>
      </c>
      <c r="C120" s="18" t="s">
        <v>228</v>
      </c>
      <c r="D120" s="18" t="s">
        <v>295</v>
      </c>
      <c r="E120" s="18" t="s">
        <v>230</v>
      </c>
      <c r="F120" s="18" t="s">
        <v>231</v>
      </c>
      <c r="G120" s="17" t="s">
        <v>296</v>
      </c>
      <c r="H120" s="18" t="s">
        <v>274</v>
      </c>
      <c r="I120" s="18" t="s">
        <v>234</v>
      </c>
      <c r="J120" s="18" t="s">
        <v>234</v>
      </c>
      <c r="K120" s="18" t="s">
        <v>234</v>
      </c>
      <c r="L120" s="18" t="s">
        <v>236</v>
      </c>
      <c r="M120" s="22"/>
      <c r="N120" s="22"/>
      <c r="O120" s="22"/>
      <c r="P120" s="22"/>
      <c r="Q120" s="22"/>
      <c r="R120" s="22"/>
      <c r="S120" s="22"/>
      <c r="T120" s="22"/>
      <c r="U120" s="22"/>
      <c r="V120" s="22"/>
      <c r="W120" s="22"/>
      <c r="X120" s="22"/>
      <c r="Y120" s="22"/>
    </row>
    <row r="121" spans="1:25" ht="52.8" x14ac:dyDescent="0.25">
      <c r="A121" s="24">
        <v>37081</v>
      </c>
      <c r="B121" s="18" t="s">
        <v>297</v>
      </c>
      <c r="C121" s="18" t="s">
        <v>238</v>
      </c>
      <c r="D121" s="18" t="s">
        <v>298</v>
      </c>
      <c r="E121" s="18" t="s">
        <v>299</v>
      </c>
      <c r="F121" s="18" t="s">
        <v>255</v>
      </c>
      <c r="G121" s="17" t="s">
        <v>300</v>
      </c>
      <c r="H121" s="18" t="s">
        <v>301</v>
      </c>
      <c r="I121" s="18" t="s">
        <v>235</v>
      </c>
      <c r="J121" s="18" t="s">
        <v>234</v>
      </c>
      <c r="K121" s="18" t="s">
        <v>234</v>
      </c>
      <c r="L121" s="18" t="s">
        <v>236</v>
      </c>
      <c r="M121" s="22"/>
      <c r="N121" s="22"/>
      <c r="O121" s="22"/>
      <c r="P121" s="22"/>
      <c r="Q121" s="22"/>
      <c r="R121" s="22"/>
      <c r="S121" s="22"/>
      <c r="T121" s="22"/>
      <c r="U121" s="22"/>
      <c r="V121" s="22"/>
      <c r="W121" s="22"/>
      <c r="X121" s="22"/>
      <c r="Y121" s="22"/>
    </row>
    <row r="122" spans="1:25" ht="79.2" x14ac:dyDescent="0.25">
      <c r="A122" s="24">
        <v>37081</v>
      </c>
      <c r="B122" s="18" t="s">
        <v>302</v>
      </c>
      <c r="C122" s="18" t="s">
        <v>228</v>
      </c>
      <c r="D122" s="18" t="s">
        <v>303</v>
      </c>
      <c r="E122" s="18" t="s">
        <v>230</v>
      </c>
      <c r="F122" s="18" t="s">
        <v>241</v>
      </c>
      <c r="G122" s="17" t="s">
        <v>304</v>
      </c>
      <c r="H122" s="17" t="s">
        <v>305</v>
      </c>
      <c r="I122" s="18" t="s">
        <v>235</v>
      </c>
      <c r="J122" s="18" t="s">
        <v>234</v>
      </c>
      <c r="K122" s="18" t="s">
        <v>234</v>
      </c>
      <c r="L122" s="18" t="s">
        <v>236</v>
      </c>
      <c r="M122" s="22"/>
      <c r="N122" s="22"/>
      <c r="O122" s="22"/>
      <c r="P122" s="22"/>
      <c r="Q122" s="22"/>
      <c r="R122" s="22"/>
      <c r="S122" s="22"/>
      <c r="T122" s="22"/>
      <c r="U122" s="22"/>
      <c r="V122" s="22"/>
      <c r="W122" s="22"/>
      <c r="X122" s="22"/>
      <c r="Y122" s="22"/>
    </row>
    <row r="123" spans="1:25" x14ac:dyDescent="0.25">
      <c r="A123" s="24">
        <v>37074</v>
      </c>
      <c r="B123" s="18" t="s">
        <v>306</v>
      </c>
      <c r="C123" s="18" t="s">
        <v>307</v>
      </c>
      <c r="D123" s="18" t="s">
        <v>308</v>
      </c>
      <c r="E123" s="18" t="s">
        <v>309</v>
      </c>
      <c r="F123" s="18" t="s">
        <v>266</v>
      </c>
      <c r="G123" s="17" t="s">
        <v>262</v>
      </c>
      <c r="H123" s="17"/>
      <c r="I123" s="18"/>
      <c r="J123" s="18"/>
      <c r="K123" s="18"/>
      <c r="L123" s="18" t="s">
        <v>236</v>
      </c>
      <c r="M123" s="22"/>
      <c r="N123" s="22"/>
      <c r="O123" s="22"/>
      <c r="P123" s="22"/>
      <c r="Q123" s="22"/>
      <c r="R123" s="22"/>
      <c r="S123" s="22"/>
      <c r="T123" s="22"/>
      <c r="U123" s="22"/>
      <c r="V123" s="22"/>
      <c r="W123" s="22"/>
      <c r="X123" s="22"/>
      <c r="Y123" s="22"/>
    </row>
    <row r="124" spans="1:25" ht="52.8" x14ac:dyDescent="0.25">
      <c r="A124" s="24">
        <v>37074</v>
      </c>
      <c r="B124" s="18" t="s">
        <v>310</v>
      </c>
      <c r="C124" s="18" t="s">
        <v>228</v>
      </c>
      <c r="D124" s="18" t="s">
        <v>311</v>
      </c>
      <c r="E124" s="18" t="s">
        <v>230</v>
      </c>
      <c r="F124" s="18" t="s">
        <v>241</v>
      </c>
      <c r="G124" s="17" t="s">
        <v>312</v>
      </c>
      <c r="H124" s="17" t="s">
        <v>233</v>
      </c>
      <c r="I124" s="18" t="s">
        <v>235</v>
      </c>
      <c r="J124" s="18" t="s">
        <v>235</v>
      </c>
      <c r="K124" s="18" t="s">
        <v>235</v>
      </c>
      <c r="L124" s="18" t="s">
        <v>236</v>
      </c>
      <c r="M124" s="22"/>
      <c r="N124" s="22"/>
      <c r="O124" s="22"/>
      <c r="P124" s="22"/>
      <c r="Q124" s="22"/>
      <c r="R124" s="22"/>
      <c r="S124" s="22"/>
      <c r="T124" s="22"/>
      <c r="U124" s="22"/>
      <c r="V124" s="22"/>
      <c r="W124" s="22"/>
      <c r="X124" s="22"/>
      <c r="Y124" s="22"/>
    </row>
    <row r="125" spans="1:25" ht="26.4" x14ac:dyDescent="0.25">
      <c r="A125" s="24">
        <v>37071</v>
      </c>
      <c r="B125" s="18" t="s">
        <v>313</v>
      </c>
      <c r="C125" s="18" t="s">
        <v>228</v>
      </c>
      <c r="D125" s="18" t="s">
        <v>313</v>
      </c>
      <c r="E125" s="18" t="s">
        <v>230</v>
      </c>
      <c r="F125" s="18" t="s">
        <v>260</v>
      </c>
      <c r="G125" s="17" t="s">
        <v>314</v>
      </c>
      <c r="H125" s="17" t="s">
        <v>315</v>
      </c>
      <c r="I125" s="18" t="s">
        <v>235</v>
      </c>
      <c r="J125" s="18" t="s">
        <v>234</v>
      </c>
      <c r="K125" s="18" t="s">
        <v>235</v>
      </c>
      <c r="L125" s="18" t="s">
        <v>236</v>
      </c>
      <c r="M125" s="22"/>
      <c r="N125" s="22"/>
      <c r="O125" s="22"/>
      <c r="P125" s="22"/>
      <c r="Q125" s="22"/>
      <c r="R125" s="22"/>
      <c r="S125" s="22"/>
      <c r="T125" s="22"/>
      <c r="U125" s="22"/>
      <c r="V125" s="22"/>
      <c r="W125" s="22"/>
      <c r="X125" s="22"/>
      <c r="Y125" s="22"/>
    </row>
    <row r="126" spans="1:25" ht="52.8" x14ac:dyDescent="0.25">
      <c r="A126" s="24">
        <v>37069</v>
      </c>
      <c r="B126" s="17" t="s">
        <v>316</v>
      </c>
      <c r="C126" s="18" t="s">
        <v>238</v>
      </c>
      <c r="D126" s="18" t="s">
        <v>317</v>
      </c>
      <c r="E126" s="18" t="s">
        <v>318</v>
      </c>
      <c r="F126" s="18" t="s">
        <v>260</v>
      </c>
      <c r="G126" s="17" t="s">
        <v>319</v>
      </c>
      <c r="H126" s="17" t="s">
        <v>320</v>
      </c>
      <c r="I126" s="18" t="s">
        <v>235</v>
      </c>
      <c r="J126" s="18" t="s">
        <v>234</v>
      </c>
      <c r="K126" s="18" t="s">
        <v>235</v>
      </c>
      <c r="L126" s="18" t="s">
        <v>236</v>
      </c>
      <c r="M126" s="22"/>
      <c r="N126" s="22"/>
      <c r="O126" s="22"/>
      <c r="P126" s="22"/>
      <c r="Q126" s="22"/>
      <c r="R126" s="22"/>
      <c r="S126" s="22"/>
      <c r="T126" s="22"/>
      <c r="U126" s="22"/>
      <c r="V126" s="22"/>
      <c r="W126" s="22"/>
      <c r="X126" s="22"/>
      <c r="Y126" s="22"/>
    </row>
    <row r="127" spans="1:25" ht="79.2" x14ac:dyDescent="0.25">
      <c r="A127" s="24">
        <v>37069</v>
      </c>
      <c r="B127" s="18" t="s">
        <v>321</v>
      </c>
      <c r="C127" s="18" t="s">
        <v>228</v>
      </c>
      <c r="D127" s="18" t="s">
        <v>321</v>
      </c>
      <c r="E127" s="18" t="s">
        <v>230</v>
      </c>
      <c r="F127" s="18" t="s">
        <v>260</v>
      </c>
      <c r="G127" s="17" t="s">
        <v>322</v>
      </c>
      <c r="H127" s="17" t="s">
        <v>323</v>
      </c>
      <c r="I127" s="18" t="s">
        <v>235</v>
      </c>
      <c r="J127" s="18" t="s">
        <v>234</v>
      </c>
      <c r="K127" s="18" t="s">
        <v>235</v>
      </c>
      <c r="L127" s="18" t="s">
        <v>236</v>
      </c>
    </row>
    <row r="128" spans="1:25" ht="39.6" x14ac:dyDescent="0.25">
      <c r="A128" s="24">
        <v>37069</v>
      </c>
      <c r="B128" s="18" t="s">
        <v>324</v>
      </c>
      <c r="C128" s="18" t="s">
        <v>291</v>
      </c>
      <c r="D128" s="18" t="s">
        <v>325</v>
      </c>
      <c r="E128" s="18" t="s">
        <v>293</v>
      </c>
      <c r="F128" s="18" t="s">
        <v>241</v>
      </c>
      <c r="G128" s="17" t="s">
        <v>326</v>
      </c>
      <c r="H128" s="17" t="s">
        <v>327</v>
      </c>
      <c r="I128" s="18" t="s">
        <v>234</v>
      </c>
      <c r="J128" s="18" t="s">
        <v>234</v>
      </c>
      <c r="K128" s="18" t="s">
        <v>234</v>
      </c>
      <c r="L128" s="18" t="s">
        <v>236</v>
      </c>
    </row>
    <row r="129" spans="1:12" ht="39.6" x14ac:dyDescent="0.25">
      <c r="A129" s="24">
        <v>37069</v>
      </c>
      <c r="B129" s="18" t="s">
        <v>328</v>
      </c>
      <c r="C129" s="18"/>
      <c r="D129" s="18"/>
      <c r="E129" s="18"/>
      <c r="F129" s="18"/>
      <c r="G129" s="17" t="s">
        <v>329</v>
      </c>
      <c r="H129" s="17" t="s">
        <v>330</v>
      </c>
      <c r="I129" s="18" t="s">
        <v>235</v>
      </c>
      <c r="J129" s="18" t="s">
        <v>234</v>
      </c>
      <c r="K129" s="18" t="s">
        <v>235</v>
      </c>
      <c r="L129" s="18" t="s">
        <v>236</v>
      </c>
    </row>
    <row r="130" spans="1:12" ht="92.4" x14ac:dyDescent="0.25">
      <c r="A130" s="24">
        <v>37068</v>
      </c>
      <c r="B130" s="18" t="s">
        <v>331</v>
      </c>
      <c r="C130" s="18"/>
      <c r="D130" s="18"/>
      <c r="E130" s="18"/>
      <c r="F130" s="18" t="s">
        <v>241</v>
      </c>
      <c r="G130" s="17" t="s">
        <v>332</v>
      </c>
      <c r="H130" s="17" t="s">
        <v>333</v>
      </c>
      <c r="I130" s="18" t="s">
        <v>234</v>
      </c>
      <c r="J130" s="18" t="s">
        <v>235</v>
      </c>
      <c r="K130" s="18" t="s">
        <v>235</v>
      </c>
      <c r="L130" s="18" t="s">
        <v>236</v>
      </c>
    </row>
    <row r="131" spans="1:12" ht="26.4" x14ac:dyDescent="0.25">
      <c r="A131" s="24">
        <v>37064</v>
      </c>
      <c r="B131" s="18" t="s">
        <v>302</v>
      </c>
      <c r="C131" s="18" t="s">
        <v>228</v>
      </c>
      <c r="D131" s="18" t="s">
        <v>303</v>
      </c>
      <c r="E131" s="18" t="s">
        <v>230</v>
      </c>
      <c r="F131" s="18" t="s">
        <v>231</v>
      </c>
      <c r="G131" s="25" t="s">
        <v>334</v>
      </c>
      <c r="H131" s="18" t="s">
        <v>335</v>
      </c>
      <c r="I131" s="18" t="s">
        <v>234</v>
      </c>
      <c r="J131" s="18" t="s">
        <v>234</v>
      </c>
      <c r="K131" s="18" t="s">
        <v>234</v>
      </c>
      <c r="L131" s="18" t="s">
        <v>236</v>
      </c>
    </row>
    <row r="132" spans="1:12" ht="52.8" x14ac:dyDescent="0.25">
      <c r="A132" s="24">
        <v>37064</v>
      </c>
      <c r="B132" s="18" t="s">
        <v>295</v>
      </c>
      <c r="C132" s="18" t="s">
        <v>228</v>
      </c>
      <c r="D132" s="18" t="s">
        <v>295</v>
      </c>
      <c r="E132" s="18" t="s">
        <v>230</v>
      </c>
      <c r="F132" s="18" t="s">
        <v>231</v>
      </c>
      <c r="G132" s="25" t="s">
        <v>336</v>
      </c>
      <c r="H132" s="25" t="s">
        <v>337</v>
      </c>
      <c r="I132" s="18" t="s">
        <v>234</v>
      </c>
      <c r="J132" s="18" t="s">
        <v>234</v>
      </c>
      <c r="K132" s="18" t="s">
        <v>235</v>
      </c>
      <c r="L132" s="18" t="s">
        <v>236</v>
      </c>
    </row>
    <row r="133" spans="1:12" ht="79.2" x14ac:dyDescent="0.25">
      <c r="A133" s="24">
        <v>37064</v>
      </c>
      <c r="B133" s="25" t="s">
        <v>338</v>
      </c>
      <c r="C133" s="18" t="s">
        <v>291</v>
      </c>
      <c r="D133" s="18" t="s">
        <v>325</v>
      </c>
      <c r="E133" s="18" t="s">
        <v>293</v>
      </c>
      <c r="F133" s="18" t="s">
        <v>266</v>
      </c>
      <c r="G133" s="25" t="s">
        <v>339</v>
      </c>
      <c r="H133" s="18" t="s">
        <v>340</v>
      </c>
      <c r="I133" s="18" t="s">
        <v>234</v>
      </c>
      <c r="J133" s="18" t="s">
        <v>234</v>
      </c>
      <c r="K133" s="18" t="s">
        <v>234</v>
      </c>
      <c r="L133" s="18" t="s">
        <v>236</v>
      </c>
    </row>
    <row r="134" spans="1:12" ht="52.8" x14ac:dyDescent="0.25">
      <c r="A134" s="24">
        <v>37063</v>
      </c>
      <c r="B134" s="18" t="s">
        <v>341</v>
      </c>
      <c r="C134" s="18" t="s">
        <v>228</v>
      </c>
      <c r="D134" s="18" t="s">
        <v>303</v>
      </c>
      <c r="E134" s="18" t="s">
        <v>230</v>
      </c>
      <c r="F134" s="18" t="s">
        <v>260</v>
      </c>
      <c r="G134" s="25" t="s">
        <v>342</v>
      </c>
      <c r="H134" s="25" t="s">
        <v>343</v>
      </c>
      <c r="I134" s="18" t="s">
        <v>234</v>
      </c>
      <c r="J134" s="18" t="s">
        <v>234</v>
      </c>
      <c r="K134" s="18" t="s">
        <v>234</v>
      </c>
      <c r="L134" s="18" t="s">
        <v>236</v>
      </c>
    </row>
    <row r="135" spans="1:12" ht="39.6" x14ac:dyDescent="0.25">
      <c r="A135" s="24">
        <v>37063</v>
      </c>
      <c r="B135" s="18" t="s">
        <v>295</v>
      </c>
      <c r="C135" s="18" t="s">
        <v>228</v>
      </c>
      <c r="D135" s="18" t="s">
        <v>295</v>
      </c>
      <c r="E135" s="18" t="s">
        <v>230</v>
      </c>
      <c r="F135" s="18" t="s">
        <v>241</v>
      </c>
      <c r="G135" s="25" t="s">
        <v>344</v>
      </c>
      <c r="H135" s="25" t="s">
        <v>345</v>
      </c>
      <c r="I135" s="18" t="s">
        <v>234</v>
      </c>
      <c r="J135" s="18" t="s">
        <v>234</v>
      </c>
      <c r="K135" s="18" t="s">
        <v>234</v>
      </c>
      <c r="L135" s="18" t="s">
        <v>236</v>
      </c>
    </row>
    <row r="136" spans="1:12" ht="39.6" x14ac:dyDescent="0.25">
      <c r="A136" s="24">
        <v>37063</v>
      </c>
      <c r="B136" s="18" t="s">
        <v>346</v>
      </c>
      <c r="C136" s="18" t="s">
        <v>291</v>
      </c>
      <c r="D136" s="18"/>
      <c r="E136" s="18" t="s">
        <v>293</v>
      </c>
      <c r="F136" s="18" t="s">
        <v>260</v>
      </c>
      <c r="G136" s="25" t="s">
        <v>347</v>
      </c>
      <c r="H136" s="25" t="s">
        <v>348</v>
      </c>
      <c r="I136" s="18" t="s">
        <v>235</v>
      </c>
      <c r="J136" s="18" t="s">
        <v>234</v>
      </c>
      <c r="K136" s="18" t="s">
        <v>234</v>
      </c>
      <c r="L136" s="18" t="s">
        <v>236</v>
      </c>
    </row>
    <row r="137" spans="1:12" ht="66" x14ac:dyDescent="0.25">
      <c r="A137" s="24">
        <v>37063</v>
      </c>
      <c r="B137" s="18" t="s">
        <v>349</v>
      </c>
      <c r="C137" s="18"/>
      <c r="D137" s="18"/>
      <c r="E137" s="18"/>
      <c r="F137" s="18" t="s">
        <v>260</v>
      </c>
      <c r="G137" s="25" t="s">
        <v>350</v>
      </c>
      <c r="H137" s="25" t="s">
        <v>351</v>
      </c>
      <c r="I137" s="18" t="s">
        <v>235</v>
      </c>
      <c r="J137" s="18" t="s">
        <v>234</v>
      </c>
      <c r="K137" s="18" t="s">
        <v>235</v>
      </c>
      <c r="L137" s="18" t="s">
        <v>236</v>
      </c>
    </row>
    <row r="138" spans="1:12" ht="66" x14ac:dyDescent="0.25">
      <c r="A138" s="24">
        <v>37062</v>
      </c>
      <c r="B138" s="18" t="s">
        <v>341</v>
      </c>
      <c r="C138" s="18" t="s">
        <v>228</v>
      </c>
      <c r="D138" s="18" t="s">
        <v>303</v>
      </c>
      <c r="E138" s="18" t="s">
        <v>230</v>
      </c>
      <c r="F138" s="18" t="s">
        <v>231</v>
      </c>
      <c r="G138" s="25" t="s">
        <v>352</v>
      </c>
      <c r="H138" s="25" t="s">
        <v>353</v>
      </c>
      <c r="I138" s="18" t="s">
        <v>234</v>
      </c>
      <c r="J138" s="18" t="s">
        <v>234</v>
      </c>
      <c r="K138" s="18" t="s">
        <v>234</v>
      </c>
      <c r="L138" s="18" t="s">
        <v>236</v>
      </c>
    </row>
    <row r="139" spans="1:12" ht="54.75" customHeight="1" x14ac:dyDescent="0.25">
      <c r="A139" s="24">
        <v>37061</v>
      </c>
      <c r="B139" s="18" t="s">
        <v>295</v>
      </c>
      <c r="C139" s="18" t="s">
        <v>228</v>
      </c>
      <c r="D139" s="18" t="s">
        <v>295</v>
      </c>
      <c r="E139" s="18" t="s">
        <v>230</v>
      </c>
      <c r="F139" s="18" t="s">
        <v>260</v>
      </c>
      <c r="G139" s="25" t="s">
        <v>354</v>
      </c>
      <c r="H139" s="25" t="s">
        <v>355</v>
      </c>
      <c r="I139" s="18" t="s">
        <v>234</v>
      </c>
      <c r="J139" s="18" t="s">
        <v>234</v>
      </c>
      <c r="K139" s="18" t="s">
        <v>234</v>
      </c>
      <c r="L139" s="18" t="s">
        <v>236</v>
      </c>
    </row>
    <row r="140" spans="1:12" ht="52.8" x14ac:dyDescent="0.25">
      <c r="A140" s="24">
        <v>37060</v>
      </c>
      <c r="B140" s="18" t="s">
        <v>356</v>
      </c>
      <c r="C140" s="18" t="s">
        <v>228</v>
      </c>
      <c r="D140" s="18" t="s">
        <v>303</v>
      </c>
      <c r="E140" s="18" t="s">
        <v>230</v>
      </c>
      <c r="F140" s="18" t="s">
        <v>231</v>
      </c>
      <c r="G140" s="25" t="s">
        <v>357</v>
      </c>
      <c r="H140" s="25" t="s">
        <v>358</v>
      </c>
      <c r="I140" s="18" t="s">
        <v>234</v>
      </c>
      <c r="J140" s="18" t="s">
        <v>234</v>
      </c>
      <c r="K140" s="18" t="s">
        <v>234</v>
      </c>
      <c r="L140" s="18" t="s">
        <v>236</v>
      </c>
    </row>
    <row r="141" spans="1:12" ht="66" x14ac:dyDescent="0.25">
      <c r="A141" s="24">
        <v>37057</v>
      </c>
      <c r="B141" s="18" t="s">
        <v>359</v>
      </c>
      <c r="C141" s="18" t="s">
        <v>238</v>
      </c>
      <c r="D141" s="18" t="s">
        <v>360</v>
      </c>
      <c r="E141" s="18"/>
      <c r="F141" s="18" t="s">
        <v>361</v>
      </c>
      <c r="G141" s="25" t="s">
        <v>362</v>
      </c>
      <c r="H141" s="25" t="s">
        <v>363</v>
      </c>
      <c r="I141" s="18" t="s">
        <v>234</v>
      </c>
      <c r="J141" s="18" t="s">
        <v>234</v>
      </c>
      <c r="K141" s="18" t="s">
        <v>234</v>
      </c>
      <c r="L141" s="18" t="s">
        <v>236</v>
      </c>
    </row>
    <row r="142" spans="1:12" ht="54" customHeight="1" x14ac:dyDescent="0.25">
      <c r="A142" s="24">
        <v>37057</v>
      </c>
      <c r="B142" s="18" t="s">
        <v>364</v>
      </c>
      <c r="C142" s="18" t="s">
        <v>228</v>
      </c>
      <c r="D142" s="18" t="s">
        <v>365</v>
      </c>
      <c r="E142" s="18" t="s">
        <v>230</v>
      </c>
      <c r="F142" s="18" t="s">
        <v>231</v>
      </c>
      <c r="G142" s="25" t="s">
        <v>366</v>
      </c>
      <c r="H142" s="25" t="s">
        <v>367</v>
      </c>
      <c r="I142" s="18" t="s">
        <v>234</v>
      </c>
      <c r="J142" s="18" t="s">
        <v>234</v>
      </c>
      <c r="K142" s="18" t="s">
        <v>234</v>
      </c>
      <c r="L142" s="18" t="s">
        <v>236</v>
      </c>
    </row>
    <row r="143" spans="1:12" ht="42" customHeight="1" x14ac:dyDescent="0.25">
      <c r="A143" s="24">
        <v>37057</v>
      </c>
      <c r="B143" s="18" t="s">
        <v>275</v>
      </c>
      <c r="C143" s="18" t="s">
        <v>228</v>
      </c>
      <c r="D143" s="18" t="s">
        <v>365</v>
      </c>
      <c r="E143" s="18" t="s">
        <v>230</v>
      </c>
      <c r="F143" s="18" t="s">
        <v>231</v>
      </c>
      <c r="G143" s="25" t="s">
        <v>368</v>
      </c>
      <c r="H143" s="25" t="s">
        <v>367</v>
      </c>
      <c r="I143" s="18" t="s">
        <v>234</v>
      </c>
      <c r="J143" s="18" t="s">
        <v>234</v>
      </c>
      <c r="K143" s="18" t="s">
        <v>234</v>
      </c>
      <c r="L143" s="18" t="s">
        <v>236</v>
      </c>
    </row>
    <row r="144" spans="1:12" ht="42" customHeight="1" x14ac:dyDescent="0.25">
      <c r="A144" s="24">
        <v>37057</v>
      </c>
      <c r="B144" s="18" t="s">
        <v>369</v>
      </c>
      <c r="C144" s="18"/>
      <c r="D144" s="18" t="s">
        <v>370</v>
      </c>
      <c r="E144" s="18" t="s">
        <v>371</v>
      </c>
      <c r="F144" s="18" t="s">
        <v>255</v>
      </c>
      <c r="G144" s="25" t="s">
        <v>372</v>
      </c>
      <c r="H144" s="25" t="s">
        <v>373</v>
      </c>
      <c r="I144" s="18" t="s">
        <v>234</v>
      </c>
      <c r="J144" s="18" t="s">
        <v>234</v>
      </c>
      <c r="K144" s="18" t="s">
        <v>234</v>
      </c>
      <c r="L144" s="18" t="s">
        <v>236</v>
      </c>
    </row>
    <row r="145" spans="1:12" ht="79.2" x14ac:dyDescent="0.25">
      <c r="A145" s="26">
        <v>37056</v>
      </c>
      <c r="B145" s="18" t="s">
        <v>374</v>
      </c>
      <c r="C145" s="18" t="s">
        <v>228</v>
      </c>
      <c r="D145" s="18" t="s">
        <v>229</v>
      </c>
      <c r="E145" s="18" t="s">
        <v>230</v>
      </c>
      <c r="F145" s="18" t="s">
        <v>375</v>
      </c>
      <c r="G145" s="25" t="s">
        <v>376</v>
      </c>
      <c r="H145" s="25" t="s">
        <v>377</v>
      </c>
      <c r="I145" s="18" t="s">
        <v>235</v>
      </c>
      <c r="J145" s="18" t="s">
        <v>234</v>
      </c>
      <c r="K145" s="18" t="s">
        <v>234</v>
      </c>
      <c r="L145" s="18" t="s">
        <v>236</v>
      </c>
    </row>
    <row r="146" spans="1:12" ht="79.2" x14ac:dyDescent="0.25">
      <c r="A146" s="26">
        <v>37053</v>
      </c>
      <c r="B146" s="18" t="s">
        <v>359</v>
      </c>
      <c r="C146" s="18" t="s">
        <v>238</v>
      </c>
      <c r="D146" s="18" t="s">
        <v>264</v>
      </c>
      <c r="E146" s="18" t="s">
        <v>240</v>
      </c>
      <c r="F146" s="18" t="s">
        <v>378</v>
      </c>
      <c r="G146" s="25" t="s">
        <v>379</v>
      </c>
      <c r="H146" s="25" t="s">
        <v>380</v>
      </c>
      <c r="I146" s="18" t="s">
        <v>234</v>
      </c>
      <c r="J146" s="18" t="s">
        <v>234</v>
      </c>
      <c r="K146" s="18" t="s">
        <v>234</v>
      </c>
      <c r="L146" s="18" t="s">
        <v>236</v>
      </c>
    </row>
    <row r="147" spans="1:12" ht="39.6" x14ac:dyDescent="0.25">
      <c r="A147" s="26">
        <v>37050</v>
      </c>
      <c r="B147" s="18" t="s">
        <v>306</v>
      </c>
      <c r="C147" s="18" t="s">
        <v>228</v>
      </c>
      <c r="D147" s="18" t="s">
        <v>381</v>
      </c>
      <c r="E147" s="18" t="s">
        <v>309</v>
      </c>
      <c r="F147" s="18" t="s">
        <v>255</v>
      </c>
      <c r="G147" s="25" t="s">
        <v>382</v>
      </c>
      <c r="H147" s="25" t="s">
        <v>383</v>
      </c>
      <c r="I147" s="18" t="s">
        <v>234</v>
      </c>
      <c r="J147" s="18" t="s">
        <v>234</v>
      </c>
      <c r="K147" s="18" t="s">
        <v>234</v>
      </c>
      <c r="L147" s="18" t="s">
        <v>236</v>
      </c>
    </row>
    <row r="148" spans="1:12" ht="52.8" x14ac:dyDescent="0.25">
      <c r="A148" s="26">
        <v>37049</v>
      </c>
      <c r="B148" s="18" t="s">
        <v>302</v>
      </c>
      <c r="C148" s="18" t="s">
        <v>228</v>
      </c>
      <c r="D148" s="18" t="s">
        <v>229</v>
      </c>
      <c r="E148" s="18" t="s">
        <v>230</v>
      </c>
      <c r="F148" s="18" t="s">
        <v>241</v>
      </c>
      <c r="G148" s="25" t="s">
        <v>384</v>
      </c>
      <c r="H148" s="25" t="s">
        <v>385</v>
      </c>
      <c r="I148" s="18" t="s">
        <v>235</v>
      </c>
      <c r="J148" s="18" t="s">
        <v>234</v>
      </c>
      <c r="K148" s="18" t="s">
        <v>234</v>
      </c>
      <c r="L148" s="18" t="s">
        <v>236</v>
      </c>
    </row>
    <row r="149" spans="1:12" ht="39.6" x14ac:dyDescent="0.25">
      <c r="A149" s="26">
        <v>37049</v>
      </c>
      <c r="B149" s="18" t="s">
        <v>229</v>
      </c>
      <c r="C149" s="18" t="s">
        <v>228</v>
      </c>
      <c r="D149" s="18" t="s">
        <v>229</v>
      </c>
      <c r="E149" s="18" t="s">
        <v>230</v>
      </c>
      <c r="F149" s="18" t="s">
        <v>241</v>
      </c>
      <c r="G149" s="25" t="s">
        <v>386</v>
      </c>
      <c r="H149" s="25" t="s">
        <v>387</v>
      </c>
      <c r="I149" s="18" t="s">
        <v>235</v>
      </c>
      <c r="J149" s="18" t="s">
        <v>235</v>
      </c>
      <c r="K149" s="18" t="s">
        <v>235</v>
      </c>
      <c r="L149" s="18" t="s">
        <v>236</v>
      </c>
    </row>
    <row r="150" spans="1:12" ht="105.6" x14ac:dyDescent="0.25">
      <c r="A150" s="26">
        <v>37046</v>
      </c>
      <c r="B150" s="25" t="s">
        <v>388</v>
      </c>
      <c r="C150" s="27"/>
      <c r="D150" s="25"/>
      <c r="E150" s="28" t="s">
        <v>389</v>
      </c>
      <c r="F150" s="27" t="s">
        <v>260</v>
      </c>
      <c r="G150" s="25" t="s">
        <v>390</v>
      </c>
      <c r="H150" s="25" t="s">
        <v>391</v>
      </c>
      <c r="I150" s="18" t="s">
        <v>235</v>
      </c>
      <c r="J150" s="18" t="s">
        <v>235</v>
      </c>
      <c r="K150" s="18" t="s">
        <v>235</v>
      </c>
      <c r="L150" s="18" t="s">
        <v>236</v>
      </c>
    </row>
    <row r="151" spans="1:12" x14ac:dyDescent="0.25">
      <c r="A151" s="26">
        <v>37043</v>
      </c>
      <c r="B151" s="25" t="s">
        <v>392</v>
      </c>
      <c r="C151" s="27" t="s">
        <v>393</v>
      </c>
      <c r="D151" s="25" t="s">
        <v>394</v>
      </c>
      <c r="E151" s="28" t="s">
        <v>395</v>
      </c>
      <c r="F151" s="27" t="s">
        <v>241</v>
      </c>
      <c r="G151" s="18" t="s">
        <v>396</v>
      </c>
      <c r="H151" s="18" t="s">
        <v>397</v>
      </c>
      <c r="I151" s="18" t="s">
        <v>234</v>
      </c>
      <c r="J151" s="18" t="s">
        <v>235</v>
      </c>
      <c r="K151" s="18" t="s">
        <v>235</v>
      </c>
      <c r="L151" s="18" t="s">
        <v>236</v>
      </c>
    </row>
    <row r="152" spans="1:12" ht="39.6" x14ac:dyDescent="0.25">
      <c r="A152" s="29">
        <v>37043</v>
      </c>
      <c r="B152" s="25" t="s">
        <v>398</v>
      </c>
      <c r="C152" s="27" t="s">
        <v>228</v>
      </c>
      <c r="D152" s="25" t="s">
        <v>398</v>
      </c>
      <c r="E152" s="28" t="s">
        <v>230</v>
      </c>
      <c r="F152" s="27" t="s">
        <v>255</v>
      </c>
      <c r="G152" s="25" t="s">
        <v>399</v>
      </c>
      <c r="H152" s="28"/>
      <c r="I152" s="18" t="s">
        <v>234</v>
      </c>
      <c r="J152" s="18" t="s">
        <v>234</v>
      </c>
      <c r="K152" s="18" t="s">
        <v>234</v>
      </c>
      <c r="L152" s="18" t="s">
        <v>236</v>
      </c>
    </row>
    <row r="153" spans="1:12" ht="52.8" x14ac:dyDescent="0.25">
      <c r="A153" s="29">
        <v>37043</v>
      </c>
      <c r="B153" s="25" t="s">
        <v>295</v>
      </c>
      <c r="C153" s="27" t="s">
        <v>228</v>
      </c>
      <c r="D153" s="25" t="s">
        <v>295</v>
      </c>
      <c r="E153" s="28" t="s">
        <v>230</v>
      </c>
      <c r="F153" s="27" t="s">
        <v>255</v>
      </c>
      <c r="G153" s="25" t="s">
        <v>400</v>
      </c>
      <c r="H153" s="28" t="s">
        <v>401</v>
      </c>
      <c r="I153" s="18" t="s">
        <v>235</v>
      </c>
      <c r="J153" s="18" t="s">
        <v>234</v>
      </c>
      <c r="K153" s="18" t="s">
        <v>234</v>
      </c>
      <c r="L153" s="18" t="s">
        <v>236</v>
      </c>
    </row>
    <row r="154" spans="1:12" ht="39.6" x14ac:dyDescent="0.25">
      <c r="A154" s="30">
        <v>37040</v>
      </c>
      <c r="B154" s="25" t="s">
        <v>295</v>
      </c>
      <c r="C154" s="27" t="s">
        <v>228</v>
      </c>
      <c r="D154" s="25" t="s">
        <v>295</v>
      </c>
      <c r="E154" s="28" t="s">
        <v>230</v>
      </c>
      <c r="F154" s="27" t="s">
        <v>231</v>
      </c>
      <c r="G154" s="28" t="s">
        <v>402</v>
      </c>
      <c r="H154" s="28" t="s">
        <v>403</v>
      </c>
      <c r="I154" s="27" t="s">
        <v>235</v>
      </c>
      <c r="J154" s="27" t="s">
        <v>235</v>
      </c>
      <c r="K154" s="27" t="s">
        <v>235</v>
      </c>
      <c r="L154" s="27" t="s">
        <v>236</v>
      </c>
    </row>
    <row r="155" spans="1:12" ht="39.6" x14ac:dyDescent="0.25">
      <c r="A155" s="30">
        <v>37035</v>
      </c>
      <c r="B155" s="25" t="s">
        <v>404</v>
      </c>
      <c r="C155" s="27" t="s">
        <v>228</v>
      </c>
      <c r="D155" s="28" t="s">
        <v>405</v>
      </c>
      <c r="E155" s="28" t="s">
        <v>230</v>
      </c>
      <c r="F155" s="27" t="s">
        <v>231</v>
      </c>
      <c r="G155" s="28" t="s">
        <v>406</v>
      </c>
      <c r="H155" s="28" t="s">
        <v>403</v>
      </c>
      <c r="I155" s="27" t="s">
        <v>235</v>
      </c>
      <c r="J155" s="27" t="s">
        <v>234</v>
      </c>
      <c r="K155" s="27" t="s">
        <v>234</v>
      </c>
      <c r="L155" s="27" t="s">
        <v>236</v>
      </c>
    </row>
    <row r="156" spans="1:12" x14ac:dyDescent="0.25">
      <c r="A156" s="30">
        <v>37035</v>
      </c>
      <c r="B156" s="25" t="s">
        <v>229</v>
      </c>
      <c r="C156" s="27" t="s">
        <v>228</v>
      </c>
      <c r="D156" s="25" t="s">
        <v>229</v>
      </c>
      <c r="E156" s="28" t="s">
        <v>230</v>
      </c>
      <c r="F156" s="27" t="s">
        <v>231</v>
      </c>
      <c r="G156" s="28" t="s">
        <v>407</v>
      </c>
      <c r="H156" s="28" t="s">
        <v>408</v>
      </c>
      <c r="I156" s="27"/>
      <c r="J156" s="27"/>
      <c r="K156" s="27"/>
      <c r="L156" s="27" t="s">
        <v>236</v>
      </c>
    </row>
    <row r="157" spans="1:12" ht="52.8" x14ac:dyDescent="0.25">
      <c r="A157" s="30">
        <v>37033</v>
      </c>
      <c r="B157" s="25" t="s">
        <v>295</v>
      </c>
      <c r="C157" s="27" t="s">
        <v>228</v>
      </c>
      <c r="D157" s="25" t="s">
        <v>295</v>
      </c>
      <c r="E157" s="28" t="s">
        <v>230</v>
      </c>
      <c r="F157" s="27" t="s">
        <v>231</v>
      </c>
      <c r="G157" s="28" t="s">
        <v>409</v>
      </c>
      <c r="H157" s="28" t="s">
        <v>410</v>
      </c>
      <c r="I157" s="27" t="s">
        <v>235</v>
      </c>
      <c r="J157" s="27" t="s">
        <v>235</v>
      </c>
      <c r="K157" s="27" t="s">
        <v>235</v>
      </c>
      <c r="L157" s="27" t="s">
        <v>236</v>
      </c>
    </row>
    <row r="158" spans="1:12" ht="19.5" customHeight="1" x14ac:dyDescent="0.25">
      <c r="A158" s="30">
        <v>37033</v>
      </c>
      <c r="B158" s="25" t="s">
        <v>311</v>
      </c>
      <c r="C158" s="27" t="s">
        <v>228</v>
      </c>
      <c r="D158" s="25" t="s">
        <v>311</v>
      </c>
      <c r="E158" s="28" t="s">
        <v>230</v>
      </c>
      <c r="F158" s="27" t="s">
        <v>241</v>
      </c>
      <c r="G158" s="28" t="s">
        <v>411</v>
      </c>
      <c r="H158" s="28" t="s">
        <v>412</v>
      </c>
      <c r="I158" s="27" t="s">
        <v>234</v>
      </c>
      <c r="J158" s="27" t="s">
        <v>235</v>
      </c>
      <c r="K158" s="27" t="s">
        <v>235</v>
      </c>
      <c r="L158" s="27" t="s">
        <v>236</v>
      </c>
    </row>
    <row r="159" spans="1:12" ht="26.4" x14ac:dyDescent="0.25">
      <c r="A159" s="30">
        <v>37032</v>
      </c>
      <c r="B159" s="25" t="s">
        <v>413</v>
      </c>
      <c r="C159" s="18" t="s">
        <v>238</v>
      </c>
      <c r="D159" s="25" t="s">
        <v>414</v>
      </c>
      <c r="E159" s="28" t="s">
        <v>415</v>
      </c>
      <c r="F159" s="27" t="s">
        <v>231</v>
      </c>
      <c r="G159" s="28" t="s">
        <v>416</v>
      </c>
      <c r="H159" s="28" t="s">
        <v>417</v>
      </c>
      <c r="I159" s="27" t="s">
        <v>235</v>
      </c>
      <c r="J159" s="27" t="s">
        <v>234</v>
      </c>
      <c r="K159" s="27" t="s">
        <v>235</v>
      </c>
      <c r="L159" s="27" t="s">
        <v>236</v>
      </c>
    </row>
    <row r="160" spans="1:12" ht="132" x14ac:dyDescent="0.25">
      <c r="A160" s="30">
        <v>37019</v>
      </c>
      <c r="B160" s="25" t="s">
        <v>418</v>
      </c>
      <c r="C160" s="27" t="s">
        <v>228</v>
      </c>
      <c r="D160" s="25" t="s">
        <v>418</v>
      </c>
      <c r="E160" s="28" t="s">
        <v>230</v>
      </c>
      <c r="F160" s="27" t="s">
        <v>231</v>
      </c>
      <c r="G160" s="28" t="s">
        <v>419</v>
      </c>
      <c r="H160" s="28" t="s">
        <v>420</v>
      </c>
      <c r="I160" s="27" t="s">
        <v>234</v>
      </c>
      <c r="J160" s="27" t="s">
        <v>234</v>
      </c>
      <c r="K160" s="27" t="s">
        <v>234</v>
      </c>
      <c r="L160" s="27" t="s">
        <v>236</v>
      </c>
    </row>
    <row r="161" spans="1:12" ht="118.8" x14ac:dyDescent="0.25">
      <c r="A161" s="30">
        <v>37019</v>
      </c>
      <c r="B161" s="25" t="s">
        <v>295</v>
      </c>
      <c r="C161" s="27" t="s">
        <v>228</v>
      </c>
      <c r="D161" s="25" t="s">
        <v>295</v>
      </c>
      <c r="E161" s="28" t="s">
        <v>230</v>
      </c>
      <c r="F161" s="27" t="s">
        <v>231</v>
      </c>
      <c r="G161" s="28" t="s">
        <v>421</v>
      </c>
      <c r="H161" s="28" t="s">
        <v>422</v>
      </c>
      <c r="I161" s="27" t="s">
        <v>235</v>
      </c>
      <c r="J161" s="27" t="s">
        <v>235</v>
      </c>
      <c r="K161" s="27" t="s">
        <v>235</v>
      </c>
      <c r="L161" s="27" t="s">
        <v>236</v>
      </c>
    </row>
    <row r="162" spans="1:12" x14ac:dyDescent="0.25">
      <c r="A162" s="29"/>
      <c r="B162" s="17"/>
      <c r="C162" s="31"/>
      <c r="D162" s="17"/>
      <c r="E162" s="32"/>
      <c r="F162" s="31"/>
      <c r="G162" s="17"/>
      <c r="H162" s="17"/>
      <c r="I162" s="31"/>
      <c r="J162" s="31"/>
      <c r="K162" s="31"/>
      <c r="L162" s="31"/>
    </row>
    <row r="163" spans="1:12" x14ac:dyDescent="0.25">
      <c r="A163" s="29"/>
      <c r="B163" s="17"/>
      <c r="C163" s="31"/>
      <c r="D163" s="17"/>
      <c r="E163" s="32"/>
      <c r="F163" s="31"/>
      <c r="G163" s="17"/>
      <c r="H163" s="17"/>
      <c r="I163" s="31"/>
      <c r="J163" s="31"/>
      <c r="K163" s="31"/>
      <c r="L163" s="31"/>
    </row>
    <row r="165" spans="1:12" x14ac:dyDescent="0.25">
      <c r="A165" s="1" t="s">
        <v>423</v>
      </c>
      <c r="B165" s="1" t="s">
        <v>424</v>
      </c>
      <c r="C165" s="4" t="s">
        <v>425</v>
      </c>
      <c r="D165" s="33" t="s">
        <v>426</v>
      </c>
      <c r="E165" s="33" t="s">
        <v>427</v>
      </c>
    </row>
    <row r="166" spans="1:12" x14ac:dyDescent="0.25">
      <c r="A166" s="34" t="s">
        <v>428</v>
      </c>
      <c r="B166" s="35">
        <f t="shared" ref="B166:B174" si="2">C166/$C$175</f>
        <v>0</v>
      </c>
      <c r="C166" s="5"/>
      <c r="D166" s="4">
        <f>33+1+1+1+1+1+8+1+1+1+2+1+2+1+1</f>
        <v>56</v>
      </c>
      <c r="E166" s="36">
        <f t="shared" ref="E166:E173" si="3">(C166/D166)*100</f>
        <v>0</v>
      </c>
    </row>
    <row r="167" spans="1:12" x14ac:dyDescent="0.25">
      <c r="A167" s="34" t="s">
        <v>247</v>
      </c>
      <c r="B167" s="35">
        <f t="shared" si="2"/>
        <v>0.14285714285714285</v>
      </c>
      <c r="C167" s="5">
        <f>'summary 0820'!I25</f>
        <v>2</v>
      </c>
      <c r="D167" s="4">
        <f>540+17+1+1+6+10+1+2+12+2+1+1+1+3+4+3+1+1+1+8+2+1+1+6+1+1</f>
        <v>628</v>
      </c>
      <c r="E167" s="36">
        <f t="shared" si="3"/>
        <v>0.31847133757961787</v>
      </c>
    </row>
    <row r="168" spans="1:12" x14ac:dyDescent="0.25">
      <c r="A168" s="34" t="s">
        <v>228</v>
      </c>
      <c r="B168" s="35">
        <f t="shared" si="2"/>
        <v>0.35714285714285715</v>
      </c>
      <c r="C168" s="5">
        <f>'summary 0820'!I26</f>
        <v>5</v>
      </c>
      <c r="D168" s="4">
        <f>13+1+1+1+16</f>
        <v>32</v>
      </c>
      <c r="E168" s="36">
        <f t="shared" si="3"/>
        <v>15.625</v>
      </c>
    </row>
    <row r="169" spans="1:12" x14ac:dyDescent="0.25">
      <c r="A169" s="34" t="s">
        <v>429</v>
      </c>
      <c r="B169" s="35">
        <f t="shared" si="2"/>
        <v>7.1428571428571425E-2</v>
      </c>
      <c r="C169" s="5">
        <f>'summary 0820'!I27</f>
        <v>1</v>
      </c>
      <c r="D169" s="4">
        <f>36+1+1</f>
        <v>38</v>
      </c>
      <c r="E169" s="36">
        <f t="shared" si="3"/>
        <v>2.6315789473684208</v>
      </c>
    </row>
    <row r="170" spans="1:12" x14ac:dyDescent="0.25">
      <c r="A170" s="34" t="s">
        <v>430</v>
      </c>
      <c r="B170" s="35">
        <f t="shared" si="2"/>
        <v>0.21428571428571427</v>
      </c>
      <c r="C170" s="5">
        <f>'summary 0820'!I28</f>
        <v>3</v>
      </c>
      <c r="D170" s="4">
        <f>288+2+13+2+5+56+59+14+2+3+3</f>
        <v>447</v>
      </c>
      <c r="E170" s="36">
        <f t="shared" si="3"/>
        <v>0.67114093959731547</v>
      </c>
    </row>
    <row r="171" spans="1:12" x14ac:dyDescent="0.25">
      <c r="A171" s="34" t="s">
        <v>431</v>
      </c>
      <c r="B171" s="35">
        <f t="shared" si="2"/>
        <v>0</v>
      </c>
      <c r="C171" s="5"/>
      <c r="D171" s="4">
        <f>132+2+1+2+7+3+4</f>
        <v>151</v>
      </c>
      <c r="E171" s="36">
        <f t="shared" si="3"/>
        <v>0</v>
      </c>
    </row>
    <row r="172" spans="1:12" x14ac:dyDescent="0.25">
      <c r="A172" s="34" t="s">
        <v>291</v>
      </c>
      <c r="B172" s="35">
        <f t="shared" si="2"/>
        <v>7.1428571428571425E-2</v>
      </c>
      <c r="C172" s="5">
        <f>'summary 0820'!I30</f>
        <v>1</v>
      </c>
      <c r="D172" s="4">
        <v>9</v>
      </c>
      <c r="E172" s="36">
        <f t="shared" si="3"/>
        <v>11.111111111111111</v>
      </c>
    </row>
    <row r="173" spans="1:12" x14ac:dyDescent="0.25">
      <c r="A173" s="34" t="s">
        <v>393</v>
      </c>
      <c r="B173" s="35">
        <f t="shared" si="2"/>
        <v>0.14285714285714285</v>
      </c>
      <c r="C173" s="5">
        <f>'summary 0820'!I31</f>
        <v>2</v>
      </c>
      <c r="D173" s="4">
        <f>10+5+2</f>
        <v>17</v>
      </c>
      <c r="E173" s="36">
        <f t="shared" si="3"/>
        <v>11.76470588235294</v>
      </c>
    </row>
    <row r="174" spans="1:12" x14ac:dyDescent="0.25">
      <c r="A174" s="37" t="s">
        <v>432</v>
      </c>
      <c r="B174" s="35">
        <f t="shared" si="2"/>
        <v>0</v>
      </c>
      <c r="C174" s="5"/>
    </row>
    <row r="175" spans="1:12" x14ac:dyDescent="0.25">
      <c r="A175" s="37" t="s">
        <v>433</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6" sqref="K36"/>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434</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435</v>
      </c>
      <c r="B5" s="42"/>
      <c r="C5" s="42"/>
      <c r="D5" s="42"/>
      <c r="E5" s="42"/>
      <c r="F5" s="42"/>
      <c r="G5" s="42"/>
      <c r="H5" s="42"/>
      <c r="I5" s="42"/>
      <c r="J5" s="42"/>
      <c r="K5" s="43">
        <f>SUM(K10:K18)</f>
        <v>14</v>
      </c>
    </row>
    <row r="6" spans="1:11" x14ac:dyDescent="0.25">
      <c r="A6" s="1"/>
      <c r="B6" s="1"/>
      <c r="C6" s="1"/>
      <c r="K6" s="3"/>
    </row>
    <row r="7" spans="1:11" x14ac:dyDescent="0.25">
      <c r="A7" s="1"/>
      <c r="B7" s="1"/>
      <c r="C7" s="1"/>
      <c r="K7" s="3"/>
    </row>
    <row r="8" spans="1:11" ht="13.8" thickBot="1" x14ac:dyDescent="0.3">
      <c r="A8" s="44" t="s">
        <v>436</v>
      </c>
      <c r="B8" s="44"/>
      <c r="C8" s="44" t="s">
        <v>437</v>
      </c>
      <c r="D8" s="44"/>
      <c r="E8" s="45"/>
      <c r="F8" s="45"/>
      <c r="G8" s="45"/>
      <c r="H8" s="45"/>
      <c r="I8" s="45"/>
      <c r="J8" s="45"/>
      <c r="K8" s="46"/>
    </row>
    <row r="9" spans="1:11" x14ac:dyDescent="0.25">
      <c r="A9" s="2"/>
      <c r="B9" s="2"/>
      <c r="C9" s="2"/>
      <c r="D9" s="2"/>
      <c r="E9" s="2"/>
      <c r="F9" s="2"/>
      <c r="G9" s="2"/>
      <c r="H9" s="2"/>
      <c r="I9" s="2"/>
      <c r="K9" s="3"/>
    </row>
    <row r="10" spans="1:11" x14ac:dyDescent="0.25">
      <c r="A10" s="5" t="s">
        <v>375</v>
      </c>
      <c r="B10" s="2"/>
      <c r="C10" s="2" t="s">
        <v>199</v>
      </c>
      <c r="D10" s="2"/>
      <c r="E10" s="2"/>
      <c r="F10" s="2"/>
      <c r="G10" s="2"/>
      <c r="H10" s="2"/>
      <c r="I10" s="2"/>
      <c r="K10" s="2"/>
    </row>
    <row r="11" spans="1:11" x14ac:dyDescent="0.25">
      <c r="A11" s="6" t="s">
        <v>438</v>
      </c>
      <c r="B11" s="7"/>
      <c r="C11" s="7" t="s">
        <v>200</v>
      </c>
      <c r="D11" s="7"/>
      <c r="E11" s="7"/>
      <c r="F11" s="7"/>
      <c r="G11" s="7"/>
      <c r="H11" s="7"/>
      <c r="I11" s="7"/>
      <c r="J11" s="7"/>
      <c r="K11" s="7"/>
    </row>
    <row r="12" spans="1:11" x14ac:dyDescent="0.25">
      <c r="A12" s="6" t="s">
        <v>255</v>
      </c>
      <c r="B12" s="7"/>
      <c r="C12" s="7" t="s">
        <v>201</v>
      </c>
      <c r="D12" s="7"/>
      <c r="E12" s="7"/>
      <c r="F12" s="7"/>
      <c r="G12" s="7"/>
      <c r="H12" s="7"/>
      <c r="I12" s="7"/>
      <c r="J12" s="7"/>
      <c r="K12" s="7">
        <f>4</f>
        <v>4</v>
      </c>
    </row>
    <row r="13" spans="1:11" x14ac:dyDescent="0.25">
      <c r="A13" s="6" t="s">
        <v>231</v>
      </c>
      <c r="B13" s="7"/>
      <c r="C13" s="7" t="s">
        <v>439</v>
      </c>
      <c r="D13" s="7"/>
      <c r="E13" s="7"/>
      <c r="F13" s="7"/>
      <c r="G13" s="7"/>
      <c r="H13" s="7"/>
      <c r="I13" s="7"/>
      <c r="J13" s="7"/>
      <c r="K13" s="7">
        <f>3</f>
        <v>3</v>
      </c>
    </row>
    <row r="14" spans="1:11" x14ac:dyDescent="0.25">
      <c r="A14" s="6" t="s">
        <v>361</v>
      </c>
      <c r="B14" s="7"/>
      <c r="C14" s="7" t="s">
        <v>203</v>
      </c>
      <c r="D14" s="7"/>
      <c r="E14" s="7"/>
      <c r="F14" s="7"/>
      <c r="G14" s="7"/>
      <c r="H14" s="7"/>
      <c r="I14" s="7"/>
      <c r="J14" s="7"/>
      <c r="K14" s="7"/>
    </row>
    <row r="15" spans="1:11" x14ac:dyDescent="0.25">
      <c r="A15" s="6" t="s">
        <v>241</v>
      </c>
      <c r="B15" s="7"/>
      <c r="C15" s="7" t="s">
        <v>204</v>
      </c>
      <c r="D15" s="7"/>
      <c r="E15" s="7"/>
      <c r="F15" s="7"/>
      <c r="G15" s="7"/>
      <c r="H15" s="7"/>
      <c r="I15" s="7"/>
      <c r="J15" s="7"/>
      <c r="K15" s="7"/>
    </row>
    <row r="16" spans="1:11" x14ac:dyDescent="0.25">
      <c r="A16" s="6" t="s">
        <v>440</v>
      </c>
      <c r="B16" s="7"/>
      <c r="C16" s="7" t="s">
        <v>205</v>
      </c>
      <c r="D16" s="7"/>
      <c r="E16" s="7"/>
      <c r="F16" s="7"/>
      <c r="G16" s="7"/>
      <c r="H16" s="7"/>
      <c r="I16" s="7"/>
      <c r="J16" s="7"/>
      <c r="K16" s="7">
        <f>2+1</f>
        <v>3</v>
      </c>
    </row>
    <row r="17" spans="1:11" x14ac:dyDescent="0.25">
      <c r="A17" s="6" t="s">
        <v>260</v>
      </c>
      <c r="B17" s="7"/>
      <c r="C17" s="7" t="s">
        <v>206</v>
      </c>
      <c r="D17" s="7"/>
      <c r="E17" s="7"/>
      <c r="F17" s="7"/>
      <c r="G17" s="7"/>
      <c r="H17" s="7"/>
      <c r="I17" s="7"/>
      <c r="J17" s="7"/>
      <c r="K17" s="7">
        <f>3</f>
        <v>3</v>
      </c>
    </row>
    <row r="18" spans="1:11" x14ac:dyDescent="0.25">
      <c r="A18" s="6" t="s">
        <v>266</v>
      </c>
      <c r="B18" s="7"/>
      <c r="C18" s="7" t="s">
        <v>207</v>
      </c>
      <c r="D18" s="7"/>
      <c r="E18" s="7"/>
      <c r="F18" s="7"/>
      <c r="G18" s="7"/>
      <c r="H18" s="7"/>
      <c r="I18" s="7"/>
      <c r="J18" s="7"/>
      <c r="K18" s="47">
        <v>1</v>
      </c>
    </row>
    <row r="22" spans="1:11" ht="13.8" thickBot="1" x14ac:dyDescent="0.3">
      <c r="A22" s="44" t="s">
        <v>441</v>
      </c>
      <c r="B22" s="45"/>
      <c r="C22" s="45"/>
      <c r="D22" s="45"/>
      <c r="E22" s="45"/>
      <c r="F22" s="45"/>
      <c r="G22" s="44"/>
      <c r="H22" s="45"/>
      <c r="I22" s="44" t="s">
        <v>442</v>
      </c>
      <c r="J22" s="45"/>
      <c r="K22" s="44" t="s">
        <v>443</v>
      </c>
    </row>
    <row r="23" spans="1:11" x14ac:dyDescent="0.25">
      <c r="G23" s="1"/>
      <c r="I23" s="48"/>
      <c r="J23" s="2"/>
      <c r="K23" s="48"/>
    </row>
    <row r="24" spans="1:11" x14ac:dyDescent="0.25">
      <c r="A24" s="29" t="s">
        <v>428</v>
      </c>
      <c r="B24" s="17"/>
      <c r="C24" s="17"/>
      <c r="D24" s="32"/>
      <c r="E24" s="31"/>
      <c r="F24" s="32"/>
      <c r="G24" s="32"/>
      <c r="H24" s="31"/>
      <c r="I24" s="5"/>
      <c r="J24" s="31"/>
      <c r="K24" s="31"/>
    </row>
    <row r="25" spans="1:11" x14ac:dyDescent="0.25">
      <c r="A25" s="29" t="s">
        <v>247</v>
      </c>
      <c r="B25" s="17"/>
      <c r="C25" s="17"/>
      <c r="D25" s="32"/>
      <c r="E25" s="31"/>
      <c r="F25" s="32"/>
      <c r="G25" s="32"/>
      <c r="H25" s="31"/>
      <c r="I25" s="5">
        <f>1+1</f>
        <v>2</v>
      </c>
      <c r="J25" s="31"/>
      <c r="K25" s="49"/>
    </row>
    <row r="26" spans="1:11" x14ac:dyDescent="0.25">
      <c r="A26" s="29" t="s">
        <v>228</v>
      </c>
      <c r="B26" s="17"/>
      <c r="C26" s="17"/>
      <c r="D26" s="32"/>
      <c r="E26" s="31"/>
      <c r="F26" s="32"/>
      <c r="G26" s="32"/>
      <c r="H26" s="31"/>
      <c r="I26" s="5">
        <f>5</f>
        <v>5</v>
      </c>
      <c r="J26" s="31"/>
      <c r="K26" s="32"/>
    </row>
    <row r="27" spans="1:11" x14ac:dyDescent="0.25">
      <c r="A27" s="29" t="s">
        <v>429</v>
      </c>
      <c r="B27" s="17"/>
      <c r="C27" s="17"/>
      <c r="D27" s="32"/>
      <c r="E27" s="31"/>
      <c r="F27" s="32"/>
      <c r="G27" s="32"/>
      <c r="H27" s="31"/>
      <c r="I27" s="5">
        <f>1</f>
        <v>1</v>
      </c>
      <c r="J27" s="31"/>
      <c r="K27" s="31"/>
    </row>
    <row r="28" spans="1:11" x14ac:dyDescent="0.25">
      <c r="A28" s="29" t="s">
        <v>430</v>
      </c>
      <c r="B28" s="17"/>
      <c r="C28" s="17"/>
      <c r="D28" s="32"/>
      <c r="E28" s="31"/>
      <c r="F28" s="32"/>
      <c r="G28" s="32"/>
      <c r="H28" s="31"/>
      <c r="I28" s="5">
        <f>2+1</f>
        <v>3</v>
      </c>
      <c r="J28" s="31"/>
      <c r="K28" s="31"/>
    </row>
    <row r="29" spans="1:11" x14ac:dyDescent="0.25">
      <c r="A29" s="29" t="s">
        <v>431</v>
      </c>
      <c r="B29" s="17"/>
      <c r="C29" s="17"/>
      <c r="D29" s="32"/>
      <c r="E29" s="31"/>
      <c r="F29" s="32"/>
      <c r="G29" s="32"/>
      <c r="H29" s="31"/>
      <c r="I29" s="5"/>
      <c r="J29" s="31"/>
      <c r="K29" s="32"/>
    </row>
    <row r="30" spans="1:11" x14ac:dyDescent="0.25">
      <c r="A30" s="29" t="s">
        <v>291</v>
      </c>
      <c r="B30" s="17"/>
      <c r="C30" s="17"/>
      <c r="D30" s="32"/>
      <c r="E30" s="31"/>
      <c r="F30" s="32"/>
      <c r="G30" s="32"/>
      <c r="H30" s="31"/>
      <c r="I30" s="5">
        <f>1</f>
        <v>1</v>
      </c>
      <c r="J30" s="31"/>
      <c r="K30" s="31"/>
    </row>
    <row r="31" spans="1:11" x14ac:dyDescent="0.25">
      <c r="A31" s="29" t="s">
        <v>393</v>
      </c>
      <c r="B31" s="17"/>
      <c r="C31" s="17"/>
      <c r="D31" s="32"/>
      <c r="E31" s="31"/>
      <c r="F31" s="32"/>
      <c r="G31" s="32"/>
      <c r="H31" s="31"/>
      <c r="I31" s="5">
        <f>1+1</f>
        <v>2</v>
      </c>
      <c r="J31" s="31"/>
      <c r="K31" s="31"/>
    </row>
    <row r="32" spans="1:11" ht="13.8" thickBot="1" x14ac:dyDescent="0.3">
      <c r="A32" s="50" t="s">
        <v>444</v>
      </c>
      <c r="I32" s="5"/>
      <c r="K32" s="51"/>
    </row>
    <row r="33" spans="1:11" ht="13.8" thickTop="1" x14ac:dyDescent="0.25">
      <c r="A33" s="52" t="s">
        <v>435</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28" sqref="K28"/>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506</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435</v>
      </c>
      <c r="B5" s="42"/>
      <c r="C5" s="42"/>
      <c r="D5" s="42"/>
      <c r="E5" s="42"/>
      <c r="F5" s="42"/>
      <c r="G5" s="42"/>
      <c r="H5" s="42"/>
      <c r="I5" s="42"/>
      <c r="J5" s="42"/>
      <c r="K5" s="43">
        <f>SUM(K10:K18)</f>
        <v>18</v>
      </c>
    </row>
    <row r="6" spans="1:11" x14ac:dyDescent="0.25">
      <c r="A6" s="1"/>
      <c r="B6" s="1"/>
      <c r="C6" s="1"/>
      <c r="K6" s="3"/>
    </row>
    <row r="7" spans="1:11" x14ac:dyDescent="0.25">
      <c r="A7" s="1"/>
      <c r="B7" s="1"/>
      <c r="C7" s="1"/>
      <c r="K7" s="3"/>
    </row>
    <row r="8" spans="1:11" ht="13.8" thickBot="1" x14ac:dyDescent="0.3">
      <c r="A8" s="44" t="s">
        <v>436</v>
      </c>
      <c r="B8" s="44"/>
      <c r="C8" s="44" t="s">
        <v>437</v>
      </c>
      <c r="D8" s="44"/>
      <c r="E8" s="45"/>
      <c r="F8" s="45"/>
      <c r="G8" s="45"/>
      <c r="H8" s="45"/>
      <c r="I8" s="45"/>
      <c r="J8" s="45"/>
      <c r="K8" s="46"/>
    </row>
    <row r="9" spans="1:11" x14ac:dyDescent="0.25">
      <c r="A9" s="2"/>
      <c r="B9" s="2"/>
      <c r="C9" s="2"/>
      <c r="D9" s="2"/>
      <c r="E9" s="2"/>
      <c r="F9" s="2"/>
      <c r="G9" s="2"/>
      <c r="H9" s="2"/>
      <c r="I9" s="2"/>
      <c r="K9" s="3"/>
    </row>
    <row r="10" spans="1:11" x14ac:dyDescent="0.25">
      <c r="A10" s="5" t="s">
        <v>375</v>
      </c>
      <c r="B10" s="2"/>
      <c r="C10" s="2" t="s">
        <v>199</v>
      </c>
      <c r="D10" s="2"/>
      <c r="E10" s="2"/>
      <c r="F10" s="2"/>
      <c r="G10" s="2"/>
      <c r="H10" s="2"/>
      <c r="I10" s="2"/>
      <c r="K10" s="2">
        <f>1+1</f>
        <v>2</v>
      </c>
    </row>
    <row r="11" spans="1:11" x14ac:dyDescent="0.25">
      <c r="A11" s="6" t="s">
        <v>438</v>
      </c>
      <c r="B11" s="7"/>
      <c r="C11" s="7" t="s">
        <v>200</v>
      </c>
      <c r="D11" s="7"/>
      <c r="E11" s="7"/>
      <c r="F11" s="7"/>
      <c r="G11" s="7"/>
      <c r="H11" s="7"/>
      <c r="I11" s="7"/>
      <c r="J11" s="7"/>
      <c r="K11" s="7"/>
    </row>
    <row r="12" spans="1:11" x14ac:dyDescent="0.25">
      <c r="A12" s="6" t="s">
        <v>255</v>
      </c>
      <c r="B12" s="7"/>
      <c r="C12" s="7" t="s">
        <v>201</v>
      </c>
      <c r="D12" s="7"/>
      <c r="E12" s="7"/>
      <c r="F12" s="7"/>
      <c r="G12" s="7"/>
      <c r="H12" s="7"/>
      <c r="I12" s="7"/>
      <c r="J12" s="7"/>
      <c r="K12" s="7">
        <f>1+1+1+1+1+1</f>
        <v>6</v>
      </c>
    </row>
    <row r="13" spans="1:11" x14ac:dyDescent="0.25">
      <c r="A13" s="6" t="s">
        <v>231</v>
      </c>
      <c r="B13" s="7"/>
      <c r="C13" s="7" t="s">
        <v>439</v>
      </c>
      <c r="D13" s="7"/>
      <c r="E13" s="7"/>
      <c r="F13" s="7"/>
      <c r="G13" s="7"/>
      <c r="H13" s="7"/>
      <c r="I13" s="7"/>
      <c r="J13" s="7"/>
      <c r="K13" s="7">
        <f>1+1+1+1</f>
        <v>4</v>
      </c>
    </row>
    <row r="14" spans="1:11" x14ac:dyDescent="0.25">
      <c r="A14" s="6" t="s">
        <v>361</v>
      </c>
      <c r="B14" s="7"/>
      <c r="C14" s="7" t="s">
        <v>203</v>
      </c>
      <c r="D14" s="7"/>
      <c r="E14" s="7"/>
      <c r="F14" s="7"/>
      <c r="G14" s="7"/>
      <c r="H14" s="7"/>
      <c r="I14" s="7"/>
      <c r="J14" s="7"/>
      <c r="K14" s="7">
        <f>2</f>
        <v>2</v>
      </c>
    </row>
    <row r="15" spans="1:11" x14ac:dyDescent="0.25">
      <c r="A15" s="6" t="s">
        <v>241</v>
      </c>
      <c r="B15" s="7"/>
      <c r="C15" s="7" t="s">
        <v>204</v>
      </c>
      <c r="D15" s="7"/>
      <c r="E15" s="7"/>
      <c r="F15" s="7"/>
      <c r="G15" s="7"/>
      <c r="H15" s="7"/>
      <c r="I15" s="7"/>
      <c r="J15" s="7"/>
      <c r="K15" s="7"/>
    </row>
    <row r="16" spans="1:11" x14ac:dyDescent="0.25">
      <c r="A16" s="6" t="s">
        <v>440</v>
      </c>
      <c r="B16" s="7"/>
      <c r="C16" s="7" t="s">
        <v>205</v>
      </c>
      <c r="D16" s="7"/>
      <c r="E16" s="7"/>
      <c r="F16" s="7"/>
      <c r="G16" s="7"/>
      <c r="H16" s="7"/>
      <c r="I16" s="7"/>
      <c r="J16" s="7"/>
      <c r="K16" s="7">
        <f>1</f>
        <v>1</v>
      </c>
    </row>
    <row r="17" spans="1:11" x14ac:dyDescent="0.25">
      <c r="A17" s="6" t="s">
        <v>260</v>
      </c>
      <c r="B17" s="7"/>
      <c r="C17" s="7" t="s">
        <v>206</v>
      </c>
      <c r="D17" s="7"/>
      <c r="E17" s="7"/>
      <c r="F17" s="7"/>
      <c r="G17" s="7"/>
      <c r="H17" s="7"/>
      <c r="I17" s="7"/>
      <c r="J17" s="7"/>
      <c r="K17" s="7"/>
    </row>
    <row r="18" spans="1:11" x14ac:dyDescent="0.25">
      <c r="A18" s="6" t="s">
        <v>266</v>
      </c>
      <c r="B18" s="7"/>
      <c r="C18" s="7" t="s">
        <v>207</v>
      </c>
      <c r="D18" s="7"/>
      <c r="E18" s="7"/>
      <c r="F18" s="7"/>
      <c r="G18" s="7"/>
      <c r="H18" s="7"/>
      <c r="I18" s="7"/>
      <c r="J18" s="7"/>
      <c r="K18" s="47">
        <f>1+1+1</f>
        <v>3</v>
      </c>
    </row>
    <row r="22" spans="1:11" ht="13.8" thickBot="1" x14ac:dyDescent="0.3">
      <c r="A22" s="44" t="s">
        <v>441</v>
      </c>
      <c r="B22" s="45"/>
      <c r="C22" s="45"/>
      <c r="D22" s="45"/>
      <c r="E22" s="45"/>
      <c r="F22" s="45"/>
      <c r="G22" s="44"/>
      <c r="H22" s="45"/>
      <c r="I22" s="44" t="s">
        <v>442</v>
      </c>
      <c r="J22" s="45"/>
      <c r="K22" s="44" t="s">
        <v>443</v>
      </c>
    </row>
    <row r="23" spans="1:11" x14ac:dyDescent="0.25">
      <c r="G23" s="1"/>
      <c r="I23" s="48"/>
      <c r="J23" s="2"/>
      <c r="K23" s="48"/>
    </row>
    <row r="24" spans="1:11" x14ac:dyDescent="0.25">
      <c r="A24" s="29" t="s">
        <v>428</v>
      </c>
      <c r="B24" s="17"/>
      <c r="C24" s="17"/>
      <c r="D24" s="32"/>
      <c r="E24" s="31"/>
      <c r="F24" s="32"/>
      <c r="G24" s="32"/>
      <c r="H24" s="31"/>
      <c r="I24" s="6"/>
      <c r="J24" s="31"/>
      <c r="K24" s="31"/>
    </row>
    <row r="25" spans="1:11" ht="26.4" x14ac:dyDescent="0.25">
      <c r="A25" s="29" t="s">
        <v>247</v>
      </c>
      <c r="B25" s="17"/>
      <c r="C25" s="17"/>
      <c r="D25" s="32"/>
      <c r="E25" s="31"/>
      <c r="F25" s="32"/>
      <c r="G25" s="32"/>
      <c r="H25" s="31"/>
      <c r="I25" s="6">
        <f>1+1</f>
        <v>2</v>
      </c>
      <c r="J25" s="31"/>
      <c r="K25" s="49" t="s">
        <v>79</v>
      </c>
    </row>
    <row r="26" spans="1:11" ht="26.4" x14ac:dyDescent="0.25">
      <c r="A26" s="29" t="s">
        <v>228</v>
      </c>
      <c r="B26" s="17"/>
      <c r="C26" s="17"/>
      <c r="D26" s="32"/>
      <c r="E26" s="31"/>
      <c r="F26" s="32"/>
      <c r="G26" s="32"/>
      <c r="H26" s="31"/>
      <c r="I26" s="6">
        <f>1+1+1+1+1+1</f>
        <v>6</v>
      </c>
      <c r="J26" s="31"/>
      <c r="K26" s="32" t="s">
        <v>80</v>
      </c>
    </row>
    <row r="27" spans="1:11" ht="26.4" x14ac:dyDescent="0.25">
      <c r="A27" s="29" t="s">
        <v>429</v>
      </c>
      <c r="B27" s="17"/>
      <c r="C27" s="17"/>
      <c r="D27" s="32"/>
      <c r="E27" s="31"/>
      <c r="F27" s="32"/>
      <c r="G27" s="32"/>
      <c r="H27" s="31"/>
      <c r="I27" s="6">
        <f>1</f>
        <v>1</v>
      </c>
      <c r="J27" s="31"/>
      <c r="K27" s="31" t="s">
        <v>85</v>
      </c>
    </row>
    <row r="28" spans="1:11" x14ac:dyDescent="0.25">
      <c r="A28" s="29" t="s">
        <v>430</v>
      </c>
      <c r="B28" s="17"/>
      <c r="C28" s="17"/>
      <c r="D28" s="32"/>
      <c r="E28" s="31"/>
      <c r="F28" s="32"/>
      <c r="G28" s="32"/>
      <c r="H28" s="31"/>
      <c r="I28" s="6">
        <f>1</f>
        <v>1</v>
      </c>
      <c r="J28" s="31"/>
      <c r="K28" s="31" t="s">
        <v>84</v>
      </c>
    </row>
    <row r="29" spans="1:11" x14ac:dyDescent="0.25">
      <c r="A29" s="29" t="s">
        <v>431</v>
      </c>
      <c r="B29" s="17"/>
      <c r="C29" s="17"/>
      <c r="D29" s="32"/>
      <c r="E29" s="31"/>
      <c r="F29" s="32"/>
      <c r="G29" s="32"/>
      <c r="H29" s="31"/>
      <c r="I29" s="6"/>
      <c r="J29" s="31"/>
      <c r="K29" s="32"/>
    </row>
    <row r="30" spans="1:11" x14ac:dyDescent="0.25">
      <c r="A30" s="29" t="s">
        <v>291</v>
      </c>
      <c r="B30" s="17"/>
      <c r="C30" s="17"/>
      <c r="D30" s="32"/>
      <c r="E30" s="31"/>
      <c r="F30" s="32"/>
      <c r="G30" s="32"/>
      <c r="H30" s="31"/>
      <c r="I30" s="6">
        <f>1</f>
        <v>1</v>
      </c>
      <c r="J30" s="31"/>
      <c r="K30" s="31" t="s">
        <v>83</v>
      </c>
    </row>
    <row r="31" spans="1:11" ht="15.75" customHeight="1" x14ac:dyDescent="0.25">
      <c r="A31" s="29" t="s">
        <v>393</v>
      </c>
      <c r="B31" s="17"/>
      <c r="C31" s="17"/>
      <c r="D31" s="32"/>
      <c r="E31" s="31"/>
      <c r="F31" s="32"/>
      <c r="G31" s="32"/>
      <c r="H31" s="31"/>
      <c r="I31" s="6">
        <f>1</f>
        <v>1</v>
      </c>
      <c r="J31" s="31"/>
      <c r="K31" s="31" t="s">
        <v>82</v>
      </c>
    </row>
    <row r="32" spans="1:11" ht="13.8" thickBot="1" x14ac:dyDescent="0.3">
      <c r="A32" s="50" t="s">
        <v>444</v>
      </c>
      <c r="I32" s="5">
        <f>1+1+1+1+1+1</f>
        <v>6</v>
      </c>
      <c r="K32" s="51" t="s">
        <v>81</v>
      </c>
    </row>
    <row r="33" spans="1:11" ht="13.8" thickTop="1" x14ac:dyDescent="0.25">
      <c r="A33" s="52" t="s">
        <v>435</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97"/>
  <sheetViews>
    <sheetView topLeftCell="A168" zoomScaleNormal="100" workbookViewId="0">
      <selection activeCell="G129" sqref="G129"/>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29" width="9.109375" style="4"/>
    <col min="30" max="31" width="9.88671875" style="4" bestFit="1" customWidth="1"/>
    <col min="32" max="16384" width="9.109375" style="4"/>
  </cols>
  <sheetData>
    <row r="1" spans="1:33" s="1" customFormat="1" x14ac:dyDescent="0.25">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c r="AA1" s="1" t="s">
        <v>454</v>
      </c>
      <c r="AB1" s="1" t="s">
        <v>509</v>
      </c>
      <c r="AC1" s="1" t="s">
        <v>1</v>
      </c>
      <c r="AD1" s="1" t="s">
        <v>105</v>
      </c>
      <c r="AE1" s="1" t="s">
        <v>177</v>
      </c>
      <c r="AF1" s="1" t="s">
        <v>126</v>
      </c>
    </row>
    <row r="2" spans="1:33" x14ac:dyDescent="0.25">
      <c r="A2" s="2" t="s">
        <v>199</v>
      </c>
      <c r="B2" s="3"/>
      <c r="H2" s="4">
        <f>1+1</f>
        <v>2</v>
      </c>
      <c r="J2" s="4">
        <f>1</f>
        <v>1</v>
      </c>
      <c r="K2" s="3"/>
      <c r="L2" s="5"/>
      <c r="M2" s="3"/>
      <c r="N2" s="3"/>
      <c r="P2" s="4">
        <v>1</v>
      </c>
      <c r="AC2" s="4">
        <f>'summary 0910'!K10</f>
        <v>1</v>
      </c>
      <c r="AD2" s="4">
        <f>'summary 0917'!K10</f>
        <v>2</v>
      </c>
      <c r="AE2" s="4">
        <f>'summary 0924'!K10</f>
        <v>2</v>
      </c>
      <c r="AF2" s="4">
        <f>'summary 1001'!K10</f>
        <v>2</v>
      </c>
    </row>
    <row r="3" spans="1:33" x14ac:dyDescent="0.25">
      <c r="A3" s="2" t="s">
        <v>200</v>
      </c>
      <c r="B3" s="5"/>
      <c r="K3" s="5"/>
      <c r="L3" s="5"/>
      <c r="M3" s="5"/>
      <c r="N3" s="6">
        <v>1</v>
      </c>
      <c r="P3" s="4">
        <v>1</v>
      </c>
      <c r="R3" s="4">
        <f>'[7]summary 0625'!K11</f>
        <v>2</v>
      </c>
      <c r="T3" s="4">
        <f>'[7]summary 0709'!K10</f>
        <v>1</v>
      </c>
      <c r="AE3" s="4">
        <f>'summary 0924'!K11</f>
        <v>1</v>
      </c>
    </row>
    <row r="4" spans="1:33" x14ac:dyDescent="0.25">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c r="AF4" s="4">
        <f>'summary 1001'!K12</f>
        <v>10</v>
      </c>
    </row>
    <row r="5" spans="1:33" x14ac:dyDescent="0.25">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c r="AF5" s="4">
        <f>'summary 1001'!K13</f>
        <v>6</v>
      </c>
    </row>
    <row r="6" spans="1:33" x14ac:dyDescent="0.25">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3" x14ac:dyDescent="0.25">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c r="AF7" s="4">
        <f>'summary 1001'!K15</f>
        <v>1</v>
      </c>
    </row>
    <row r="8" spans="1:33" x14ac:dyDescent="0.25">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3" x14ac:dyDescent="0.25">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c r="AF9" s="4">
        <f>'summary 1001'!K17</f>
        <v>1</v>
      </c>
    </row>
    <row r="10" spans="1:33" x14ac:dyDescent="0.25">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c r="AF10" s="4">
        <f>'summary 1001'!K18</f>
        <v>3</v>
      </c>
    </row>
    <row r="11" spans="1:33" x14ac:dyDescent="0.25">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c r="AF11" s="4">
        <f>SUM(AF2:AF10)</f>
        <v>23</v>
      </c>
    </row>
    <row r="12" spans="1:33" s="1" customFormat="1" x14ac:dyDescent="0.25">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c r="AF12" s="9">
        <v>37165</v>
      </c>
    </row>
    <row r="15" spans="1:33" x14ac:dyDescent="0.25">
      <c r="A15" s="4" t="s">
        <v>428</v>
      </c>
      <c r="Y15" s="4">
        <f>[8]Aug!$U$24+[8]Aug!$U$9</f>
        <v>3</v>
      </c>
      <c r="Z15" s="4">
        <f>[8]Aug!$AB$27</f>
        <v>1</v>
      </c>
      <c r="AB15" s="4">
        <f>3</f>
        <v>3</v>
      </c>
      <c r="AC15" s="4">
        <f>2</f>
        <v>2</v>
      </c>
      <c r="AD15" s="4">
        <v>3</v>
      </c>
      <c r="AE15" s="4">
        <f>7+1</f>
        <v>8</v>
      </c>
      <c r="AF15" s="4">
        <f>2</f>
        <v>2</v>
      </c>
      <c r="AG15" s="4" t="s">
        <v>428</v>
      </c>
    </row>
    <row r="16" spans="1:33" x14ac:dyDescent="0.25">
      <c r="A16" s="4" t="s">
        <v>247</v>
      </c>
      <c r="X16" s="4">
        <f>[8]Aug!$N$22+[8]Aug!$N$20+[8]Aug!$N$7+[8]Aug!$N$8</f>
        <v>14</v>
      </c>
      <c r="Y16" s="4">
        <f>[8]Aug!$U$20+[8]Aug!$U$22+[8]Aug!$U$16</f>
        <v>3</v>
      </c>
      <c r="Z16" s="4">
        <f>[8]Aug!$AB$22+[8]Aug!$AB$7+[8]Aug!$AB$8</f>
        <v>8</v>
      </c>
      <c r="AA16" s="4">
        <f>[8]Aug!$AI$16+1</f>
        <v>2</v>
      </c>
      <c r="AB16" s="4">
        <f>1+1+5+2</f>
        <v>9</v>
      </c>
      <c r="AC16" s="4">
        <f>1+4+12</f>
        <v>17</v>
      </c>
      <c r="AD16" s="4">
        <v>57</v>
      </c>
      <c r="AE16" s="4">
        <f>14+1+1</f>
        <v>16</v>
      </c>
      <c r="AF16" s="4">
        <f>1+1</f>
        <v>2</v>
      </c>
      <c r="AG16" s="4" t="s">
        <v>247</v>
      </c>
    </row>
    <row r="17" spans="1:33" x14ac:dyDescent="0.25">
      <c r="A17" s="4" t="s">
        <v>393</v>
      </c>
      <c r="AG17" s="4" t="s">
        <v>393</v>
      </c>
    </row>
    <row r="18" spans="1:33" x14ac:dyDescent="0.25">
      <c r="A18" s="4" t="s">
        <v>228</v>
      </c>
      <c r="AG18" s="4" t="s">
        <v>228</v>
      </c>
    </row>
    <row r="19" spans="1:33" x14ac:dyDescent="0.25">
      <c r="A19" s="4" t="s">
        <v>291</v>
      </c>
      <c r="AG19" s="4" t="s">
        <v>291</v>
      </c>
    </row>
    <row r="20" spans="1:33" x14ac:dyDescent="0.25">
      <c r="A20" s="4" t="s">
        <v>510</v>
      </c>
      <c r="X20" s="4">
        <f>[8]Aug!$N$21+[8]Aug!$N$15</f>
        <v>6</v>
      </c>
      <c r="Y20" s="4">
        <f>[8]Aug!$U$26+[8]Aug!$U$21</f>
        <v>7</v>
      </c>
      <c r="Z20" s="4">
        <f>[8]Aug!$AB$26+[8]Aug!$AB$21</f>
        <v>3</v>
      </c>
      <c r="AA20" s="4">
        <f>[8]Aug!$AI$26+[8]Aug!$AI$21</f>
        <v>11</v>
      </c>
      <c r="AB20" s="4">
        <f>1</f>
        <v>1</v>
      </c>
      <c r="AC20" s="4">
        <f>14+3</f>
        <v>17</v>
      </c>
      <c r="AD20" s="4">
        <v>6</v>
      </c>
      <c r="AE20" s="4">
        <v>5</v>
      </c>
      <c r="AF20" s="4">
        <f>1+1+7</f>
        <v>9</v>
      </c>
      <c r="AG20" s="4" t="s">
        <v>510</v>
      </c>
    </row>
    <row r="22" spans="1:33" x14ac:dyDescent="0.25">
      <c r="A22" s="4" t="s">
        <v>507</v>
      </c>
      <c r="X22" s="4">
        <f t="shared" ref="X22:AF22" si="2">SUM(X15:X20)</f>
        <v>20</v>
      </c>
      <c r="Y22" s="4">
        <f t="shared" si="2"/>
        <v>13</v>
      </c>
      <c r="Z22" s="4">
        <f t="shared" si="2"/>
        <v>12</v>
      </c>
      <c r="AA22" s="4">
        <f t="shared" si="2"/>
        <v>13</v>
      </c>
      <c r="AB22" s="4">
        <f t="shared" si="2"/>
        <v>13</v>
      </c>
      <c r="AC22" s="4">
        <f t="shared" si="2"/>
        <v>36</v>
      </c>
      <c r="AD22" s="4">
        <f t="shared" si="2"/>
        <v>66</v>
      </c>
      <c r="AE22" s="4">
        <f t="shared" si="2"/>
        <v>29</v>
      </c>
      <c r="AF22" s="4">
        <f t="shared" si="2"/>
        <v>13</v>
      </c>
      <c r="AG22" s="4" t="s">
        <v>511</v>
      </c>
    </row>
    <row r="24" spans="1:33" x14ac:dyDescent="0.25">
      <c r="A24" s="4" t="s">
        <v>508</v>
      </c>
      <c r="AG24" s="4" t="s">
        <v>508</v>
      </c>
    </row>
    <row r="111" spans="1:12" x14ac:dyDescent="0.25">
      <c r="A111" s="10" t="s">
        <v>505</v>
      </c>
      <c r="B111" s="11"/>
      <c r="C111" s="11"/>
      <c r="D111" s="11"/>
      <c r="E111" s="11"/>
      <c r="F111" s="12"/>
      <c r="G111" s="11"/>
      <c r="H111" s="11"/>
      <c r="I111" s="12"/>
      <c r="J111" s="12"/>
      <c r="K111" s="12"/>
      <c r="L111" s="11"/>
    </row>
    <row r="112" spans="1:12" x14ac:dyDescent="0.25">
      <c r="A112" s="11"/>
      <c r="B112" s="11"/>
      <c r="C112" s="11"/>
      <c r="D112" s="11"/>
      <c r="E112" s="11"/>
      <c r="F112" s="12"/>
      <c r="G112" s="11"/>
      <c r="H112" s="11"/>
      <c r="I112" s="12"/>
      <c r="J112" s="12"/>
      <c r="K112" s="12"/>
      <c r="L112" s="11"/>
    </row>
    <row r="113" spans="1:12" x14ac:dyDescent="0.25">
      <c r="A113" s="13" t="s">
        <v>210</v>
      </c>
      <c r="B113" s="11"/>
      <c r="C113" s="11"/>
      <c r="D113" s="11"/>
      <c r="E113" s="11"/>
      <c r="F113" s="12"/>
      <c r="G113" s="11"/>
      <c r="H113" s="11"/>
      <c r="I113" s="12"/>
      <c r="J113" s="12"/>
      <c r="K113" s="12"/>
      <c r="L113" s="11"/>
    </row>
    <row r="114" spans="1:12" x14ac:dyDescent="0.25">
      <c r="A114" s="11" t="s">
        <v>445</v>
      </c>
      <c r="B114" s="11"/>
      <c r="C114" s="11"/>
      <c r="D114" s="11"/>
      <c r="E114" s="11"/>
      <c r="F114" s="12"/>
      <c r="G114" s="11"/>
      <c r="H114" s="11"/>
      <c r="I114" s="12"/>
      <c r="J114" s="12"/>
      <c r="K114" s="12"/>
      <c r="L114" s="11"/>
    </row>
    <row r="115" spans="1:12" x14ac:dyDescent="0.25">
      <c r="A115" s="11" t="s">
        <v>446</v>
      </c>
      <c r="B115" s="11"/>
      <c r="C115" s="11"/>
      <c r="D115" s="11"/>
      <c r="E115" s="11"/>
      <c r="F115" s="12"/>
      <c r="G115" s="11"/>
      <c r="H115" s="11"/>
      <c r="I115" s="12"/>
      <c r="J115" s="12"/>
      <c r="K115" s="12"/>
      <c r="L115" s="11"/>
    </row>
    <row r="116" spans="1:12" x14ac:dyDescent="0.25">
      <c r="A116" s="11" t="s">
        <v>447</v>
      </c>
      <c r="B116" s="11"/>
      <c r="C116" s="11"/>
      <c r="D116" s="11"/>
      <c r="E116" s="11"/>
      <c r="F116" s="12"/>
      <c r="G116" s="11"/>
      <c r="H116" s="11"/>
      <c r="I116" s="12"/>
      <c r="J116" s="12"/>
      <c r="K116" s="12"/>
      <c r="L116" s="11"/>
    </row>
    <row r="117" spans="1:12" x14ac:dyDescent="0.25">
      <c r="A117" s="11" t="s">
        <v>448</v>
      </c>
      <c r="B117" s="11"/>
      <c r="C117" s="11"/>
      <c r="D117" s="11"/>
      <c r="E117" s="11"/>
      <c r="F117" s="12"/>
      <c r="G117" s="11"/>
      <c r="H117" s="11"/>
      <c r="I117" s="12"/>
      <c r="J117" s="12"/>
      <c r="K117" s="12"/>
      <c r="L117" s="11"/>
    </row>
    <row r="118" spans="1:12" x14ac:dyDescent="0.25">
      <c r="A118" s="11" t="s">
        <v>449</v>
      </c>
      <c r="B118" s="11"/>
      <c r="C118" s="11"/>
      <c r="D118" s="11"/>
      <c r="E118" s="11"/>
      <c r="F118" s="12"/>
      <c r="G118" s="11"/>
      <c r="H118" s="11"/>
      <c r="I118" s="12"/>
      <c r="J118" s="12"/>
      <c r="K118" s="12"/>
      <c r="L118" s="11"/>
    </row>
    <row r="119" spans="1:12" x14ac:dyDescent="0.25">
      <c r="A119" s="11" t="s">
        <v>450</v>
      </c>
      <c r="B119" s="11"/>
      <c r="C119" s="11"/>
      <c r="D119" s="11"/>
      <c r="E119" s="11"/>
      <c r="F119" s="12"/>
      <c r="G119" s="11"/>
      <c r="H119" s="11"/>
      <c r="I119" s="12"/>
      <c r="J119" s="12"/>
      <c r="K119" s="12"/>
      <c r="L119" s="11"/>
    </row>
    <row r="120" spans="1:12" x14ac:dyDescent="0.25">
      <c r="A120" s="11" t="s">
        <v>451</v>
      </c>
      <c r="B120" s="11"/>
      <c r="C120" s="11"/>
      <c r="D120" s="11"/>
      <c r="E120" s="11"/>
      <c r="F120" s="12"/>
      <c r="G120" s="11"/>
      <c r="H120" s="11"/>
      <c r="I120" s="12"/>
      <c r="J120" s="12"/>
      <c r="K120" s="12"/>
      <c r="L120" s="11"/>
    </row>
    <row r="121" spans="1:12" x14ac:dyDescent="0.25">
      <c r="A121" s="11" t="s">
        <v>452</v>
      </c>
      <c r="B121" s="11"/>
      <c r="C121" s="11"/>
      <c r="D121" s="11"/>
      <c r="E121" s="11"/>
      <c r="F121" s="12"/>
      <c r="G121" s="11"/>
      <c r="H121" s="11"/>
      <c r="I121" s="12"/>
      <c r="J121" s="12"/>
      <c r="K121" s="12"/>
      <c r="L121" s="11"/>
    </row>
    <row r="122" spans="1:12" x14ac:dyDescent="0.25">
      <c r="A122" s="11" t="s">
        <v>453</v>
      </c>
      <c r="B122" s="11"/>
      <c r="C122" s="11"/>
      <c r="D122" s="11"/>
      <c r="E122" s="11"/>
      <c r="F122" s="12"/>
      <c r="G122" s="11"/>
      <c r="H122" s="11"/>
      <c r="I122" s="12"/>
      <c r="J122" s="12"/>
      <c r="K122" s="12"/>
      <c r="L122" s="11"/>
    </row>
    <row r="123" spans="1:12" x14ac:dyDescent="0.25">
      <c r="A123" s="11"/>
      <c r="B123" s="11"/>
      <c r="C123" s="11"/>
      <c r="D123" s="11"/>
      <c r="E123" s="11"/>
      <c r="F123" s="12"/>
      <c r="G123" s="11"/>
      <c r="H123" s="11"/>
      <c r="I123" s="12"/>
      <c r="J123" s="12"/>
      <c r="K123" s="12"/>
      <c r="L123" s="11"/>
    </row>
    <row r="124" spans="1:12" x14ac:dyDescent="0.25">
      <c r="A124" s="14"/>
      <c r="B124" s="14"/>
      <c r="C124" s="14"/>
      <c r="D124" s="14"/>
      <c r="E124" s="14" t="s">
        <v>211</v>
      </c>
      <c r="F124" s="14"/>
      <c r="G124" s="14"/>
      <c r="H124" s="14"/>
      <c r="I124" s="14" t="s">
        <v>212</v>
      </c>
      <c r="J124" s="14" t="s">
        <v>213</v>
      </c>
      <c r="K124" s="14" t="s">
        <v>214</v>
      </c>
      <c r="L124" s="14" t="s">
        <v>215</v>
      </c>
    </row>
    <row r="125" spans="1:12" x14ac:dyDescent="0.25">
      <c r="A125" s="14" t="s">
        <v>216</v>
      </c>
      <c r="B125" s="14" t="s">
        <v>217</v>
      </c>
      <c r="C125" s="14" t="s">
        <v>218</v>
      </c>
      <c r="D125" s="14" t="s">
        <v>219</v>
      </c>
      <c r="E125" s="14" t="s">
        <v>220</v>
      </c>
      <c r="F125" s="14" t="s">
        <v>210</v>
      </c>
      <c r="G125" s="14" t="s">
        <v>221</v>
      </c>
      <c r="H125" s="14" t="s">
        <v>222</v>
      </c>
      <c r="I125" s="14" t="s">
        <v>223</v>
      </c>
      <c r="J125" s="14" t="s">
        <v>224</v>
      </c>
      <c r="K125" s="14" t="s">
        <v>225</v>
      </c>
      <c r="L125" s="14" t="s">
        <v>226</v>
      </c>
    </row>
    <row r="126" spans="1:12" x14ac:dyDescent="0.25">
      <c r="A126" s="14"/>
      <c r="B126" s="14"/>
      <c r="C126" s="14"/>
      <c r="D126" s="14"/>
      <c r="E126" s="14"/>
      <c r="F126" s="14"/>
      <c r="G126" s="14"/>
      <c r="H126" s="14"/>
      <c r="I126" s="14"/>
      <c r="J126" s="14"/>
      <c r="K126" s="14"/>
      <c r="L126" s="14"/>
    </row>
    <row r="127" spans="1:12" ht="39.6" x14ac:dyDescent="0.25">
      <c r="A127" s="24">
        <v>37169</v>
      </c>
      <c r="B127" s="31" t="s">
        <v>127</v>
      </c>
      <c r="C127" s="18" t="s">
        <v>238</v>
      </c>
      <c r="D127" s="18" t="s">
        <v>19</v>
      </c>
      <c r="E127" s="18" t="s">
        <v>299</v>
      </c>
      <c r="F127" s="18" t="s">
        <v>255</v>
      </c>
      <c r="G127" s="17" t="s">
        <v>128</v>
      </c>
      <c r="H127" s="18"/>
      <c r="I127" s="18" t="s">
        <v>234</v>
      </c>
      <c r="J127" s="18" t="s">
        <v>234</v>
      </c>
      <c r="K127" s="18" t="s">
        <v>234</v>
      </c>
      <c r="L127" s="18" t="s">
        <v>456</v>
      </c>
    </row>
    <row r="128" spans="1:12" ht="52.8" x14ac:dyDescent="0.25">
      <c r="A128" s="24">
        <v>37169</v>
      </c>
      <c r="B128" s="31" t="s">
        <v>129</v>
      </c>
      <c r="C128" s="18" t="s">
        <v>247</v>
      </c>
      <c r="D128" s="18" t="s">
        <v>280</v>
      </c>
      <c r="E128" s="18" t="s">
        <v>281</v>
      </c>
      <c r="F128" s="18" t="s">
        <v>255</v>
      </c>
      <c r="G128" s="17" t="s">
        <v>171</v>
      </c>
      <c r="H128" s="18"/>
      <c r="I128" s="18" t="s">
        <v>235</v>
      </c>
      <c r="J128" s="18" t="s">
        <v>234</v>
      </c>
      <c r="K128" s="18" t="s">
        <v>234</v>
      </c>
      <c r="L128" s="18" t="s">
        <v>456</v>
      </c>
    </row>
    <row r="129" spans="1:25" ht="26.4" x14ac:dyDescent="0.25">
      <c r="A129" s="24">
        <v>37169</v>
      </c>
      <c r="B129" s="31" t="s">
        <v>110</v>
      </c>
      <c r="C129" s="18" t="s">
        <v>228</v>
      </c>
      <c r="D129" s="18" t="s">
        <v>313</v>
      </c>
      <c r="E129" s="18" t="s">
        <v>479</v>
      </c>
      <c r="F129" s="18" t="s">
        <v>266</v>
      </c>
      <c r="G129" s="17" t="s">
        <v>130</v>
      </c>
      <c r="H129" s="18"/>
      <c r="I129" s="18" t="s">
        <v>235</v>
      </c>
      <c r="J129" s="18" t="s">
        <v>234</v>
      </c>
      <c r="K129" s="18" t="s">
        <v>235</v>
      </c>
      <c r="L129" s="18" t="s">
        <v>456</v>
      </c>
    </row>
    <row r="130" spans="1:25" ht="23.25" customHeight="1" x14ac:dyDescent="0.25">
      <c r="A130" s="24">
        <v>37169</v>
      </c>
      <c r="B130" s="31" t="s">
        <v>131</v>
      </c>
      <c r="C130" s="18" t="s">
        <v>228</v>
      </c>
      <c r="D130" s="18" t="s">
        <v>229</v>
      </c>
      <c r="E130" s="18" t="s">
        <v>230</v>
      </c>
      <c r="F130" s="18" t="s">
        <v>231</v>
      </c>
      <c r="G130" s="17" t="s">
        <v>132</v>
      </c>
      <c r="H130" s="18"/>
      <c r="I130" s="18" t="s">
        <v>234</v>
      </c>
      <c r="J130" s="18" t="s">
        <v>234</v>
      </c>
      <c r="K130" s="18" t="s">
        <v>235</v>
      </c>
      <c r="L130" s="18" t="s">
        <v>456</v>
      </c>
    </row>
    <row r="131" spans="1:25" ht="24.75" customHeight="1" x14ac:dyDescent="0.25">
      <c r="A131" s="24">
        <v>37169</v>
      </c>
      <c r="B131" s="31" t="s">
        <v>133</v>
      </c>
      <c r="C131" s="18" t="s">
        <v>228</v>
      </c>
      <c r="D131" s="18" t="s">
        <v>418</v>
      </c>
      <c r="E131" s="18" t="s">
        <v>230</v>
      </c>
      <c r="F131" s="18" t="s">
        <v>241</v>
      </c>
      <c r="G131" s="17" t="s">
        <v>134</v>
      </c>
      <c r="H131" s="18"/>
      <c r="I131" s="18" t="s">
        <v>235</v>
      </c>
      <c r="J131" s="18" t="s">
        <v>234</v>
      </c>
      <c r="K131" s="18" t="s">
        <v>234</v>
      </c>
      <c r="L131" s="18" t="s">
        <v>456</v>
      </c>
    </row>
    <row r="132" spans="1:25" ht="52.8" x14ac:dyDescent="0.25">
      <c r="A132" s="24">
        <v>37168</v>
      </c>
      <c r="B132" s="31" t="s">
        <v>135</v>
      </c>
      <c r="C132" s="18" t="s">
        <v>238</v>
      </c>
      <c r="D132" s="18" t="s">
        <v>19</v>
      </c>
      <c r="E132" s="18" t="s">
        <v>299</v>
      </c>
      <c r="F132" s="18" t="s">
        <v>255</v>
      </c>
      <c r="G132" s="17" t="s">
        <v>136</v>
      </c>
      <c r="H132" s="18"/>
      <c r="I132" s="18" t="s">
        <v>235</v>
      </c>
      <c r="J132" s="18" t="s">
        <v>235</v>
      </c>
      <c r="K132" s="18" t="s">
        <v>235</v>
      </c>
      <c r="L132" s="18" t="s">
        <v>456</v>
      </c>
      <c r="M132" s="22"/>
      <c r="N132" s="22"/>
      <c r="O132" s="22"/>
      <c r="P132" s="22"/>
      <c r="Q132" s="22"/>
      <c r="R132" s="22"/>
      <c r="S132" s="22"/>
      <c r="T132" s="22"/>
      <c r="U132" s="22"/>
      <c r="V132" s="22"/>
      <c r="W132" s="22"/>
      <c r="X132" s="22"/>
      <c r="Y132" s="22"/>
    </row>
    <row r="133" spans="1:25" ht="39.6" x14ac:dyDescent="0.25">
      <c r="A133" s="24">
        <v>37168</v>
      </c>
      <c r="B133" s="31" t="s">
        <v>229</v>
      </c>
      <c r="C133" s="18" t="s">
        <v>228</v>
      </c>
      <c r="D133" s="18" t="s">
        <v>229</v>
      </c>
      <c r="E133" s="18" t="s">
        <v>230</v>
      </c>
      <c r="F133" s="18" t="s">
        <v>231</v>
      </c>
      <c r="G133" s="17" t="s">
        <v>137</v>
      </c>
      <c r="H133" s="18"/>
      <c r="I133" s="18" t="s">
        <v>234</v>
      </c>
      <c r="J133" s="18" t="s">
        <v>234</v>
      </c>
      <c r="K133" s="18" t="s">
        <v>235</v>
      </c>
      <c r="L133" s="18" t="s">
        <v>456</v>
      </c>
      <c r="M133" s="22"/>
      <c r="N133" s="22"/>
      <c r="O133" s="22"/>
      <c r="P133" s="22"/>
      <c r="Q133" s="22"/>
      <c r="R133" s="22"/>
      <c r="S133" s="22"/>
      <c r="T133" s="22"/>
      <c r="U133" s="22"/>
      <c r="V133" s="22"/>
      <c r="W133" s="22"/>
      <c r="X133" s="22"/>
      <c r="Y133" s="22"/>
    </row>
    <row r="134" spans="1:25" ht="26.4" x14ac:dyDescent="0.25">
      <c r="A134" s="24">
        <v>37167</v>
      </c>
      <c r="B134" s="31" t="s">
        <v>138</v>
      </c>
      <c r="C134" s="18" t="s">
        <v>247</v>
      </c>
      <c r="D134" s="18" t="s">
        <v>501</v>
      </c>
      <c r="E134" s="18" t="s">
        <v>249</v>
      </c>
      <c r="F134" s="18" t="s">
        <v>375</v>
      </c>
      <c r="G134" s="17" t="s">
        <v>139</v>
      </c>
      <c r="H134" s="18"/>
      <c r="I134" s="18" t="s">
        <v>234</v>
      </c>
      <c r="J134" s="18" t="s">
        <v>234</v>
      </c>
      <c r="K134" s="18" t="s">
        <v>234</v>
      </c>
      <c r="L134" s="18" t="s">
        <v>456</v>
      </c>
      <c r="M134" s="22"/>
      <c r="N134" s="22"/>
      <c r="O134" s="22"/>
      <c r="P134" s="22"/>
      <c r="Q134" s="22"/>
      <c r="R134" s="22"/>
      <c r="S134" s="22"/>
      <c r="T134" s="22"/>
      <c r="U134" s="22"/>
      <c r="V134" s="22"/>
      <c r="W134" s="22"/>
      <c r="X134" s="22"/>
      <c r="Y134" s="22"/>
    </row>
    <row r="135" spans="1:25" ht="55.5" customHeight="1" x14ac:dyDescent="0.25">
      <c r="A135" s="24">
        <v>37167</v>
      </c>
      <c r="B135" s="31" t="s">
        <v>140</v>
      </c>
      <c r="C135" s="18" t="s">
        <v>238</v>
      </c>
      <c r="D135" s="18" t="s">
        <v>141</v>
      </c>
      <c r="E135" s="18" t="s">
        <v>142</v>
      </c>
      <c r="F135" s="18" t="s">
        <v>266</v>
      </c>
      <c r="G135" s="17" t="s">
        <v>143</v>
      </c>
      <c r="H135" s="18"/>
      <c r="I135" s="18" t="s">
        <v>235</v>
      </c>
      <c r="J135" s="18" t="s">
        <v>235</v>
      </c>
      <c r="K135" s="18" t="s">
        <v>235</v>
      </c>
      <c r="L135" s="18" t="s">
        <v>456</v>
      </c>
      <c r="M135" s="22"/>
      <c r="N135" s="22"/>
      <c r="O135" s="22"/>
      <c r="P135" s="22"/>
      <c r="Q135" s="22"/>
      <c r="R135" s="22"/>
      <c r="S135" s="22"/>
      <c r="T135" s="22"/>
      <c r="U135" s="22"/>
      <c r="V135" s="22"/>
      <c r="W135" s="22"/>
      <c r="X135" s="22"/>
      <c r="Y135" s="22"/>
    </row>
    <row r="136" spans="1:25" ht="26.4" x14ac:dyDescent="0.25">
      <c r="A136" s="24">
        <v>37167</v>
      </c>
      <c r="B136" s="31" t="s">
        <v>144</v>
      </c>
      <c r="C136" s="18" t="s">
        <v>238</v>
      </c>
      <c r="D136" s="18" t="s">
        <v>115</v>
      </c>
      <c r="E136" s="18" t="s">
        <v>240</v>
      </c>
      <c r="F136" s="18" t="s">
        <v>255</v>
      </c>
      <c r="G136" s="17" t="s">
        <v>145</v>
      </c>
      <c r="H136" s="18"/>
      <c r="I136" s="18" t="s">
        <v>235</v>
      </c>
      <c r="J136" s="18" t="s">
        <v>234</v>
      </c>
      <c r="K136" s="18" t="s">
        <v>234</v>
      </c>
      <c r="L136" s="18" t="s">
        <v>456</v>
      </c>
      <c r="M136" s="22"/>
      <c r="N136" s="22"/>
      <c r="O136" s="22"/>
      <c r="P136" s="22"/>
      <c r="Q136" s="22"/>
      <c r="R136" s="22"/>
      <c r="S136" s="22"/>
      <c r="T136" s="22"/>
      <c r="U136" s="22"/>
      <c r="V136" s="22"/>
      <c r="W136" s="22"/>
      <c r="X136" s="22"/>
      <c r="Y136" s="22"/>
    </row>
    <row r="137" spans="1:25" ht="26.4" x14ac:dyDescent="0.25">
      <c r="A137" s="24">
        <v>37167</v>
      </c>
      <c r="B137" s="31" t="s">
        <v>466</v>
      </c>
      <c r="C137" s="18" t="s">
        <v>228</v>
      </c>
      <c r="D137" s="18" t="s">
        <v>22</v>
      </c>
      <c r="E137" s="18" t="s">
        <v>23</v>
      </c>
      <c r="F137" s="18" t="s">
        <v>255</v>
      </c>
      <c r="G137" s="17" t="s">
        <v>146</v>
      </c>
      <c r="H137" s="18"/>
      <c r="I137" s="18" t="s">
        <v>235</v>
      </c>
      <c r="J137" s="18" t="s">
        <v>234</v>
      </c>
      <c r="K137" s="18" t="s">
        <v>234</v>
      </c>
      <c r="L137" s="18" t="s">
        <v>456</v>
      </c>
      <c r="M137" s="22"/>
      <c r="N137" s="22"/>
      <c r="O137" s="22"/>
      <c r="P137" s="22"/>
      <c r="Q137" s="22"/>
      <c r="R137" s="22"/>
      <c r="S137" s="22"/>
      <c r="T137" s="22"/>
      <c r="U137" s="22"/>
      <c r="V137" s="22"/>
      <c r="W137" s="22"/>
      <c r="X137" s="22"/>
      <c r="Y137" s="22"/>
    </row>
    <row r="138" spans="1:25" ht="26.4" x14ac:dyDescent="0.25">
      <c r="A138" s="24">
        <v>37167</v>
      </c>
      <c r="B138" s="31" t="s">
        <v>147</v>
      </c>
      <c r="C138" s="18" t="s">
        <v>228</v>
      </c>
      <c r="D138" s="18" t="s">
        <v>148</v>
      </c>
      <c r="E138" s="18" t="s">
        <v>230</v>
      </c>
      <c r="F138" s="18" t="s">
        <v>255</v>
      </c>
      <c r="G138" s="17" t="s">
        <v>149</v>
      </c>
      <c r="H138" s="18"/>
      <c r="I138" s="18" t="s">
        <v>235</v>
      </c>
      <c r="J138" s="18" t="s">
        <v>234</v>
      </c>
      <c r="K138" s="18" t="s">
        <v>235</v>
      </c>
      <c r="L138" s="18" t="s">
        <v>456</v>
      </c>
      <c r="M138" s="22"/>
      <c r="N138" s="22"/>
      <c r="O138" s="22"/>
      <c r="P138" s="22"/>
      <c r="Q138" s="22"/>
      <c r="R138" s="22"/>
      <c r="S138" s="22"/>
      <c r="T138" s="22"/>
      <c r="U138" s="22"/>
      <c r="V138" s="22"/>
      <c r="W138" s="22"/>
      <c r="X138" s="22"/>
      <c r="Y138" s="22"/>
    </row>
    <row r="139" spans="1:25" ht="39.6" x14ac:dyDescent="0.25">
      <c r="A139" s="24">
        <v>37167</v>
      </c>
      <c r="B139" s="31" t="s">
        <v>150</v>
      </c>
      <c r="C139" s="18" t="s">
        <v>228</v>
      </c>
      <c r="D139" s="18" t="s">
        <v>229</v>
      </c>
      <c r="E139" s="18" t="s">
        <v>230</v>
      </c>
      <c r="F139" s="18" t="s">
        <v>255</v>
      </c>
      <c r="G139" s="17" t="s">
        <v>151</v>
      </c>
      <c r="H139" s="18"/>
      <c r="I139" s="18" t="s">
        <v>234</v>
      </c>
      <c r="J139" s="18" t="s">
        <v>234</v>
      </c>
      <c r="K139" s="18" t="s">
        <v>235</v>
      </c>
      <c r="L139" s="18" t="s">
        <v>456</v>
      </c>
      <c r="M139" s="22"/>
      <c r="N139" s="22"/>
      <c r="O139" s="22"/>
      <c r="P139" s="22"/>
      <c r="Q139" s="22"/>
      <c r="R139" s="22"/>
      <c r="S139" s="22"/>
      <c r="T139" s="22"/>
      <c r="U139" s="22"/>
      <c r="V139" s="22"/>
      <c r="W139" s="22"/>
      <c r="X139" s="22"/>
      <c r="Y139" s="22"/>
    </row>
    <row r="140" spans="1:25" ht="26.4" x14ac:dyDescent="0.25">
      <c r="A140" s="24">
        <v>37167</v>
      </c>
      <c r="B140" s="31" t="s">
        <v>152</v>
      </c>
      <c r="C140" s="18" t="s">
        <v>228</v>
      </c>
      <c r="D140" s="18" t="s">
        <v>229</v>
      </c>
      <c r="E140" s="18" t="s">
        <v>230</v>
      </c>
      <c r="F140" s="18" t="s">
        <v>231</v>
      </c>
      <c r="G140" s="17" t="s">
        <v>153</v>
      </c>
      <c r="H140" s="18"/>
      <c r="I140" s="18" t="s">
        <v>234</v>
      </c>
      <c r="J140" s="18" t="s">
        <v>234</v>
      </c>
      <c r="K140" s="18" t="s">
        <v>235</v>
      </c>
      <c r="L140" s="18" t="s">
        <v>456</v>
      </c>
      <c r="M140" s="22"/>
      <c r="N140" s="22"/>
      <c r="O140" s="22"/>
      <c r="P140" s="22"/>
      <c r="Q140" s="22"/>
      <c r="R140" s="22"/>
      <c r="S140" s="22"/>
      <c r="T140" s="22"/>
      <c r="U140" s="22"/>
      <c r="V140" s="22"/>
      <c r="W140" s="22"/>
      <c r="X140" s="22"/>
      <c r="Y140" s="22"/>
    </row>
    <row r="141" spans="1:25" ht="39.6" x14ac:dyDescent="0.25">
      <c r="A141" s="24">
        <v>37166</v>
      </c>
      <c r="B141" s="31" t="s">
        <v>154</v>
      </c>
      <c r="C141" s="18" t="s">
        <v>247</v>
      </c>
      <c r="D141" s="18" t="s">
        <v>501</v>
      </c>
      <c r="E141" s="18" t="s">
        <v>249</v>
      </c>
      <c r="F141" s="18" t="s">
        <v>255</v>
      </c>
      <c r="G141" s="17" t="s">
        <v>155</v>
      </c>
      <c r="H141" s="18"/>
      <c r="I141" s="18" t="s">
        <v>235</v>
      </c>
      <c r="J141" s="18" t="s">
        <v>234</v>
      </c>
      <c r="K141" s="18" t="s">
        <v>234</v>
      </c>
      <c r="L141" s="18" t="s">
        <v>456</v>
      </c>
      <c r="M141" s="22"/>
      <c r="N141" s="22"/>
      <c r="O141" s="22"/>
      <c r="P141" s="22"/>
      <c r="Q141" s="22"/>
      <c r="R141" s="22"/>
      <c r="S141" s="22"/>
      <c r="T141" s="22"/>
      <c r="U141" s="22"/>
      <c r="V141" s="22"/>
      <c r="W141" s="22"/>
      <c r="X141" s="22"/>
      <c r="Y141" s="22"/>
    </row>
    <row r="142" spans="1:25" x14ac:dyDescent="0.25">
      <c r="A142" s="24">
        <v>37166</v>
      </c>
      <c r="B142" s="31" t="s">
        <v>321</v>
      </c>
      <c r="C142" s="18" t="s">
        <v>228</v>
      </c>
      <c r="D142" s="18" t="s">
        <v>313</v>
      </c>
      <c r="E142" s="18" t="s">
        <v>479</v>
      </c>
      <c r="F142" s="18" t="s">
        <v>255</v>
      </c>
      <c r="G142" s="17" t="s">
        <v>156</v>
      </c>
      <c r="H142" s="18"/>
      <c r="I142" s="18" t="s">
        <v>235</v>
      </c>
      <c r="J142" s="18" t="s">
        <v>234</v>
      </c>
      <c r="K142" s="18" t="s">
        <v>235</v>
      </c>
      <c r="L142" s="18" t="s">
        <v>456</v>
      </c>
      <c r="M142" s="22"/>
      <c r="N142" s="22"/>
      <c r="O142" s="22"/>
      <c r="P142" s="22"/>
      <c r="Q142" s="22"/>
      <c r="R142" s="22"/>
      <c r="S142" s="22"/>
      <c r="T142" s="22"/>
      <c r="U142" s="22"/>
      <c r="V142" s="22"/>
      <c r="W142" s="22"/>
      <c r="X142" s="22"/>
      <c r="Y142" s="22"/>
    </row>
    <row r="143" spans="1:25" ht="26.4" x14ac:dyDescent="0.25">
      <c r="A143" s="24">
        <v>37166</v>
      </c>
      <c r="B143" s="31" t="s">
        <v>492</v>
      </c>
      <c r="C143" s="18" t="s">
        <v>228</v>
      </c>
      <c r="D143" s="18" t="s">
        <v>229</v>
      </c>
      <c r="E143" s="18" t="s">
        <v>230</v>
      </c>
      <c r="F143" s="18" t="s">
        <v>231</v>
      </c>
      <c r="G143" s="17" t="s">
        <v>157</v>
      </c>
      <c r="H143" s="18"/>
      <c r="I143" s="18" t="s">
        <v>234</v>
      </c>
      <c r="J143" s="18" t="s">
        <v>234</v>
      </c>
      <c r="K143" s="18" t="s">
        <v>235</v>
      </c>
      <c r="L143" s="18" t="s">
        <v>456</v>
      </c>
      <c r="M143" s="22"/>
      <c r="N143" s="22"/>
      <c r="O143" s="22"/>
      <c r="P143" s="22"/>
      <c r="Q143" s="22"/>
      <c r="R143" s="22"/>
      <c r="S143" s="22"/>
      <c r="T143" s="22"/>
      <c r="U143" s="22"/>
      <c r="V143" s="22"/>
      <c r="W143" s="22"/>
      <c r="X143" s="22"/>
      <c r="Y143" s="22"/>
    </row>
    <row r="144" spans="1:25" ht="26.4" x14ac:dyDescent="0.25">
      <c r="A144" s="24">
        <v>37165</v>
      </c>
      <c r="B144" s="31" t="s">
        <v>158</v>
      </c>
      <c r="C144" s="18" t="s">
        <v>393</v>
      </c>
      <c r="D144" s="18" t="s">
        <v>513</v>
      </c>
      <c r="E144" s="18" t="s">
        <v>159</v>
      </c>
      <c r="F144" s="18" t="s">
        <v>375</v>
      </c>
      <c r="G144" s="17" t="s">
        <v>160</v>
      </c>
      <c r="H144" s="18"/>
      <c r="I144" s="18" t="s">
        <v>234</v>
      </c>
      <c r="J144" s="18" t="s">
        <v>234</v>
      </c>
      <c r="K144" s="18" t="s">
        <v>235</v>
      </c>
      <c r="L144" s="18" t="s">
        <v>456</v>
      </c>
      <c r="M144" s="22"/>
      <c r="N144" s="22"/>
      <c r="O144" s="22"/>
      <c r="P144" s="22"/>
      <c r="Q144" s="22"/>
      <c r="R144" s="22"/>
      <c r="S144" s="22"/>
      <c r="T144" s="22"/>
      <c r="U144" s="22"/>
      <c r="V144" s="22"/>
      <c r="W144" s="22"/>
      <c r="X144" s="22"/>
      <c r="Y144" s="22"/>
    </row>
    <row r="145" spans="1:25" ht="105.6" x14ac:dyDescent="0.25">
      <c r="A145" s="24">
        <v>37165</v>
      </c>
      <c r="B145" s="17" t="s">
        <v>161</v>
      </c>
      <c r="C145" s="18" t="s">
        <v>247</v>
      </c>
      <c r="D145" s="18" t="s">
        <v>460</v>
      </c>
      <c r="E145" s="18" t="s">
        <v>249</v>
      </c>
      <c r="F145" s="18" t="s">
        <v>260</v>
      </c>
      <c r="G145" s="17" t="s">
        <v>162</v>
      </c>
      <c r="H145" s="18"/>
      <c r="I145" s="18" t="s">
        <v>234</v>
      </c>
      <c r="J145" s="18" t="s">
        <v>234</v>
      </c>
      <c r="K145" s="18" t="s">
        <v>234</v>
      </c>
      <c r="L145" s="18" t="s">
        <v>456</v>
      </c>
      <c r="M145" s="22"/>
      <c r="N145" s="22"/>
      <c r="O145" s="22"/>
      <c r="P145" s="22"/>
      <c r="Q145" s="22"/>
      <c r="R145" s="22"/>
      <c r="S145" s="22"/>
      <c r="T145" s="22"/>
      <c r="U145" s="22"/>
      <c r="V145" s="22"/>
      <c r="W145" s="22"/>
      <c r="X145" s="22"/>
      <c r="Y145" s="22"/>
    </row>
    <row r="146" spans="1:25" ht="26.4" x14ac:dyDescent="0.25">
      <c r="A146" s="24">
        <v>37165</v>
      </c>
      <c r="B146" s="18" t="s">
        <v>4</v>
      </c>
      <c r="C146" s="18" t="s">
        <v>428</v>
      </c>
      <c r="D146" s="18" t="s">
        <v>5</v>
      </c>
      <c r="E146" s="18" t="s">
        <v>6</v>
      </c>
      <c r="F146" s="18" t="s">
        <v>255</v>
      </c>
      <c r="G146" s="17" t="s">
        <v>119</v>
      </c>
      <c r="H146" s="18"/>
      <c r="I146" s="18" t="s">
        <v>235</v>
      </c>
      <c r="J146" s="18" t="s">
        <v>234</v>
      </c>
      <c r="K146" s="18" t="s">
        <v>235</v>
      </c>
      <c r="L146" s="18" t="s">
        <v>456</v>
      </c>
      <c r="M146" s="22"/>
      <c r="N146" s="22"/>
      <c r="O146" s="22"/>
      <c r="P146" s="22"/>
      <c r="Q146" s="22"/>
      <c r="R146" s="22"/>
      <c r="S146" s="22"/>
      <c r="T146" s="22"/>
      <c r="U146" s="22"/>
      <c r="V146" s="22"/>
      <c r="W146" s="22"/>
      <c r="X146" s="22"/>
      <c r="Y146" s="22"/>
    </row>
    <row r="147" spans="1:25" ht="26.4" x14ac:dyDescent="0.25">
      <c r="A147" s="24">
        <v>37165</v>
      </c>
      <c r="B147" s="18" t="s">
        <v>163</v>
      </c>
      <c r="C147" s="18" t="s">
        <v>228</v>
      </c>
      <c r="D147" s="18" t="s">
        <v>229</v>
      </c>
      <c r="E147" s="18" t="s">
        <v>230</v>
      </c>
      <c r="F147" s="18" t="s">
        <v>231</v>
      </c>
      <c r="G147" s="17" t="s">
        <v>164</v>
      </c>
      <c r="H147" s="18"/>
      <c r="I147" s="18" t="s">
        <v>234</v>
      </c>
      <c r="J147" s="18" t="s">
        <v>234</v>
      </c>
      <c r="K147" s="18" t="s">
        <v>235</v>
      </c>
      <c r="L147" s="18" t="s">
        <v>456</v>
      </c>
      <c r="M147" s="22"/>
      <c r="N147" s="22"/>
      <c r="O147" s="22"/>
      <c r="P147" s="22"/>
      <c r="Q147" s="22"/>
      <c r="R147" s="22"/>
      <c r="S147" s="22"/>
      <c r="T147" s="22"/>
      <c r="U147" s="22"/>
      <c r="V147" s="22"/>
      <c r="W147" s="22"/>
      <c r="X147" s="22"/>
      <c r="Y147" s="22"/>
    </row>
    <row r="148" spans="1:25" ht="39.6" x14ac:dyDescent="0.25">
      <c r="A148" s="24">
        <v>37165</v>
      </c>
      <c r="B148" s="18" t="s">
        <v>165</v>
      </c>
      <c r="C148" s="18" t="s">
        <v>228</v>
      </c>
      <c r="D148" s="18" t="s">
        <v>229</v>
      </c>
      <c r="E148" s="18" t="s">
        <v>230</v>
      </c>
      <c r="F148" s="18" t="s">
        <v>231</v>
      </c>
      <c r="G148" s="17" t="s">
        <v>166</v>
      </c>
      <c r="H148" s="18"/>
      <c r="I148" s="18" t="s">
        <v>234</v>
      </c>
      <c r="J148" s="18" t="s">
        <v>234</v>
      </c>
      <c r="K148" s="18" t="s">
        <v>235</v>
      </c>
      <c r="L148" s="18" t="s">
        <v>456</v>
      </c>
      <c r="M148" s="22"/>
      <c r="N148" s="22"/>
      <c r="O148" s="22"/>
      <c r="P148" s="22"/>
      <c r="Q148" s="22"/>
      <c r="R148" s="22"/>
      <c r="S148" s="22"/>
      <c r="T148" s="22"/>
      <c r="U148" s="22"/>
      <c r="V148" s="22"/>
      <c r="W148" s="22"/>
      <c r="X148" s="22"/>
      <c r="Y148" s="22"/>
    </row>
    <row r="149" spans="1:25" ht="105.75" customHeight="1" x14ac:dyDescent="0.25">
      <c r="A149" s="24">
        <v>37165</v>
      </c>
      <c r="B149" s="18" t="s">
        <v>229</v>
      </c>
      <c r="C149" s="18" t="s">
        <v>228</v>
      </c>
      <c r="D149" s="18" t="s">
        <v>229</v>
      </c>
      <c r="E149" s="18" t="s">
        <v>230</v>
      </c>
      <c r="F149" s="18" t="s">
        <v>255</v>
      </c>
      <c r="G149" s="17" t="s">
        <v>167</v>
      </c>
      <c r="H149" s="18"/>
      <c r="I149" s="18" t="s">
        <v>234</v>
      </c>
      <c r="J149" s="18" t="s">
        <v>234</v>
      </c>
      <c r="K149" s="18" t="s">
        <v>235</v>
      </c>
      <c r="L149" s="18" t="s">
        <v>456</v>
      </c>
    </row>
    <row r="150" spans="1:25" x14ac:dyDescent="0.25">
      <c r="A150" s="24"/>
      <c r="B150" s="18"/>
      <c r="C150" s="18"/>
      <c r="D150" s="18"/>
      <c r="E150" s="18"/>
      <c r="F150" s="18"/>
      <c r="G150" s="17"/>
      <c r="H150" s="17"/>
      <c r="I150" s="18"/>
      <c r="J150" s="18"/>
      <c r="K150" s="18"/>
      <c r="L150" s="18"/>
    </row>
    <row r="151" spans="1:25" x14ac:dyDescent="0.25">
      <c r="A151" s="24"/>
      <c r="B151" s="18"/>
      <c r="C151" s="18"/>
      <c r="D151" s="18"/>
      <c r="E151" s="18"/>
      <c r="F151" s="18"/>
      <c r="G151" s="17"/>
      <c r="H151" s="17"/>
      <c r="I151" s="18"/>
      <c r="J151" s="18"/>
      <c r="K151" s="18"/>
      <c r="L151" s="18"/>
    </row>
    <row r="152" spans="1:25" x14ac:dyDescent="0.25">
      <c r="A152" s="24"/>
      <c r="B152" s="18"/>
      <c r="C152" s="18"/>
      <c r="D152" s="18"/>
      <c r="E152" s="18"/>
      <c r="F152" s="18"/>
      <c r="G152" s="17"/>
      <c r="H152" s="17"/>
      <c r="I152" s="18"/>
      <c r="J152" s="18"/>
      <c r="K152" s="18"/>
      <c r="L152" s="18"/>
    </row>
    <row r="153" spans="1:25" x14ac:dyDescent="0.25">
      <c r="A153" s="24"/>
      <c r="B153" s="18"/>
      <c r="C153" s="18"/>
      <c r="D153" s="18"/>
      <c r="E153" s="18"/>
      <c r="F153" s="18"/>
      <c r="G153" s="25"/>
      <c r="H153" s="18"/>
      <c r="I153" s="18"/>
      <c r="J153" s="18"/>
      <c r="K153" s="18"/>
      <c r="L153" s="18"/>
    </row>
    <row r="154" spans="1:25" x14ac:dyDescent="0.25">
      <c r="A154" s="24"/>
      <c r="B154" s="18"/>
      <c r="C154" s="18"/>
      <c r="D154" s="18"/>
      <c r="E154" s="18"/>
      <c r="F154" s="18"/>
      <c r="G154" s="25"/>
      <c r="H154" s="25"/>
      <c r="I154" s="18"/>
      <c r="J154" s="18"/>
      <c r="K154" s="18"/>
      <c r="L154" s="18"/>
    </row>
    <row r="155" spans="1:25" x14ac:dyDescent="0.25">
      <c r="A155" s="24"/>
      <c r="B155" s="25"/>
      <c r="C155" s="18"/>
      <c r="D155" s="18"/>
      <c r="E155" s="18"/>
      <c r="F155" s="18"/>
      <c r="G155" s="25"/>
      <c r="H155" s="18"/>
      <c r="I155" s="18"/>
      <c r="J155" s="18"/>
      <c r="K155" s="18"/>
      <c r="L155" s="18"/>
    </row>
    <row r="156" spans="1:25" x14ac:dyDescent="0.25">
      <c r="A156" s="24"/>
      <c r="B156" s="18"/>
      <c r="C156" s="18"/>
      <c r="D156" s="18"/>
      <c r="E156" s="18"/>
      <c r="F156" s="18"/>
      <c r="G156" s="25"/>
      <c r="H156" s="25"/>
      <c r="I156" s="18"/>
      <c r="J156" s="18"/>
      <c r="K156" s="18"/>
      <c r="L156" s="18"/>
    </row>
    <row r="157" spans="1:25" x14ac:dyDescent="0.25">
      <c r="A157" s="24"/>
      <c r="B157" s="18"/>
      <c r="C157" s="18"/>
      <c r="D157" s="18"/>
      <c r="E157" s="18"/>
      <c r="F157" s="18"/>
      <c r="G157" s="25"/>
      <c r="H157" s="25"/>
      <c r="I157" s="18"/>
      <c r="J157" s="18"/>
      <c r="K157" s="18"/>
      <c r="L157" s="18"/>
    </row>
    <row r="158" spans="1:25" x14ac:dyDescent="0.25">
      <c r="A158" s="24"/>
      <c r="B158" s="18"/>
      <c r="C158" s="18"/>
      <c r="D158" s="18"/>
      <c r="E158" s="18"/>
      <c r="F158" s="18"/>
      <c r="G158" s="25"/>
      <c r="H158" s="25"/>
      <c r="I158" s="18"/>
      <c r="J158" s="18"/>
      <c r="K158" s="18"/>
      <c r="L158" s="18"/>
    </row>
    <row r="159" spans="1:25" x14ac:dyDescent="0.25">
      <c r="A159" s="24"/>
      <c r="B159" s="18"/>
      <c r="C159" s="18"/>
      <c r="D159" s="18"/>
      <c r="E159" s="18"/>
      <c r="F159" s="18"/>
      <c r="G159" s="25"/>
      <c r="H159" s="25"/>
      <c r="I159" s="18"/>
      <c r="J159" s="18"/>
      <c r="K159" s="18"/>
      <c r="L159" s="18"/>
    </row>
    <row r="160" spans="1:25" x14ac:dyDescent="0.25">
      <c r="A160" s="24"/>
      <c r="B160" s="18"/>
      <c r="C160" s="18"/>
      <c r="D160" s="18"/>
      <c r="E160" s="18"/>
      <c r="F160" s="18"/>
      <c r="G160" s="25"/>
      <c r="H160" s="25"/>
      <c r="I160" s="18"/>
      <c r="J160" s="18"/>
      <c r="K160" s="18"/>
      <c r="L160" s="18"/>
    </row>
    <row r="161" spans="1:12" ht="54.75" customHeight="1" x14ac:dyDescent="0.25">
      <c r="A161" s="24"/>
      <c r="B161" s="18"/>
      <c r="C161" s="18"/>
      <c r="D161" s="18"/>
      <c r="E161" s="18"/>
      <c r="F161" s="18"/>
      <c r="G161" s="25"/>
      <c r="H161" s="25"/>
      <c r="I161" s="18"/>
      <c r="J161" s="18"/>
      <c r="K161" s="18"/>
      <c r="L161" s="18"/>
    </row>
    <row r="162" spans="1:12" x14ac:dyDescent="0.25">
      <c r="A162" s="24"/>
      <c r="B162" s="18"/>
      <c r="C162" s="18"/>
      <c r="D162" s="18"/>
      <c r="E162" s="18"/>
      <c r="F162" s="18"/>
      <c r="G162" s="25"/>
      <c r="H162" s="25"/>
      <c r="I162" s="18"/>
      <c r="J162" s="18"/>
      <c r="K162" s="18"/>
      <c r="L162" s="18"/>
    </row>
    <row r="163" spans="1:12" x14ac:dyDescent="0.25">
      <c r="A163" s="24"/>
      <c r="B163" s="18"/>
      <c r="C163" s="18"/>
      <c r="D163" s="18"/>
      <c r="E163" s="18"/>
      <c r="F163" s="18"/>
      <c r="G163" s="25"/>
      <c r="H163" s="25"/>
      <c r="I163" s="18"/>
      <c r="J163" s="18"/>
      <c r="K163" s="18"/>
      <c r="L163" s="18"/>
    </row>
    <row r="164" spans="1:12" ht="54" customHeight="1" x14ac:dyDescent="0.25">
      <c r="A164" s="24"/>
      <c r="B164" s="18"/>
      <c r="C164" s="18"/>
      <c r="D164" s="18"/>
      <c r="E164" s="18"/>
      <c r="F164" s="18"/>
      <c r="G164" s="25"/>
      <c r="H164" s="25"/>
      <c r="I164" s="18"/>
      <c r="J164" s="18"/>
      <c r="K164" s="18"/>
      <c r="L164" s="18"/>
    </row>
    <row r="165" spans="1:12" ht="42" customHeight="1" x14ac:dyDescent="0.25">
      <c r="A165" s="24"/>
      <c r="B165" s="18"/>
      <c r="C165" s="18"/>
      <c r="D165" s="18"/>
      <c r="E165" s="18"/>
      <c r="F165" s="18"/>
      <c r="G165" s="25"/>
      <c r="H165" s="25"/>
      <c r="I165" s="18"/>
      <c r="J165" s="18"/>
      <c r="K165" s="18"/>
      <c r="L165" s="18"/>
    </row>
    <row r="166" spans="1:12" ht="42" customHeight="1" x14ac:dyDescent="0.25">
      <c r="A166" s="24"/>
      <c r="B166" s="18"/>
      <c r="C166" s="18"/>
      <c r="D166" s="18"/>
      <c r="E166" s="18"/>
      <c r="F166" s="18"/>
      <c r="G166" s="25"/>
      <c r="H166" s="25"/>
      <c r="I166" s="18"/>
      <c r="J166" s="18"/>
      <c r="K166" s="18"/>
      <c r="L166" s="18"/>
    </row>
    <row r="167" spans="1:12" x14ac:dyDescent="0.25">
      <c r="A167" s="26"/>
      <c r="B167" s="18"/>
      <c r="C167" s="18"/>
      <c r="D167" s="18"/>
      <c r="E167" s="18"/>
      <c r="F167" s="18"/>
      <c r="G167" s="25"/>
      <c r="H167" s="25"/>
      <c r="I167" s="18"/>
      <c r="J167" s="18"/>
      <c r="K167" s="18"/>
      <c r="L167" s="18"/>
    </row>
    <row r="168" spans="1:12" x14ac:dyDescent="0.25">
      <c r="A168" s="26"/>
      <c r="B168" s="18"/>
      <c r="C168" s="18"/>
      <c r="D168" s="18"/>
      <c r="E168" s="18"/>
      <c r="F168" s="18"/>
      <c r="G168" s="25"/>
      <c r="H168" s="25"/>
      <c r="I168" s="18"/>
      <c r="J168" s="18"/>
      <c r="K168" s="18"/>
      <c r="L168" s="18"/>
    </row>
    <row r="169" spans="1:12" x14ac:dyDescent="0.25">
      <c r="A169" s="26"/>
      <c r="B169" s="18"/>
      <c r="C169" s="18"/>
      <c r="D169" s="18"/>
      <c r="E169" s="18"/>
      <c r="F169" s="18"/>
      <c r="G169" s="25"/>
      <c r="H169" s="25"/>
      <c r="I169" s="18"/>
      <c r="J169" s="18"/>
      <c r="K169" s="18"/>
      <c r="L169" s="18"/>
    </row>
    <row r="170" spans="1:12" x14ac:dyDescent="0.25">
      <c r="A170" s="26"/>
      <c r="B170" s="18"/>
      <c r="C170" s="18"/>
      <c r="D170" s="18"/>
      <c r="E170" s="18"/>
      <c r="F170" s="18"/>
      <c r="G170" s="25"/>
      <c r="H170" s="25"/>
      <c r="I170" s="18"/>
      <c r="J170" s="18"/>
      <c r="K170" s="18"/>
      <c r="L170" s="18"/>
    </row>
    <row r="171" spans="1:12" x14ac:dyDescent="0.25">
      <c r="A171" s="26"/>
      <c r="B171" s="18"/>
      <c r="C171" s="18"/>
      <c r="D171" s="18"/>
      <c r="E171" s="18"/>
      <c r="F171" s="18"/>
      <c r="G171" s="25"/>
      <c r="H171" s="25"/>
      <c r="I171" s="18"/>
      <c r="J171" s="18"/>
      <c r="K171" s="18"/>
      <c r="L171" s="18"/>
    </row>
    <row r="172" spans="1:12" x14ac:dyDescent="0.25">
      <c r="A172" s="26"/>
      <c r="B172" s="25"/>
      <c r="C172" s="27"/>
      <c r="D172" s="25"/>
      <c r="E172" s="28"/>
      <c r="F172" s="27"/>
      <c r="G172" s="25"/>
      <c r="H172" s="25"/>
      <c r="I172" s="18"/>
      <c r="J172" s="18"/>
      <c r="K172" s="18"/>
      <c r="L172" s="18"/>
    </row>
    <row r="173" spans="1:12" x14ac:dyDescent="0.25">
      <c r="A173" s="26"/>
      <c r="B173" s="25"/>
      <c r="C173" s="27"/>
      <c r="D173" s="25"/>
      <c r="E173" s="28"/>
      <c r="F173" s="27"/>
      <c r="G173" s="18"/>
      <c r="H173" s="18"/>
      <c r="I173" s="18"/>
      <c r="J173" s="18"/>
      <c r="K173" s="18"/>
      <c r="L173" s="18"/>
    </row>
    <row r="174" spans="1:12" x14ac:dyDescent="0.25">
      <c r="A174" s="29"/>
      <c r="B174" s="25"/>
      <c r="C174" s="27"/>
      <c r="D174" s="25"/>
      <c r="E174" s="28"/>
      <c r="F174" s="27"/>
      <c r="G174" s="25"/>
      <c r="H174" s="28"/>
      <c r="I174" s="18"/>
      <c r="J174" s="18"/>
      <c r="K174" s="18"/>
      <c r="L174" s="18"/>
    </row>
    <row r="175" spans="1:12" x14ac:dyDescent="0.25">
      <c r="A175" s="29"/>
      <c r="B175" s="25"/>
      <c r="C175" s="27"/>
      <c r="D175" s="25"/>
      <c r="E175" s="28"/>
      <c r="F175" s="27"/>
      <c r="G175" s="25"/>
      <c r="H175" s="28"/>
      <c r="I175" s="18"/>
      <c r="J175" s="18"/>
      <c r="K175" s="18"/>
      <c r="L175" s="18"/>
    </row>
    <row r="176" spans="1:12" x14ac:dyDescent="0.25">
      <c r="A176" s="30"/>
      <c r="B176" s="25"/>
      <c r="C176" s="27"/>
      <c r="D176" s="25"/>
      <c r="E176" s="28"/>
      <c r="F176" s="27"/>
      <c r="G176" s="28"/>
      <c r="H176" s="28"/>
      <c r="I176" s="27"/>
      <c r="J176" s="27"/>
      <c r="K176" s="27"/>
      <c r="L176" s="27"/>
    </row>
    <row r="177" spans="1:12" x14ac:dyDescent="0.25">
      <c r="A177" s="30"/>
      <c r="B177" s="25"/>
      <c r="C177" s="27"/>
      <c r="D177" s="28"/>
      <c r="E177" s="28"/>
      <c r="F177" s="27"/>
      <c r="G177" s="28"/>
      <c r="H177" s="28"/>
      <c r="I177" s="27"/>
      <c r="J177" s="27"/>
      <c r="K177" s="27"/>
      <c r="L177" s="27"/>
    </row>
    <row r="178" spans="1:12" x14ac:dyDescent="0.25">
      <c r="A178" s="30"/>
      <c r="B178" s="25"/>
      <c r="C178" s="27"/>
      <c r="D178" s="25"/>
      <c r="E178" s="28"/>
      <c r="F178" s="27"/>
      <c r="G178" s="28"/>
      <c r="H178" s="28"/>
      <c r="I178" s="27"/>
      <c r="J178" s="27"/>
      <c r="K178" s="27"/>
      <c r="L178" s="27"/>
    </row>
    <row r="179" spans="1:12" x14ac:dyDescent="0.25">
      <c r="A179" s="30"/>
      <c r="B179" s="25"/>
      <c r="C179" s="27"/>
      <c r="D179" s="25"/>
      <c r="E179" s="28"/>
      <c r="F179" s="27"/>
      <c r="G179" s="28"/>
      <c r="H179" s="28"/>
      <c r="I179" s="27"/>
      <c r="J179" s="27"/>
      <c r="K179" s="27"/>
      <c r="L179" s="27"/>
    </row>
    <row r="180" spans="1:12" ht="19.5" customHeight="1" x14ac:dyDescent="0.25">
      <c r="A180" s="30"/>
      <c r="B180" s="25"/>
      <c r="C180" s="27"/>
      <c r="D180" s="25"/>
      <c r="E180" s="28"/>
      <c r="F180" s="27"/>
      <c r="G180" s="28"/>
      <c r="H180" s="28"/>
      <c r="I180" s="27"/>
      <c r="J180" s="27"/>
      <c r="K180" s="27"/>
      <c r="L180" s="27"/>
    </row>
    <row r="181" spans="1:12" x14ac:dyDescent="0.25">
      <c r="A181" s="30"/>
      <c r="B181" s="25"/>
      <c r="C181" s="18"/>
      <c r="D181" s="25"/>
      <c r="E181" s="28"/>
      <c r="F181" s="27"/>
      <c r="G181" s="28"/>
      <c r="H181" s="28"/>
      <c r="I181" s="27"/>
      <c r="J181" s="27"/>
      <c r="K181" s="27"/>
      <c r="L181" s="27"/>
    </row>
    <row r="182" spans="1:12" x14ac:dyDescent="0.25">
      <c r="A182" s="30"/>
      <c r="B182" s="25"/>
      <c r="C182" s="27"/>
      <c r="D182" s="25"/>
      <c r="E182" s="28"/>
      <c r="F182" s="27"/>
      <c r="G182" s="28"/>
      <c r="H182" s="28"/>
      <c r="I182" s="27"/>
      <c r="J182" s="27"/>
      <c r="K182" s="27"/>
      <c r="L182" s="27"/>
    </row>
    <row r="183" spans="1:12" x14ac:dyDescent="0.25">
      <c r="A183" s="30"/>
      <c r="B183" s="25"/>
      <c r="C183" s="27"/>
      <c r="D183" s="25"/>
      <c r="E183" s="28"/>
      <c r="F183" s="27"/>
      <c r="G183" s="28"/>
      <c r="H183" s="28"/>
      <c r="I183" s="27"/>
      <c r="J183" s="27"/>
      <c r="K183" s="27"/>
      <c r="L183" s="27"/>
    </row>
    <row r="184" spans="1:12" x14ac:dyDescent="0.25">
      <c r="A184" s="29"/>
      <c r="B184" s="17"/>
      <c r="C184" s="31"/>
      <c r="D184" s="17"/>
      <c r="E184" s="32"/>
      <c r="F184" s="31"/>
      <c r="G184" s="17"/>
      <c r="H184" s="17"/>
      <c r="I184" s="31"/>
      <c r="J184" s="31"/>
      <c r="K184" s="31"/>
      <c r="L184" s="31"/>
    </row>
    <row r="185" spans="1:12" x14ac:dyDescent="0.25">
      <c r="A185" s="29"/>
      <c r="B185" s="17"/>
      <c r="C185" s="31"/>
      <c r="D185" s="17"/>
      <c r="E185" s="32"/>
      <c r="F185" s="31"/>
      <c r="G185" s="17"/>
      <c r="H185" s="17"/>
      <c r="I185" s="31"/>
      <c r="J185" s="31"/>
      <c r="K185" s="31"/>
      <c r="L185" s="31"/>
    </row>
    <row r="187" spans="1:12" x14ac:dyDescent="0.25">
      <c r="A187" s="1" t="s">
        <v>423</v>
      </c>
      <c r="B187" s="1" t="s">
        <v>424</v>
      </c>
      <c r="C187" s="4" t="s">
        <v>425</v>
      </c>
      <c r="D187" s="33" t="s">
        <v>426</v>
      </c>
      <c r="E187" s="33" t="s">
        <v>427</v>
      </c>
    </row>
    <row r="188" spans="1:12" x14ac:dyDescent="0.25">
      <c r="A188" s="34" t="s">
        <v>428</v>
      </c>
      <c r="B188" s="35">
        <f t="shared" ref="B188:B196" si="3">C188/$C$197</f>
        <v>4.3478260869565216E-2</v>
      </c>
      <c r="C188" s="5">
        <f>'summary 1001'!I24</f>
        <v>1</v>
      </c>
      <c r="D188" s="4">
        <f>33+1+1+1+1+1+8+1+1+1+2+1+2+1+1+1+2+3+8+2</f>
        <v>72</v>
      </c>
      <c r="E188" s="36">
        <f t="shared" ref="E188:E195" si="4">(C188/D188)*100</f>
        <v>1.3888888888888888</v>
      </c>
    </row>
    <row r="189" spans="1:12" x14ac:dyDescent="0.25">
      <c r="A189" s="34" t="s">
        <v>247</v>
      </c>
      <c r="B189" s="35">
        <f t="shared" si="3"/>
        <v>0.17391304347826086</v>
      </c>
      <c r="C189" s="5">
        <f>'summary 1001'!I25</f>
        <v>4</v>
      </c>
      <c r="D189" s="4">
        <f>540+17+1+1+6+10+1+2+12+2+1+1+1+3+4+3+1+1+1+8+2+1+1+6+1+1+2+1+2+1+4+1+1+1+12+4+57+16+1+1</f>
        <v>732</v>
      </c>
      <c r="E189" s="36">
        <f t="shared" si="4"/>
        <v>0.54644808743169404</v>
      </c>
    </row>
    <row r="190" spans="1:12" x14ac:dyDescent="0.25">
      <c r="A190" s="34" t="s">
        <v>228</v>
      </c>
      <c r="B190" s="35">
        <f t="shared" si="3"/>
        <v>0.56521739130434778</v>
      </c>
      <c r="C190" s="5">
        <f>'summary 1001'!I26</f>
        <v>13</v>
      </c>
      <c r="D190" s="4">
        <f>13+1+1+1+16+10</f>
        <v>42</v>
      </c>
      <c r="E190" s="36">
        <f t="shared" si="4"/>
        <v>30.952380952380953</v>
      </c>
    </row>
    <row r="191" spans="1:12" x14ac:dyDescent="0.25">
      <c r="A191" s="34" t="s">
        <v>429</v>
      </c>
      <c r="B191" s="35">
        <f t="shared" si="3"/>
        <v>0</v>
      </c>
      <c r="C191" s="5"/>
      <c r="D191" s="4">
        <f>36+1+1+2+1</f>
        <v>41</v>
      </c>
      <c r="E191" s="36"/>
    </row>
    <row r="192" spans="1:12" x14ac:dyDescent="0.25">
      <c r="A192" s="34" t="s">
        <v>430</v>
      </c>
      <c r="B192" s="35">
        <f t="shared" si="3"/>
        <v>8.6956521739130432E-2</v>
      </c>
      <c r="C192" s="5">
        <f>'summary 1001'!I28</f>
        <v>2</v>
      </c>
      <c r="D192" s="4">
        <f>288+2+13+2+5+56+59+14+2+3+3+1+4+14+1</f>
        <v>467</v>
      </c>
      <c r="E192" s="36">
        <f t="shared" si="4"/>
        <v>0.42826552462526768</v>
      </c>
    </row>
    <row r="193" spans="1:5" x14ac:dyDescent="0.25">
      <c r="A193" s="34" t="s">
        <v>431</v>
      </c>
      <c r="B193" s="35">
        <f t="shared" si="3"/>
        <v>8.6956521739130432E-2</v>
      </c>
      <c r="C193" s="5">
        <f>'summary 1001'!I29</f>
        <v>2</v>
      </c>
      <c r="D193" s="4">
        <f>132+2+1+2+7+3+4+2+7+1+3+4+5+7</f>
        <v>180</v>
      </c>
      <c r="E193" s="36">
        <f t="shared" si="4"/>
        <v>1.1111111111111112</v>
      </c>
    </row>
    <row r="194" spans="1:5" x14ac:dyDescent="0.25">
      <c r="A194" s="34" t="s">
        <v>291</v>
      </c>
      <c r="B194" s="35">
        <f t="shared" si="3"/>
        <v>0</v>
      </c>
      <c r="C194" s="5"/>
      <c r="D194" s="4">
        <v>9</v>
      </c>
      <c r="E194" s="36"/>
    </row>
    <row r="195" spans="1:5" x14ac:dyDescent="0.25">
      <c r="A195" s="34" t="s">
        <v>393</v>
      </c>
      <c r="B195" s="35">
        <f t="shared" si="3"/>
        <v>4.3478260869565216E-2</v>
      </c>
      <c r="C195" s="5">
        <f>'summary 1001'!I31</f>
        <v>1</v>
      </c>
      <c r="D195" s="4">
        <f>10+5+2</f>
        <v>17</v>
      </c>
      <c r="E195" s="36">
        <f t="shared" si="4"/>
        <v>5.8823529411764701</v>
      </c>
    </row>
    <row r="196" spans="1:5" x14ac:dyDescent="0.25">
      <c r="A196" s="37" t="s">
        <v>432</v>
      </c>
      <c r="B196" s="35">
        <f t="shared" si="3"/>
        <v>0</v>
      </c>
      <c r="C196" s="5"/>
    </row>
    <row r="197" spans="1:5" x14ac:dyDescent="0.25">
      <c r="A197" s="37" t="s">
        <v>433</v>
      </c>
      <c r="B197" s="38">
        <f>SUM(B188:B196)</f>
        <v>0.99999999999999978</v>
      </c>
      <c r="C197" s="4">
        <f>SUM(C188:C196)</f>
        <v>23</v>
      </c>
      <c r="D197" s="4">
        <f>SUM(D188:D196)</f>
        <v>1560</v>
      </c>
    </row>
  </sheetData>
  <phoneticPr fontId="0" type="noConversion"/>
  <printOptions horizontalCentered="1"/>
  <pageMargins left="0.25" right="0.25" top="1" bottom="0.5" header="0.5" footer="0.25"/>
  <pageSetup paperSize="5" scale="57" orientation="landscape" r:id="rId1"/>
  <headerFooter alignWithMargins="0">
    <oddHeader>&amp;C&amp;"Arial,Bold"EWS-Global Risk Operations
Weekly Summary of Market Risk Aggregation Issues
Week Beginning October 01</oddHeader>
    <oddFooter>&amp;L&amp;"Arial,Bold"Questions Call Nancy ext 54751</oddFooter>
  </headerFooter>
  <rowBreaks count="1" manualBreakCount="1">
    <brk id="110"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1" sqref="K31"/>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506</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435</v>
      </c>
      <c r="B5" s="42"/>
      <c r="C5" s="42"/>
      <c r="D5" s="42"/>
      <c r="E5" s="42"/>
      <c r="F5" s="42"/>
      <c r="G5" s="42"/>
      <c r="H5" s="42"/>
      <c r="I5" s="42"/>
      <c r="J5" s="42"/>
      <c r="K5" s="43">
        <f>SUM(K10:K18)</f>
        <v>23</v>
      </c>
    </row>
    <row r="6" spans="1:11" x14ac:dyDescent="0.25">
      <c r="A6" s="1"/>
      <c r="B6" s="1"/>
      <c r="C6" s="1"/>
      <c r="K6" s="3"/>
    </row>
    <row r="7" spans="1:11" x14ac:dyDescent="0.25">
      <c r="A7" s="1"/>
      <c r="B7" s="1"/>
      <c r="C7" s="1"/>
      <c r="K7" s="3"/>
    </row>
    <row r="8" spans="1:11" ht="13.8" thickBot="1" x14ac:dyDescent="0.3">
      <c r="A8" s="44" t="s">
        <v>436</v>
      </c>
      <c r="B8" s="44"/>
      <c r="C8" s="44" t="s">
        <v>437</v>
      </c>
      <c r="D8" s="44"/>
      <c r="E8" s="45"/>
      <c r="F8" s="45"/>
      <c r="G8" s="45"/>
      <c r="H8" s="45"/>
      <c r="I8" s="45"/>
      <c r="J8" s="45"/>
      <c r="K8" s="46"/>
    </row>
    <row r="9" spans="1:11" x14ac:dyDescent="0.25">
      <c r="A9" s="2"/>
      <c r="B9" s="2"/>
      <c r="C9" s="2"/>
      <c r="D9" s="2"/>
      <c r="E9" s="2"/>
      <c r="F9" s="2"/>
      <c r="G9" s="2"/>
      <c r="H9" s="2"/>
      <c r="I9" s="2"/>
      <c r="K9" s="3"/>
    </row>
    <row r="10" spans="1:11" x14ac:dyDescent="0.25">
      <c r="A10" s="5" t="s">
        <v>375</v>
      </c>
      <c r="B10" s="2"/>
      <c r="C10" s="2" t="s">
        <v>199</v>
      </c>
      <c r="D10" s="2"/>
      <c r="E10" s="2"/>
      <c r="F10" s="2"/>
      <c r="G10" s="2"/>
      <c r="H10" s="2"/>
      <c r="I10" s="2"/>
      <c r="K10" s="2">
        <f>2</f>
        <v>2</v>
      </c>
    </row>
    <row r="11" spans="1:11" x14ac:dyDescent="0.25">
      <c r="A11" s="6" t="s">
        <v>438</v>
      </c>
      <c r="B11" s="7"/>
      <c r="C11" s="7" t="s">
        <v>200</v>
      </c>
      <c r="D11" s="7"/>
      <c r="E11" s="7"/>
      <c r="F11" s="7"/>
      <c r="G11" s="7"/>
      <c r="H11" s="7"/>
      <c r="I11" s="7"/>
      <c r="J11" s="7"/>
      <c r="K11" s="7"/>
    </row>
    <row r="12" spans="1:11" x14ac:dyDescent="0.25">
      <c r="A12" s="6" t="s">
        <v>255</v>
      </c>
      <c r="B12" s="7"/>
      <c r="C12" s="7" t="s">
        <v>201</v>
      </c>
      <c r="D12" s="7"/>
      <c r="E12" s="7"/>
      <c r="F12" s="7"/>
      <c r="G12" s="7"/>
      <c r="H12" s="7"/>
      <c r="I12" s="7"/>
      <c r="J12" s="7"/>
      <c r="K12" s="7">
        <f>10</f>
        <v>10</v>
      </c>
    </row>
    <row r="13" spans="1:11" x14ac:dyDescent="0.25">
      <c r="A13" s="6" t="s">
        <v>231</v>
      </c>
      <c r="B13" s="7"/>
      <c r="C13" s="7" t="s">
        <v>439</v>
      </c>
      <c r="D13" s="7"/>
      <c r="E13" s="7"/>
      <c r="F13" s="7"/>
      <c r="G13" s="7"/>
      <c r="H13" s="7"/>
      <c r="I13" s="7"/>
      <c r="J13" s="7"/>
      <c r="K13" s="7">
        <f>6</f>
        <v>6</v>
      </c>
    </row>
    <row r="14" spans="1:11" x14ac:dyDescent="0.25">
      <c r="A14" s="6" t="s">
        <v>361</v>
      </c>
      <c r="B14" s="7"/>
      <c r="C14" s="7" t="s">
        <v>203</v>
      </c>
      <c r="D14" s="7"/>
      <c r="E14" s="7"/>
      <c r="F14" s="7"/>
      <c r="G14" s="7"/>
      <c r="H14" s="7"/>
      <c r="I14" s="7"/>
      <c r="J14" s="7"/>
      <c r="K14" s="7"/>
    </row>
    <row r="15" spans="1:11" x14ac:dyDescent="0.25">
      <c r="A15" s="6" t="s">
        <v>241</v>
      </c>
      <c r="B15" s="7"/>
      <c r="C15" s="7" t="s">
        <v>204</v>
      </c>
      <c r="D15" s="7"/>
      <c r="E15" s="7"/>
      <c r="F15" s="7"/>
      <c r="G15" s="7"/>
      <c r="H15" s="7"/>
      <c r="I15" s="7"/>
      <c r="J15" s="7"/>
      <c r="K15" s="7">
        <f>1</f>
        <v>1</v>
      </c>
    </row>
    <row r="16" spans="1:11" x14ac:dyDescent="0.25">
      <c r="A16" s="6" t="s">
        <v>440</v>
      </c>
      <c r="B16" s="7"/>
      <c r="C16" s="7" t="s">
        <v>205</v>
      </c>
      <c r="D16" s="7"/>
      <c r="E16" s="7"/>
      <c r="F16" s="7"/>
      <c r="G16" s="7"/>
      <c r="H16" s="7"/>
      <c r="I16" s="7"/>
      <c r="J16" s="7"/>
      <c r="K16" s="7"/>
    </row>
    <row r="17" spans="1:11" x14ac:dyDescent="0.25">
      <c r="A17" s="6" t="s">
        <v>260</v>
      </c>
      <c r="B17" s="7"/>
      <c r="C17" s="7" t="s">
        <v>206</v>
      </c>
      <c r="D17" s="7"/>
      <c r="E17" s="7"/>
      <c r="F17" s="7"/>
      <c r="G17" s="7"/>
      <c r="H17" s="7"/>
      <c r="I17" s="7"/>
      <c r="J17" s="7"/>
      <c r="K17" s="7">
        <f>1</f>
        <v>1</v>
      </c>
    </row>
    <row r="18" spans="1:11" x14ac:dyDescent="0.25">
      <c r="A18" s="6" t="s">
        <v>266</v>
      </c>
      <c r="B18" s="7"/>
      <c r="C18" s="7" t="s">
        <v>207</v>
      </c>
      <c r="D18" s="7"/>
      <c r="E18" s="7"/>
      <c r="F18" s="7"/>
      <c r="G18" s="7"/>
      <c r="H18" s="7"/>
      <c r="I18" s="7"/>
      <c r="J18" s="7"/>
      <c r="K18" s="47">
        <f>3</f>
        <v>3</v>
      </c>
    </row>
    <row r="22" spans="1:11" ht="13.8" thickBot="1" x14ac:dyDescent="0.3">
      <c r="A22" s="44" t="s">
        <v>441</v>
      </c>
      <c r="B22" s="45"/>
      <c r="C22" s="45"/>
      <c r="D22" s="45"/>
      <c r="E22" s="45"/>
      <c r="F22" s="45"/>
      <c r="G22" s="44"/>
      <c r="H22" s="45"/>
      <c r="I22" s="44" t="s">
        <v>442</v>
      </c>
      <c r="J22" s="45"/>
      <c r="K22" s="44" t="s">
        <v>443</v>
      </c>
    </row>
    <row r="23" spans="1:11" x14ac:dyDescent="0.25">
      <c r="G23" s="1"/>
      <c r="I23" s="48"/>
      <c r="J23" s="2"/>
      <c r="K23" s="48"/>
    </row>
    <row r="24" spans="1:11" ht="26.4" x14ac:dyDescent="0.25">
      <c r="A24" s="29" t="s">
        <v>428</v>
      </c>
      <c r="B24" s="17"/>
      <c r="C24" s="17"/>
      <c r="D24" s="32"/>
      <c r="E24" s="31"/>
      <c r="F24" s="32"/>
      <c r="G24" s="32"/>
      <c r="H24" s="31"/>
      <c r="I24" s="6">
        <f>1</f>
        <v>1</v>
      </c>
      <c r="J24" s="31"/>
      <c r="K24" s="31" t="s">
        <v>168</v>
      </c>
    </row>
    <row r="25" spans="1:11" ht="26.4" x14ac:dyDescent="0.25">
      <c r="A25" s="29" t="s">
        <v>247</v>
      </c>
      <c r="B25" s="17"/>
      <c r="C25" s="17"/>
      <c r="D25" s="32"/>
      <c r="E25" s="31"/>
      <c r="F25" s="32"/>
      <c r="G25" s="32"/>
      <c r="H25" s="31"/>
      <c r="I25" s="6">
        <f>1+1+1+1</f>
        <v>4</v>
      </c>
      <c r="J25" s="31"/>
      <c r="K25" s="49" t="s">
        <v>169</v>
      </c>
    </row>
    <row r="26" spans="1:11" ht="26.4" x14ac:dyDescent="0.25">
      <c r="A26" s="29" t="s">
        <v>228</v>
      </c>
      <c r="B26" s="17"/>
      <c r="C26" s="17"/>
      <c r="D26" s="32"/>
      <c r="E26" s="31"/>
      <c r="F26" s="32"/>
      <c r="G26" s="32"/>
      <c r="H26" s="31"/>
      <c r="I26" s="6">
        <f>1+1+1+1+1+1+1+1+1+1+1+1+1</f>
        <v>13</v>
      </c>
      <c r="J26" s="31"/>
      <c r="K26" s="32" t="s">
        <v>170</v>
      </c>
    </row>
    <row r="27" spans="1:11" x14ac:dyDescent="0.25">
      <c r="A27" s="29" t="s">
        <v>429</v>
      </c>
      <c r="B27" s="17"/>
      <c r="C27" s="17"/>
      <c r="D27" s="32"/>
      <c r="E27" s="31"/>
      <c r="F27" s="32"/>
      <c r="G27" s="32"/>
      <c r="H27" s="31"/>
      <c r="I27" s="6"/>
      <c r="J27" s="31"/>
      <c r="K27" s="31"/>
    </row>
    <row r="28" spans="1:11" x14ac:dyDescent="0.25">
      <c r="A28" s="29" t="s">
        <v>430</v>
      </c>
      <c r="B28" s="17"/>
      <c r="C28" s="17"/>
      <c r="D28" s="32"/>
      <c r="E28" s="31"/>
      <c r="F28" s="32"/>
      <c r="G28" s="32"/>
      <c r="H28" s="31"/>
      <c r="I28" s="6">
        <f>1+1</f>
        <v>2</v>
      </c>
      <c r="J28" s="31"/>
      <c r="K28" s="31" t="s">
        <v>171</v>
      </c>
    </row>
    <row r="29" spans="1:11" x14ac:dyDescent="0.25">
      <c r="A29" s="29" t="s">
        <v>431</v>
      </c>
      <c r="B29" s="17"/>
      <c r="C29" s="17"/>
      <c r="D29" s="32"/>
      <c r="E29" s="31"/>
      <c r="F29" s="32"/>
      <c r="G29" s="32"/>
      <c r="H29" s="31"/>
      <c r="I29" s="6">
        <f>1+1</f>
        <v>2</v>
      </c>
      <c r="J29" s="31"/>
      <c r="K29" s="32" t="s">
        <v>172</v>
      </c>
    </row>
    <row r="30" spans="1:11" x14ac:dyDescent="0.25">
      <c r="A30" s="29" t="s">
        <v>291</v>
      </c>
      <c r="B30" s="17"/>
      <c r="C30" s="17"/>
      <c r="D30" s="32"/>
      <c r="E30" s="31"/>
      <c r="F30" s="32"/>
      <c r="G30" s="32"/>
      <c r="H30" s="31"/>
      <c r="I30" s="6"/>
      <c r="J30" s="31"/>
      <c r="K30" s="31"/>
    </row>
    <row r="31" spans="1:11" ht="15.75" customHeight="1" x14ac:dyDescent="0.25">
      <c r="A31" s="29" t="s">
        <v>393</v>
      </c>
      <c r="B31" s="17"/>
      <c r="C31" s="17"/>
      <c r="D31" s="32"/>
      <c r="E31" s="31"/>
      <c r="F31" s="32"/>
      <c r="G31" s="32"/>
      <c r="H31" s="31"/>
      <c r="I31" s="6">
        <f>1</f>
        <v>1</v>
      </c>
      <c r="J31" s="31"/>
      <c r="K31" s="31" t="s">
        <v>173</v>
      </c>
    </row>
    <row r="32" spans="1:11" ht="13.8" thickBot="1" x14ac:dyDescent="0.3">
      <c r="A32" s="50" t="s">
        <v>444</v>
      </c>
      <c r="I32" s="5"/>
      <c r="K32" s="51"/>
    </row>
    <row r="33" spans="1:11" ht="13.8" thickTop="1" x14ac:dyDescent="0.25">
      <c r="A33" s="52" t="s">
        <v>435</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97"/>
  <sheetViews>
    <sheetView topLeftCell="A65" zoomScaleNormal="100" workbookViewId="0">
      <selection activeCell="L53" sqref="L53"/>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29" width="9.109375" style="4"/>
    <col min="30" max="31" width="9.88671875" style="4" bestFit="1" customWidth="1"/>
    <col min="32" max="16384" width="9.109375" style="4"/>
  </cols>
  <sheetData>
    <row r="1" spans="1:32" s="1" customFormat="1" x14ac:dyDescent="0.25">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c r="AA1" s="1" t="s">
        <v>454</v>
      </c>
      <c r="AB1" s="1" t="s">
        <v>509</v>
      </c>
      <c r="AC1" s="1" t="s">
        <v>1</v>
      </c>
      <c r="AD1" s="1" t="s">
        <v>105</v>
      </c>
      <c r="AE1" s="1" t="s">
        <v>177</v>
      </c>
    </row>
    <row r="2" spans="1:32" x14ac:dyDescent="0.25">
      <c r="A2" s="2" t="s">
        <v>199</v>
      </c>
      <c r="B2" s="3"/>
      <c r="H2" s="4">
        <f>1+1</f>
        <v>2</v>
      </c>
      <c r="J2" s="4">
        <f>1</f>
        <v>1</v>
      </c>
      <c r="K2" s="3"/>
      <c r="L2" s="5"/>
      <c r="M2" s="3"/>
      <c r="N2" s="3"/>
      <c r="P2" s="4">
        <v>1</v>
      </c>
      <c r="AC2" s="4">
        <f>'summary 0910'!K10</f>
        <v>1</v>
      </c>
      <c r="AD2" s="4">
        <f>'summary 0917'!K10</f>
        <v>2</v>
      </c>
      <c r="AE2" s="4">
        <f>'summary 0924'!K10</f>
        <v>2</v>
      </c>
    </row>
    <row r="3" spans="1:32" x14ac:dyDescent="0.25">
      <c r="A3" s="2" t="s">
        <v>200</v>
      </c>
      <c r="B3" s="5"/>
      <c r="K3" s="5"/>
      <c r="L3" s="5"/>
      <c r="M3" s="5"/>
      <c r="N3" s="6">
        <v>1</v>
      </c>
      <c r="P3" s="4">
        <v>1</v>
      </c>
      <c r="R3" s="4">
        <f>'[7]summary 0625'!K11</f>
        <v>2</v>
      </c>
      <c r="T3" s="4">
        <f>'[7]summary 0709'!K10</f>
        <v>1</v>
      </c>
      <c r="AE3" s="4">
        <f>'summary 0924'!K11</f>
        <v>1</v>
      </c>
    </row>
    <row r="4" spans="1:32" x14ac:dyDescent="0.25">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row>
    <row r="5" spans="1:32" x14ac:dyDescent="0.25">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row>
    <row r="6" spans="1:32" x14ac:dyDescent="0.25">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2" x14ac:dyDescent="0.25">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row>
    <row r="8" spans="1:32" x14ac:dyDescent="0.25">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2" x14ac:dyDescent="0.25">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row>
    <row r="10" spans="1:32" x14ac:dyDescent="0.25">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row>
    <row r="11" spans="1:32" x14ac:dyDescent="0.25">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row>
    <row r="12" spans="1:32" s="1" customFormat="1" x14ac:dyDescent="0.25">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row>
    <row r="15" spans="1:32" x14ac:dyDescent="0.25">
      <c r="A15" s="4" t="s">
        <v>428</v>
      </c>
      <c r="Y15" s="4">
        <f>[8]Aug!$U$24+[8]Aug!$U$9</f>
        <v>3</v>
      </c>
      <c r="Z15" s="4">
        <f>[8]Aug!$AB$27</f>
        <v>1</v>
      </c>
      <c r="AB15" s="4">
        <f>3</f>
        <v>3</v>
      </c>
      <c r="AC15" s="4">
        <f>2</f>
        <v>2</v>
      </c>
      <c r="AD15" s="4">
        <v>3</v>
      </c>
      <c r="AE15" s="4">
        <f>7+1</f>
        <v>8</v>
      </c>
      <c r="AF15" s="4" t="s">
        <v>428</v>
      </c>
    </row>
    <row r="16" spans="1:32" x14ac:dyDescent="0.25">
      <c r="A16" s="4" t="s">
        <v>247</v>
      </c>
      <c r="X16" s="4">
        <f>[8]Aug!$N$22+[8]Aug!$N$20+[8]Aug!$N$7+[8]Aug!$N$8</f>
        <v>14</v>
      </c>
      <c r="Y16" s="4">
        <f>[8]Aug!$U$20+[8]Aug!$U$22+[8]Aug!$U$16</f>
        <v>3</v>
      </c>
      <c r="Z16" s="4">
        <f>[8]Aug!$AB$22+[8]Aug!$AB$7+[8]Aug!$AB$8</f>
        <v>8</v>
      </c>
      <c r="AA16" s="4">
        <f>[8]Aug!$AI$16+1</f>
        <v>2</v>
      </c>
      <c r="AB16" s="4">
        <f>1+1+5+2</f>
        <v>9</v>
      </c>
      <c r="AC16" s="4">
        <f>1+4+12</f>
        <v>17</v>
      </c>
      <c r="AD16" s="4">
        <v>57</v>
      </c>
      <c r="AE16" s="4">
        <f>14+1+1</f>
        <v>16</v>
      </c>
      <c r="AF16" s="4" t="s">
        <v>247</v>
      </c>
    </row>
    <row r="17" spans="1:32" x14ac:dyDescent="0.25">
      <c r="A17" s="4" t="s">
        <v>393</v>
      </c>
      <c r="AF17" s="4" t="s">
        <v>393</v>
      </c>
    </row>
    <row r="18" spans="1:32" x14ac:dyDescent="0.25">
      <c r="A18" s="4" t="s">
        <v>228</v>
      </c>
      <c r="AF18" s="4" t="s">
        <v>228</v>
      </c>
    </row>
    <row r="19" spans="1:32" x14ac:dyDescent="0.25">
      <c r="A19" s="4" t="s">
        <v>291</v>
      </c>
      <c r="AF19" s="4" t="s">
        <v>291</v>
      </c>
    </row>
    <row r="20" spans="1:32" x14ac:dyDescent="0.25">
      <c r="A20" s="4" t="s">
        <v>510</v>
      </c>
      <c r="X20" s="4">
        <f>[8]Aug!$N$21+[8]Aug!$N$15</f>
        <v>6</v>
      </c>
      <c r="Y20" s="4">
        <f>[8]Aug!$U$26+[8]Aug!$U$21</f>
        <v>7</v>
      </c>
      <c r="Z20" s="4">
        <f>[8]Aug!$AB$26+[8]Aug!$AB$21</f>
        <v>3</v>
      </c>
      <c r="AA20" s="4">
        <f>[8]Aug!$AI$26+[8]Aug!$AI$21</f>
        <v>11</v>
      </c>
      <c r="AB20" s="4">
        <f>1</f>
        <v>1</v>
      </c>
      <c r="AC20" s="4">
        <f>14+3</f>
        <v>17</v>
      </c>
      <c r="AD20" s="4">
        <v>6</v>
      </c>
      <c r="AE20" s="4">
        <v>5</v>
      </c>
      <c r="AF20" s="4" t="s">
        <v>510</v>
      </c>
    </row>
    <row r="22" spans="1:32" x14ac:dyDescent="0.25">
      <c r="A22" s="4" t="s">
        <v>507</v>
      </c>
      <c r="X22" s="4">
        <f t="shared" ref="X22:AE22" si="2">SUM(X15:X20)</f>
        <v>20</v>
      </c>
      <c r="Y22" s="4">
        <f t="shared" si="2"/>
        <v>13</v>
      </c>
      <c r="Z22" s="4">
        <f t="shared" si="2"/>
        <v>12</v>
      </c>
      <c r="AA22" s="4">
        <f t="shared" si="2"/>
        <v>13</v>
      </c>
      <c r="AB22" s="4">
        <f t="shared" si="2"/>
        <v>13</v>
      </c>
      <c r="AC22" s="4">
        <f t="shared" si="2"/>
        <v>36</v>
      </c>
      <c r="AD22" s="4">
        <f t="shared" si="2"/>
        <v>66</v>
      </c>
      <c r="AE22" s="4">
        <f t="shared" si="2"/>
        <v>29</v>
      </c>
      <c r="AF22" s="4" t="s">
        <v>511</v>
      </c>
    </row>
    <row r="24" spans="1:32" x14ac:dyDescent="0.25">
      <c r="A24" s="4" t="s">
        <v>508</v>
      </c>
      <c r="AF24" s="4" t="s">
        <v>508</v>
      </c>
    </row>
    <row r="111" spans="1:12" x14ac:dyDescent="0.25">
      <c r="A111" s="10" t="s">
        <v>505</v>
      </c>
      <c r="B111" s="11"/>
      <c r="C111" s="11"/>
      <c r="D111" s="11"/>
      <c r="E111" s="11"/>
      <c r="F111" s="12"/>
      <c r="G111" s="11"/>
      <c r="H111" s="11"/>
      <c r="I111" s="12"/>
      <c r="J111" s="12"/>
      <c r="K111" s="12"/>
      <c r="L111" s="11"/>
    </row>
    <row r="112" spans="1:12" x14ac:dyDescent="0.25">
      <c r="A112" s="11"/>
      <c r="B112" s="11"/>
      <c r="C112" s="11"/>
      <c r="D112" s="11"/>
      <c r="E112" s="11"/>
      <c r="F112" s="12"/>
      <c r="G112" s="11"/>
      <c r="H112" s="11"/>
      <c r="I112" s="12"/>
      <c r="J112" s="12"/>
      <c r="K112" s="12"/>
      <c r="L112" s="11"/>
    </row>
    <row r="113" spans="1:12" x14ac:dyDescent="0.25">
      <c r="A113" s="13" t="s">
        <v>210</v>
      </c>
      <c r="B113" s="11"/>
      <c r="C113" s="11"/>
      <c r="D113" s="11"/>
      <c r="E113" s="11"/>
      <c r="F113" s="12"/>
      <c r="G113" s="11"/>
      <c r="H113" s="11"/>
      <c r="I113" s="12"/>
      <c r="J113" s="12"/>
      <c r="K113" s="12"/>
      <c r="L113" s="11"/>
    </row>
    <row r="114" spans="1:12" x14ac:dyDescent="0.25">
      <c r="A114" s="11" t="s">
        <v>445</v>
      </c>
      <c r="B114" s="11"/>
      <c r="C114" s="11"/>
      <c r="D114" s="11"/>
      <c r="E114" s="11"/>
      <c r="F114" s="12"/>
      <c r="G114" s="11"/>
      <c r="H114" s="11"/>
      <c r="I114" s="12"/>
      <c r="J114" s="12"/>
      <c r="K114" s="12"/>
      <c r="L114" s="11"/>
    </row>
    <row r="115" spans="1:12" x14ac:dyDescent="0.25">
      <c r="A115" s="11" t="s">
        <v>446</v>
      </c>
      <c r="B115" s="11"/>
      <c r="C115" s="11"/>
      <c r="D115" s="11"/>
      <c r="E115" s="11"/>
      <c r="F115" s="12"/>
      <c r="G115" s="11"/>
      <c r="H115" s="11"/>
      <c r="I115" s="12"/>
      <c r="J115" s="12"/>
      <c r="K115" s="12"/>
      <c r="L115" s="11"/>
    </row>
    <row r="116" spans="1:12" x14ac:dyDescent="0.25">
      <c r="A116" s="11" t="s">
        <v>447</v>
      </c>
      <c r="B116" s="11"/>
      <c r="C116" s="11"/>
      <c r="D116" s="11"/>
      <c r="E116" s="11"/>
      <c r="F116" s="12"/>
      <c r="G116" s="11"/>
      <c r="H116" s="11"/>
      <c r="I116" s="12"/>
      <c r="J116" s="12"/>
      <c r="K116" s="12"/>
      <c r="L116" s="11"/>
    </row>
    <row r="117" spans="1:12" x14ac:dyDescent="0.25">
      <c r="A117" s="11" t="s">
        <v>448</v>
      </c>
      <c r="B117" s="11"/>
      <c r="C117" s="11"/>
      <c r="D117" s="11"/>
      <c r="E117" s="11"/>
      <c r="F117" s="12"/>
      <c r="G117" s="11"/>
      <c r="H117" s="11"/>
      <c r="I117" s="12"/>
      <c r="J117" s="12"/>
      <c r="K117" s="12"/>
      <c r="L117" s="11"/>
    </row>
    <row r="118" spans="1:12" x14ac:dyDescent="0.25">
      <c r="A118" s="11" t="s">
        <v>449</v>
      </c>
      <c r="B118" s="11"/>
      <c r="C118" s="11"/>
      <c r="D118" s="11"/>
      <c r="E118" s="11"/>
      <c r="F118" s="12"/>
      <c r="G118" s="11"/>
      <c r="H118" s="11"/>
      <c r="I118" s="12"/>
      <c r="J118" s="12"/>
      <c r="K118" s="12"/>
      <c r="L118" s="11"/>
    </row>
    <row r="119" spans="1:12" x14ac:dyDescent="0.25">
      <c r="A119" s="11" t="s">
        <v>450</v>
      </c>
      <c r="B119" s="11"/>
      <c r="C119" s="11"/>
      <c r="D119" s="11"/>
      <c r="E119" s="11"/>
      <c r="F119" s="12"/>
      <c r="G119" s="11"/>
      <c r="H119" s="11"/>
      <c r="I119" s="12"/>
      <c r="J119" s="12"/>
      <c r="K119" s="12"/>
      <c r="L119" s="11"/>
    </row>
    <row r="120" spans="1:12" x14ac:dyDescent="0.25">
      <c r="A120" s="11" t="s">
        <v>451</v>
      </c>
      <c r="B120" s="11"/>
      <c r="C120" s="11"/>
      <c r="D120" s="11"/>
      <c r="E120" s="11"/>
      <c r="F120" s="12"/>
      <c r="G120" s="11"/>
      <c r="H120" s="11"/>
      <c r="I120" s="12"/>
      <c r="J120" s="12"/>
      <c r="K120" s="12"/>
      <c r="L120" s="11"/>
    </row>
    <row r="121" spans="1:12" x14ac:dyDescent="0.25">
      <c r="A121" s="11" t="s">
        <v>452</v>
      </c>
      <c r="B121" s="11"/>
      <c r="C121" s="11"/>
      <c r="D121" s="11"/>
      <c r="E121" s="11"/>
      <c r="F121" s="12"/>
      <c r="G121" s="11"/>
      <c r="H121" s="11"/>
      <c r="I121" s="12"/>
      <c r="J121" s="12"/>
      <c r="K121" s="12"/>
      <c r="L121" s="11"/>
    </row>
    <row r="122" spans="1:12" x14ac:dyDescent="0.25">
      <c r="A122" s="11" t="s">
        <v>453</v>
      </c>
      <c r="B122" s="11"/>
      <c r="C122" s="11"/>
      <c r="D122" s="11"/>
      <c r="E122" s="11"/>
      <c r="F122" s="12"/>
      <c r="G122" s="11"/>
      <c r="H122" s="11"/>
      <c r="I122" s="12"/>
      <c r="J122" s="12"/>
      <c r="K122" s="12"/>
      <c r="L122" s="11"/>
    </row>
    <row r="123" spans="1:12" x14ac:dyDescent="0.25">
      <c r="A123" s="11"/>
      <c r="B123" s="11"/>
      <c r="C123" s="11"/>
      <c r="D123" s="11"/>
      <c r="E123" s="11"/>
      <c r="F123" s="12"/>
      <c r="G123" s="11"/>
      <c r="H123" s="11"/>
      <c r="I123" s="12"/>
      <c r="J123" s="12"/>
      <c r="K123" s="12"/>
      <c r="L123" s="11"/>
    </row>
    <row r="124" spans="1:12" x14ac:dyDescent="0.25">
      <c r="A124" s="14"/>
      <c r="B124" s="14"/>
      <c r="C124" s="14"/>
      <c r="D124" s="14"/>
      <c r="E124" s="14" t="s">
        <v>211</v>
      </c>
      <c r="F124" s="14"/>
      <c r="G124" s="14"/>
      <c r="H124" s="14"/>
      <c r="I124" s="14" t="s">
        <v>212</v>
      </c>
      <c r="J124" s="14" t="s">
        <v>213</v>
      </c>
      <c r="K124" s="14" t="s">
        <v>214</v>
      </c>
      <c r="L124" s="14" t="s">
        <v>215</v>
      </c>
    </row>
    <row r="125" spans="1:12" x14ac:dyDescent="0.25">
      <c r="A125" s="14" t="s">
        <v>216</v>
      </c>
      <c r="B125" s="14" t="s">
        <v>217</v>
      </c>
      <c r="C125" s="14" t="s">
        <v>218</v>
      </c>
      <c r="D125" s="14" t="s">
        <v>219</v>
      </c>
      <c r="E125" s="14" t="s">
        <v>220</v>
      </c>
      <c r="F125" s="14" t="s">
        <v>210</v>
      </c>
      <c r="G125" s="14" t="s">
        <v>221</v>
      </c>
      <c r="H125" s="14" t="s">
        <v>222</v>
      </c>
      <c r="I125" s="14" t="s">
        <v>223</v>
      </c>
      <c r="J125" s="14" t="s">
        <v>224</v>
      </c>
      <c r="K125" s="14" t="s">
        <v>225</v>
      </c>
      <c r="L125" s="14" t="s">
        <v>226</v>
      </c>
    </row>
    <row r="126" spans="1:12" x14ac:dyDescent="0.25">
      <c r="A126" s="14"/>
      <c r="B126" s="14"/>
      <c r="C126" s="14"/>
      <c r="D126" s="14"/>
      <c r="E126" s="14"/>
      <c r="F126" s="14"/>
      <c r="G126" s="14"/>
      <c r="H126" s="14"/>
      <c r="I126" s="14"/>
      <c r="J126" s="14"/>
      <c r="K126" s="14"/>
      <c r="L126" s="14"/>
    </row>
    <row r="127" spans="1:12" ht="26.4" x14ac:dyDescent="0.25">
      <c r="A127" s="24">
        <v>37162</v>
      </c>
      <c r="B127" s="18" t="s">
        <v>106</v>
      </c>
      <c r="C127" s="18" t="s">
        <v>428</v>
      </c>
      <c r="D127" s="18" t="s">
        <v>539</v>
      </c>
      <c r="E127" s="18" t="s">
        <v>540</v>
      </c>
      <c r="F127" s="18" t="s">
        <v>375</v>
      </c>
      <c r="G127" s="17" t="s">
        <v>107</v>
      </c>
      <c r="H127" s="18"/>
      <c r="I127" s="18" t="s">
        <v>234</v>
      </c>
      <c r="J127" s="18" t="s">
        <v>234</v>
      </c>
      <c r="K127" s="18" t="s">
        <v>234</v>
      </c>
      <c r="L127" s="18" t="s">
        <v>456</v>
      </c>
    </row>
    <row r="128" spans="1:12" ht="26.4" x14ac:dyDescent="0.25">
      <c r="A128" s="24">
        <v>37162</v>
      </c>
      <c r="B128" s="18" t="s">
        <v>271</v>
      </c>
      <c r="C128" s="18" t="s">
        <v>238</v>
      </c>
      <c r="D128" s="18" t="s">
        <v>272</v>
      </c>
      <c r="E128" s="18" t="s">
        <v>240</v>
      </c>
      <c r="F128" s="18" t="s">
        <v>375</v>
      </c>
      <c r="G128" s="17" t="s">
        <v>108</v>
      </c>
      <c r="H128" s="18"/>
      <c r="I128" s="18" t="s">
        <v>234</v>
      </c>
      <c r="J128" s="18" t="s">
        <v>234</v>
      </c>
      <c r="K128" s="18" t="s">
        <v>234</v>
      </c>
      <c r="L128" s="18" t="s">
        <v>456</v>
      </c>
    </row>
    <row r="129" spans="1:25" x14ac:dyDescent="0.25">
      <c r="A129" s="24">
        <v>37162</v>
      </c>
      <c r="B129" s="18" t="s">
        <v>466</v>
      </c>
      <c r="C129" s="18" t="s">
        <v>228</v>
      </c>
      <c r="D129" s="18" t="s">
        <v>22</v>
      </c>
      <c r="E129" s="18" t="s">
        <v>23</v>
      </c>
      <c r="F129" s="18" t="s">
        <v>255</v>
      </c>
      <c r="G129" s="17" t="s">
        <v>109</v>
      </c>
      <c r="H129" s="18"/>
      <c r="I129" s="18" t="s">
        <v>235</v>
      </c>
      <c r="J129" s="18" t="s">
        <v>235</v>
      </c>
      <c r="K129" s="18" t="s">
        <v>235</v>
      </c>
      <c r="L129" s="18" t="s">
        <v>456</v>
      </c>
    </row>
    <row r="130" spans="1:25" ht="23.25" customHeight="1" x14ac:dyDescent="0.25">
      <c r="A130" s="24">
        <v>37162</v>
      </c>
      <c r="B130" s="18" t="s">
        <v>110</v>
      </c>
      <c r="C130" s="18" t="s">
        <v>228</v>
      </c>
      <c r="D130" s="18" t="s">
        <v>313</v>
      </c>
      <c r="E130" s="18" t="s">
        <v>479</v>
      </c>
      <c r="F130" s="18" t="s">
        <v>260</v>
      </c>
      <c r="G130" s="17" t="s">
        <v>535</v>
      </c>
      <c r="H130" s="18"/>
      <c r="I130" s="18" t="s">
        <v>235</v>
      </c>
      <c r="J130" s="18" t="s">
        <v>234</v>
      </c>
      <c r="K130" s="18" t="s">
        <v>235</v>
      </c>
      <c r="L130" s="18" t="s">
        <v>456</v>
      </c>
    </row>
    <row r="131" spans="1:25" ht="24.75" customHeight="1" x14ac:dyDescent="0.25">
      <c r="A131" s="24">
        <v>37162</v>
      </c>
      <c r="B131" s="18" t="s">
        <v>492</v>
      </c>
      <c r="C131" s="18" t="s">
        <v>228</v>
      </c>
      <c r="D131" s="18" t="s">
        <v>229</v>
      </c>
      <c r="E131" s="18" t="s">
        <v>230</v>
      </c>
      <c r="F131" s="18" t="s">
        <v>231</v>
      </c>
      <c r="G131" s="17" t="s">
        <v>111</v>
      </c>
      <c r="H131" s="18"/>
      <c r="I131" s="18" t="s">
        <v>234</v>
      </c>
      <c r="J131" s="18" t="s">
        <v>234</v>
      </c>
      <c r="K131" s="18" t="s">
        <v>235</v>
      </c>
      <c r="L131" s="18" t="s">
        <v>456</v>
      </c>
    </row>
    <row r="132" spans="1:25" ht="26.4" x14ac:dyDescent="0.25">
      <c r="A132" s="24">
        <v>37161</v>
      </c>
      <c r="B132" s="18" t="s">
        <v>112</v>
      </c>
      <c r="C132" s="18"/>
      <c r="D132" s="18"/>
      <c r="E132" s="18"/>
      <c r="F132" s="18" t="s">
        <v>260</v>
      </c>
      <c r="G132" s="17" t="s">
        <v>113</v>
      </c>
      <c r="H132" s="18"/>
      <c r="I132" s="18" t="s">
        <v>235</v>
      </c>
      <c r="J132" s="18" t="s">
        <v>234</v>
      </c>
      <c r="K132" s="18" t="s">
        <v>235</v>
      </c>
      <c r="L132" s="18" t="s">
        <v>456</v>
      </c>
      <c r="M132" s="22"/>
      <c r="N132" s="22"/>
      <c r="O132" s="22"/>
      <c r="P132" s="22"/>
      <c r="Q132" s="22"/>
      <c r="R132" s="22"/>
      <c r="S132" s="22"/>
      <c r="T132" s="22"/>
      <c r="U132" s="22"/>
      <c r="V132" s="22"/>
      <c r="W132" s="22"/>
      <c r="X132" s="22"/>
      <c r="Y132" s="22"/>
    </row>
    <row r="133" spans="1:25" ht="52.8" x14ac:dyDescent="0.25">
      <c r="A133" s="24">
        <v>37160</v>
      </c>
      <c r="B133" s="17" t="s">
        <v>114</v>
      </c>
      <c r="C133" s="18" t="s">
        <v>238</v>
      </c>
      <c r="D133" s="18" t="s">
        <v>115</v>
      </c>
      <c r="E133" s="18" t="s">
        <v>240</v>
      </c>
      <c r="F133" s="18" t="s">
        <v>255</v>
      </c>
      <c r="G133" s="17" t="s">
        <v>116</v>
      </c>
      <c r="H133" s="18"/>
      <c r="I133" s="18" t="s">
        <v>234</v>
      </c>
      <c r="J133" s="18" t="s">
        <v>235</v>
      </c>
      <c r="K133" s="18" t="s">
        <v>234</v>
      </c>
      <c r="L133" s="18" t="s">
        <v>456</v>
      </c>
      <c r="M133" s="22"/>
      <c r="N133" s="22"/>
      <c r="O133" s="22"/>
      <c r="P133" s="22"/>
      <c r="Q133" s="22"/>
      <c r="R133" s="22"/>
      <c r="S133" s="22"/>
      <c r="T133" s="22"/>
      <c r="U133" s="22"/>
      <c r="V133" s="22"/>
      <c r="W133" s="22"/>
      <c r="X133" s="22"/>
      <c r="Y133" s="22"/>
    </row>
    <row r="134" spans="1:25" ht="39.6" x14ac:dyDescent="0.25">
      <c r="A134" s="24">
        <v>37160</v>
      </c>
      <c r="B134" s="18" t="s">
        <v>117</v>
      </c>
      <c r="C134" s="18" t="s">
        <v>238</v>
      </c>
      <c r="D134" s="18" t="s">
        <v>19</v>
      </c>
      <c r="E134" s="18" t="s">
        <v>299</v>
      </c>
      <c r="F134" s="18" t="s">
        <v>255</v>
      </c>
      <c r="G134" s="17" t="s">
        <v>118</v>
      </c>
      <c r="H134" s="18"/>
      <c r="I134" s="18" t="s">
        <v>235</v>
      </c>
      <c r="J134" s="18" t="s">
        <v>234</v>
      </c>
      <c r="K134" s="18" t="s">
        <v>234</v>
      </c>
      <c r="L134" s="18" t="s">
        <v>456</v>
      </c>
      <c r="M134" s="22"/>
      <c r="N134" s="22"/>
      <c r="O134" s="22"/>
      <c r="P134" s="22"/>
      <c r="Q134" s="22"/>
      <c r="R134" s="22"/>
      <c r="S134" s="22"/>
      <c r="T134" s="22"/>
      <c r="U134" s="22"/>
      <c r="V134" s="22"/>
      <c r="W134" s="22"/>
      <c r="X134" s="22"/>
      <c r="Y134" s="22"/>
    </row>
    <row r="135" spans="1:25" ht="55.5" customHeight="1" x14ac:dyDescent="0.25">
      <c r="A135" s="24">
        <v>37159</v>
      </c>
      <c r="B135" s="18" t="s">
        <v>4</v>
      </c>
      <c r="C135" s="18" t="s">
        <v>428</v>
      </c>
      <c r="D135" s="18" t="s">
        <v>5</v>
      </c>
      <c r="E135" s="18" t="s">
        <v>6</v>
      </c>
      <c r="F135" s="18" t="s">
        <v>260</v>
      </c>
      <c r="G135" s="17" t="s">
        <v>119</v>
      </c>
      <c r="H135" s="18"/>
      <c r="I135" s="18" t="s">
        <v>235</v>
      </c>
      <c r="J135" s="18" t="s">
        <v>234</v>
      </c>
      <c r="K135" s="18" t="s">
        <v>235</v>
      </c>
      <c r="L135" s="18" t="s">
        <v>456</v>
      </c>
      <c r="M135" s="22"/>
      <c r="N135" s="22"/>
      <c r="O135" s="22"/>
      <c r="P135" s="22"/>
      <c r="Q135" s="22"/>
      <c r="R135" s="22"/>
      <c r="S135" s="22"/>
      <c r="T135" s="22"/>
      <c r="U135" s="22"/>
      <c r="V135" s="22"/>
      <c r="W135" s="22"/>
      <c r="X135" s="22"/>
      <c r="Y135" s="22"/>
    </row>
    <row r="136" spans="1:25" ht="66" x14ac:dyDescent="0.25">
      <c r="A136" s="24">
        <v>37159</v>
      </c>
      <c r="B136" s="18" t="s">
        <v>418</v>
      </c>
      <c r="C136" s="18" t="s">
        <v>228</v>
      </c>
      <c r="D136" s="18" t="s">
        <v>229</v>
      </c>
      <c r="E136" s="18" t="s">
        <v>230</v>
      </c>
      <c r="F136" s="18" t="s">
        <v>231</v>
      </c>
      <c r="G136" s="17" t="s">
        <v>120</v>
      </c>
      <c r="H136" s="18"/>
      <c r="I136" s="18" t="s">
        <v>234</v>
      </c>
      <c r="J136" s="18" t="s">
        <v>234</v>
      </c>
      <c r="K136" s="18" t="s">
        <v>234</v>
      </c>
      <c r="L136" s="18" t="s">
        <v>456</v>
      </c>
      <c r="M136" s="22"/>
      <c r="N136" s="22"/>
      <c r="O136" s="22"/>
      <c r="P136" s="22"/>
      <c r="Q136" s="22"/>
      <c r="R136" s="22"/>
      <c r="S136" s="22"/>
      <c r="T136" s="22"/>
      <c r="U136" s="22"/>
      <c r="V136" s="22"/>
      <c r="W136" s="22"/>
      <c r="X136" s="22"/>
      <c r="Y136" s="22"/>
    </row>
    <row r="137" spans="1:25" ht="52.8" x14ac:dyDescent="0.25">
      <c r="A137" s="24">
        <v>37159</v>
      </c>
      <c r="B137" s="18" t="s">
        <v>121</v>
      </c>
      <c r="C137" s="18" t="s">
        <v>228</v>
      </c>
      <c r="D137" s="18" t="s">
        <v>229</v>
      </c>
      <c r="E137" s="18" t="s">
        <v>230</v>
      </c>
      <c r="F137" s="18" t="s">
        <v>231</v>
      </c>
      <c r="G137" s="17" t="s">
        <v>122</v>
      </c>
      <c r="H137" s="18"/>
      <c r="I137" s="18" t="s">
        <v>234</v>
      </c>
      <c r="J137" s="18" t="s">
        <v>234</v>
      </c>
      <c r="K137" s="18" t="s">
        <v>234</v>
      </c>
      <c r="L137" s="18" t="s">
        <v>456</v>
      </c>
      <c r="M137" s="22"/>
      <c r="N137" s="22"/>
      <c r="O137" s="22"/>
      <c r="P137" s="22"/>
      <c r="Q137" s="22"/>
      <c r="R137" s="22"/>
      <c r="S137" s="22"/>
      <c r="T137" s="22"/>
      <c r="U137" s="22"/>
      <c r="V137" s="22"/>
      <c r="W137" s="22"/>
      <c r="X137" s="22"/>
      <c r="Y137" s="22"/>
    </row>
    <row r="138" spans="1:25" ht="39.6" x14ac:dyDescent="0.25">
      <c r="A138" s="24">
        <v>37158</v>
      </c>
      <c r="B138" s="18" t="s">
        <v>123</v>
      </c>
      <c r="C138" s="18" t="s">
        <v>238</v>
      </c>
      <c r="D138" s="18" t="s">
        <v>124</v>
      </c>
      <c r="E138" s="18" t="s">
        <v>299</v>
      </c>
      <c r="F138" s="18" t="s">
        <v>255</v>
      </c>
      <c r="G138" s="17" t="s">
        <v>125</v>
      </c>
      <c r="H138" s="18"/>
      <c r="I138" s="18" t="s">
        <v>234</v>
      </c>
      <c r="J138" s="18" t="s">
        <v>234</v>
      </c>
      <c r="K138" s="18" t="s">
        <v>234</v>
      </c>
      <c r="L138" s="18" t="s">
        <v>456</v>
      </c>
      <c r="M138" s="22"/>
      <c r="N138" s="22"/>
      <c r="O138" s="22"/>
      <c r="P138" s="22"/>
      <c r="Q138" s="22"/>
      <c r="R138" s="22"/>
      <c r="S138" s="22"/>
      <c r="T138" s="22"/>
      <c r="U138" s="22"/>
      <c r="V138" s="22"/>
      <c r="W138" s="22"/>
      <c r="X138" s="22"/>
      <c r="Y138" s="22"/>
    </row>
    <row r="139" spans="1:25" ht="39.6" x14ac:dyDescent="0.25">
      <c r="A139" s="24">
        <v>37158</v>
      </c>
      <c r="B139" s="18" t="s">
        <v>418</v>
      </c>
      <c r="C139" s="18" t="s">
        <v>228</v>
      </c>
      <c r="D139" s="18" t="s">
        <v>418</v>
      </c>
      <c r="E139" s="18" t="s">
        <v>230</v>
      </c>
      <c r="F139" s="18" t="s">
        <v>438</v>
      </c>
      <c r="G139" s="17" t="s">
        <v>174</v>
      </c>
      <c r="H139" s="18"/>
      <c r="I139" s="18" t="s">
        <v>234</v>
      </c>
      <c r="J139" s="18" t="s">
        <v>234</v>
      </c>
      <c r="K139" s="18" t="s">
        <v>235</v>
      </c>
      <c r="L139" s="18" t="s">
        <v>456</v>
      </c>
      <c r="M139" s="22"/>
      <c r="N139" s="22"/>
      <c r="O139" s="22"/>
      <c r="P139" s="22"/>
      <c r="Q139" s="22"/>
      <c r="R139" s="22"/>
      <c r="S139" s="22"/>
      <c r="T139" s="22"/>
      <c r="U139" s="22"/>
      <c r="V139" s="22"/>
      <c r="W139" s="22"/>
      <c r="X139" s="22"/>
      <c r="Y139" s="22"/>
    </row>
    <row r="140" spans="1:25" ht="66" x14ac:dyDescent="0.25">
      <c r="A140" s="24">
        <v>37158</v>
      </c>
      <c r="B140" s="18" t="s">
        <v>175</v>
      </c>
      <c r="C140" s="18" t="s">
        <v>228</v>
      </c>
      <c r="D140" s="18" t="s">
        <v>229</v>
      </c>
      <c r="E140" s="18" t="s">
        <v>230</v>
      </c>
      <c r="F140" s="18" t="s">
        <v>231</v>
      </c>
      <c r="G140" s="17" t="s">
        <v>176</v>
      </c>
      <c r="H140" s="18"/>
      <c r="I140" s="18" t="s">
        <v>235</v>
      </c>
      <c r="J140" s="18" t="s">
        <v>234</v>
      </c>
      <c r="K140" s="18" t="s">
        <v>235</v>
      </c>
      <c r="L140" s="18" t="s">
        <v>456</v>
      </c>
      <c r="M140" s="22"/>
      <c r="N140" s="22"/>
      <c r="O140" s="22"/>
      <c r="P140" s="22"/>
      <c r="Q140" s="22"/>
      <c r="R140" s="22"/>
      <c r="S140" s="22"/>
      <c r="T140" s="22"/>
      <c r="U140" s="22"/>
      <c r="V140" s="22"/>
      <c r="W140" s="22"/>
      <c r="X140" s="22"/>
      <c r="Y140" s="22"/>
    </row>
    <row r="141" spans="1:25" x14ac:dyDescent="0.25">
      <c r="A141" s="24"/>
      <c r="B141" s="18"/>
      <c r="C141" s="18"/>
      <c r="D141" s="18"/>
      <c r="E141" s="18"/>
      <c r="F141" s="18"/>
      <c r="G141" s="17"/>
      <c r="H141" s="18"/>
      <c r="I141" s="18"/>
      <c r="J141" s="18"/>
      <c r="K141" s="18"/>
      <c r="L141" s="18"/>
      <c r="M141" s="22"/>
      <c r="N141" s="22"/>
      <c r="O141" s="22"/>
      <c r="P141" s="22"/>
      <c r="Q141" s="22"/>
      <c r="R141" s="22"/>
      <c r="S141" s="22"/>
      <c r="T141" s="22"/>
      <c r="U141" s="22"/>
      <c r="V141" s="22"/>
      <c r="W141" s="22"/>
      <c r="X141" s="22"/>
      <c r="Y141" s="22"/>
    </row>
    <row r="142" spans="1:25" x14ac:dyDescent="0.25">
      <c r="A142" s="24"/>
      <c r="B142" s="18"/>
      <c r="C142" s="18"/>
      <c r="D142" s="18"/>
      <c r="E142" s="18"/>
      <c r="F142" s="18"/>
      <c r="G142" s="17"/>
      <c r="H142" s="18"/>
      <c r="I142" s="18"/>
      <c r="J142" s="18"/>
      <c r="K142" s="18"/>
      <c r="L142" s="18"/>
      <c r="M142" s="22"/>
      <c r="N142" s="22"/>
      <c r="O142" s="22"/>
      <c r="P142" s="22"/>
      <c r="Q142" s="22"/>
      <c r="R142" s="22"/>
      <c r="S142" s="22"/>
      <c r="T142" s="22"/>
      <c r="U142" s="22"/>
      <c r="V142" s="22"/>
      <c r="W142" s="22"/>
      <c r="X142" s="22"/>
      <c r="Y142" s="22"/>
    </row>
    <row r="143" spans="1:25" x14ac:dyDescent="0.25">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5">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5">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5">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5">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5">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5">
      <c r="A149" s="15"/>
      <c r="B149" s="17"/>
      <c r="C149" s="16"/>
      <c r="D149" s="16"/>
      <c r="E149" s="16"/>
      <c r="F149" s="16"/>
      <c r="G149" s="17"/>
      <c r="H149" s="16"/>
      <c r="I149" s="16"/>
      <c r="J149" s="16"/>
      <c r="K149" s="16"/>
      <c r="L149" s="16"/>
    </row>
    <row r="150" spans="1:25" x14ac:dyDescent="0.25">
      <c r="A150" s="24"/>
      <c r="B150" s="18"/>
      <c r="C150" s="18"/>
      <c r="D150" s="18"/>
      <c r="E150" s="18"/>
      <c r="F150" s="18"/>
      <c r="G150" s="17"/>
      <c r="H150" s="17"/>
      <c r="I150" s="18"/>
      <c r="J150" s="18"/>
      <c r="K150" s="18"/>
      <c r="L150" s="18"/>
    </row>
    <row r="151" spans="1:25" x14ac:dyDescent="0.25">
      <c r="A151" s="24"/>
      <c r="B151" s="18"/>
      <c r="C151" s="18"/>
      <c r="D151" s="18"/>
      <c r="E151" s="18"/>
      <c r="F151" s="18"/>
      <c r="G151" s="17"/>
      <c r="H151" s="17"/>
      <c r="I151" s="18"/>
      <c r="J151" s="18"/>
      <c r="K151" s="18"/>
      <c r="L151" s="18"/>
    </row>
    <row r="152" spans="1:25" x14ac:dyDescent="0.25">
      <c r="A152" s="24"/>
      <c r="B152" s="18"/>
      <c r="C152" s="18"/>
      <c r="D152" s="18"/>
      <c r="E152" s="18"/>
      <c r="F152" s="18"/>
      <c r="G152" s="17"/>
      <c r="H152" s="17"/>
      <c r="I152" s="18"/>
      <c r="J152" s="18"/>
      <c r="K152" s="18"/>
      <c r="L152" s="18"/>
    </row>
    <row r="153" spans="1:25" x14ac:dyDescent="0.25">
      <c r="A153" s="24"/>
      <c r="B153" s="18"/>
      <c r="C153" s="18"/>
      <c r="D153" s="18"/>
      <c r="E153" s="18"/>
      <c r="F153" s="18"/>
      <c r="G153" s="25"/>
      <c r="H153" s="18"/>
      <c r="I153" s="18"/>
      <c r="J153" s="18"/>
      <c r="K153" s="18"/>
      <c r="L153" s="18"/>
    </row>
    <row r="154" spans="1:25" x14ac:dyDescent="0.25">
      <c r="A154" s="24"/>
      <c r="B154" s="18"/>
      <c r="C154" s="18"/>
      <c r="D154" s="18"/>
      <c r="E154" s="18"/>
      <c r="F154" s="18"/>
      <c r="G154" s="25"/>
      <c r="H154" s="25"/>
      <c r="I154" s="18"/>
      <c r="J154" s="18"/>
      <c r="K154" s="18"/>
      <c r="L154" s="18"/>
    </row>
    <row r="155" spans="1:25" x14ac:dyDescent="0.25">
      <c r="A155" s="24"/>
      <c r="B155" s="25"/>
      <c r="C155" s="18"/>
      <c r="D155" s="18"/>
      <c r="E155" s="18"/>
      <c r="F155" s="18"/>
      <c r="G155" s="25"/>
      <c r="H155" s="18"/>
      <c r="I155" s="18"/>
      <c r="J155" s="18"/>
      <c r="K155" s="18"/>
      <c r="L155" s="18"/>
    </row>
    <row r="156" spans="1:25" x14ac:dyDescent="0.25">
      <c r="A156" s="24"/>
      <c r="B156" s="18"/>
      <c r="C156" s="18"/>
      <c r="D156" s="18"/>
      <c r="E156" s="18"/>
      <c r="F156" s="18"/>
      <c r="G156" s="25"/>
      <c r="H156" s="25"/>
      <c r="I156" s="18"/>
      <c r="J156" s="18"/>
      <c r="K156" s="18"/>
      <c r="L156" s="18"/>
    </row>
    <row r="157" spans="1:25" x14ac:dyDescent="0.25">
      <c r="A157" s="24"/>
      <c r="B157" s="18"/>
      <c r="C157" s="18"/>
      <c r="D157" s="18"/>
      <c r="E157" s="18"/>
      <c r="F157" s="18"/>
      <c r="G157" s="25"/>
      <c r="H157" s="25"/>
      <c r="I157" s="18"/>
      <c r="J157" s="18"/>
      <c r="K157" s="18"/>
      <c r="L157" s="18"/>
    </row>
    <row r="158" spans="1:25" x14ac:dyDescent="0.25">
      <c r="A158" s="24"/>
      <c r="B158" s="18"/>
      <c r="C158" s="18"/>
      <c r="D158" s="18"/>
      <c r="E158" s="18"/>
      <c r="F158" s="18"/>
      <c r="G158" s="25"/>
      <c r="H158" s="25"/>
      <c r="I158" s="18"/>
      <c r="J158" s="18"/>
      <c r="K158" s="18"/>
      <c r="L158" s="18"/>
    </row>
    <row r="159" spans="1:25" x14ac:dyDescent="0.25">
      <c r="A159" s="24"/>
      <c r="B159" s="18"/>
      <c r="C159" s="18"/>
      <c r="D159" s="18"/>
      <c r="E159" s="18"/>
      <c r="F159" s="18"/>
      <c r="G159" s="25"/>
      <c r="H159" s="25"/>
      <c r="I159" s="18"/>
      <c r="J159" s="18"/>
      <c r="K159" s="18"/>
      <c r="L159" s="18"/>
    </row>
    <row r="160" spans="1:25" x14ac:dyDescent="0.25">
      <c r="A160" s="24"/>
      <c r="B160" s="18"/>
      <c r="C160" s="18"/>
      <c r="D160" s="18"/>
      <c r="E160" s="18"/>
      <c r="F160" s="18"/>
      <c r="G160" s="25"/>
      <c r="H160" s="25"/>
      <c r="I160" s="18"/>
      <c r="J160" s="18"/>
      <c r="K160" s="18"/>
      <c r="L160" s="18"/>
    </row>
    <row r="161" spans="1:12" ht="54.75" customHeight="1" x14ac:dyDescent="0.25">
      <c r="A161" s="24"/>
      <c r="B161" s="18"/>
      <c r="C161" s="18"/>
      <c r="D161" s="18"/>
      <c r="E161" s="18"/>
      <c r="F161" s="18"/>
      <c r="G161" s="25"/>
      <c r="H161" s="25"/>
      <c r="I161" s="18"/>
      <c r="J161" s="18"/>
      <c r="K161" s="18"/>
      <c r="L161" s="18"/>
    </row>
    <row r="162" spans="1:12" x14ac:dyDescent="0.25">
      <c r="A162" s="24"/>
      <c r="B162" s="18"/>
      <c r="C162" s="18"/>
      <c r="D162" s="18"/>
      <c r="E162" s="18"/>
      <c r="F162" s="18"/>
      <c r="G162" s="25"/>
      <c r="H162" s="25"/>
      <c r="I162" s="18"/>
      <c r="J162" s="18"/>
      <c r="K162" s="18"/>
      <c r="L162" s="18"/>
    </row>
    <row r="163" spans="1:12" x14ac:dyDescent="0.25">
      <c r="A163" s="24"/>
      <c r="B163" s="18"/>
      <c r="C163" s="18"/>
      <c r="D163" s="18"/>
      <c r="E163" s="18"/>
      <c r="F163" s="18"/>
      <c r="G163" s="25"/>
      <c r="H163" s="25"/>
      <c r="I163" s="18"/>
      <c r="J163" s="18"/>
      <c r="K163" s="18"/>
      <c r="L163" s="18"/>
    </row>
    <row r="164" spans="1:12" ht="54" customHeight="1" x14ac:dyDescent="0.25">
      <c r="A164" s="24"/>
      <c r="B164" s="18"/>
      <c r="C164" s="18"/>
      <c r="D164" s="18"/>
      <c r="E164" s="18"/>
      <c r="F164" s="18"/>
      <c r="G164" s="25"/>
      <c r="H164" s="25"/>
      <c r="I164" s="18"/>
      <c r="J164" s="18"/>
      <c r="K164" s="18"/>
      <c r="L164" s="18"/>
    </row>
    <row r="165" spans="1:12" ht="42" customHeight="1" x14ac:dyDescent="0.25">
      <c r="A165" s="24"/>
      <c r="B165" s="18"/>
      <c r="C165" s="18"/>
      <c r="D165" s="18"/>
      <c r="E165" s="18"/>
      <c r="F165" s="18"/>
      <c r="G165" s="25"/>
      <c r="H165" s="25"/>
      <c r="I165" s="18"/>
      <c r="J165" s="18"/>
      <c r="K165" s="18"/>
      <c r="L165" s="18"/>
    </row>
    <row r="166" spans="1:12" ht="42" customHeight="1" x14ac:dyDescent="0.25">
      <c r="A166" s="24"/>
      <c r="B166" s="18"/>
      <c r="C166" s="18"/>
      <c r="D166" s="18"/>
      <c r="E166" s="18"/>
      <c r="F166" s="18"/>
      <c r="G166" s="25"/>
      <c r="H166" s="25"/>
      <c r="I166" s="18"/>
      <c r="J166" s="18"/>
      <c r="K166" s="18"/>
      <c r="L166" s="18"/>
    </row>
    <row r="167" spans="1:12" x14ac:dyDescent="0.25">
      <c r="A167" s="26"/>
      <c r="B167" s="18"/>
      <c r="C167" s="18"/>
      <c r="D167" s="18"/>
      <c r="E167" s="18"/>
      <c r="F167" s="18"/>
      <c r="G167" s="25"/>
      <c r="H167" s="25"/>
      <c r="I167" s="18"/>
      <c r="J167" s="18"/>
      <c r="K167" s="18"/>
      <c r="L167" s="18"/>
    </row>
    <row r="168" spans="1:12" x14ac:dyDescent="0.25">
      <c r="A168" s="26"/>
      <c r="B168" s="18"/>
      <c r="C168" s="18"/>
      <c r="D168" s="18"/>
      <c r="E168" s="18"/>
      <c r="F168" s="18"/>
      <c r="G168" s="25"/>
      <c r="H168" s="25"/>
      <c r="I168" s="18"/>
      <c r="J168" s="18"/>
      <c r="K168" s="18"/>
      <c r="L168" s="18"/>
    </row>
    <row r="169" spans="1:12" x14ac:dyDescent="0.25">
      <c r="A169" s="26"/>
      <c r="B169" s="18"/>
      <c r="C169" s="18"/>
      <c r="D169" s="18"/>
      <c r="E169" s="18"/>
      <c r="F169" s="18"/>
      <c r="G169" s="25"/>
      <c r="H169" s="25"/>
      <c r="I169" s="18"/>
      <c r="J169" s="18"/>
      <c r="K169" s="18"/>
      <c r="L169" s="18"/>
    </row>
    <row r="170" spans="1:12" x14ac:dyDescent="0.25">
      <c r="A170" s="26"/>
      <c r="B170" s="18"/>
      <c r="C170" s="18"/>
      <c r="D170" s="18"/>
      <c r="E170" s="18"/>
      <c r="F170" s="18"/>
      <c r="G170" s="25"/>
      <c r="H170" s="25"/>
      <c r="I170" s="18"/>
      <c r="J170" s="18"/>
      <c r="K170" s="18"/>
      <c r="L170" s="18"/>
    </row>
    <row r="171" spans="1:12" x14ac:dyDescent="0.25">
      <c r="A171" s="26"/>
      <c r="B171" s="18"/>
      <c r="C171" s="18"/>
      <c r="D171" s="18"/>
      <c r="E171" s="18"/>
      <c r="F171" s="18"/>
      <c r="G171" s="25"/>
      <c r="H171" s="25"/>
      <c r="I171" s="18"/>
      <c r="J171" s="18"/>
      <c r="K171" s="18"/>
      <c r="L171" s="18"/>
    </row>
    <row r="172" spans="1:12" x14ac:dyDescent="0.25">
      <c r="A172" s="26"/>
      <c r="B172" s="25"/>
      <c r="C172" s="27"/>
      <c r="D172" s="25"/>
      <c r="E172" s="28"/>
      <c r="F172" s="27"/>
      <c r="G172" s="25"/>
      <c r="H172" s="25"/>
      <c r="I172" s="18"/>
      <c r="J172" s="18"/>
      <c r="K172" s="18"/>
      <c r="L172" s="18"/>
    </row>
    <row r="173" spans="1:12" x14ac:dyDescent="0.25">
      <c r="A173" s="26"/>
      <c r="B173" s="25"/>
      <c r="C173" s="27"/>
      <c r="D173" s="25"/>
      <c r="E173" s="28"/>
      <c r="F173" s="27"/>
      <c r="G173" s="18"/>
      <c r="H173" s="18"/>
      <c r="I173" s="18"/>
      <c r="J173" s="18"/>
      <c r="K173" s="18"/>
      <c r="L173" s="18"/>
    </row>
    <row r="174" spans="1:12" x14ac:dyDescent="0.25">
      <c r="A174" s="29"/>
      <c r="B174" s="25"/>
      <c r="C174" s="27"/>
      <c r="D174" s="25"/>
      <c r="E174" s="28"/>
      <c r="F174" s="27"/>
      <c r="G174" s="25"/>
      <c r="H174" s="28"/>
      <c r="I174" s="18"/>
      <c r="J174" s="18"/>
      <c r="K174" s="18"/>
      <c r="L174" s="18"/>
    </row>
    <row r="175" spans="1:12" x14ac:dyDescent="0.25">
      <c r="A175" s="29"/>
      <c r="B175" s="25"/>
      <c r="C175" s="27"/>
      <c r="D175" s="25"/>
      <c r="E175" s="28"/>
      <c r="F175" s="27"/>
      <c r="G175" s="25"/>
      <c r="H175" s="28"/>
      <c r="I175" s="18"/>
      <c r="J175" s="18"/>
      <c r="K175" s="18"/>
      <c r="L175" s="18"/>
    </row>
    <row r="176" spans="1:12" x14ac:dyDescent="0.25">
      <c r="A176" s="30"/>
      <c r="B176" s="25"/>
      <c r="C176" s="27"/>
      <c r="D176" s="25"/>
      <c r="E176" s="28"/>
      <c r="F176" s="27"/>
      <c r="G176" s="28"/>
      <c r="H176" s="28"/>
      <c r="I176" s="27"/>
      <c r="J176" s="27"/>
      <c r="K176" s="27"/>
      <c r="L176" s="27"/>
    </row>
    <row r="177" spans="1:12" x14ac:dyDescent="0.25">
      <c r="A177" s="30"/>
      <c r="B177" s="25"/>
      <c r="C177" s="27"/>
      <c r="D177" s="28"/>
      <c r="E177" s="28"/>
      <c r="F177" s="27"/>
      <c r="G177" s="28"/>
      <c r="H177" s="28"/>
      <c r="I177" s="27"/>
      <c r="J177" s="27"/>
      <c r="K177" s="27"/>
      <c r="L177" s="27"/>
    </row>
    <row r="178" spans="1:12" x14ac:dyDescent="0.25">
      <c r="A178" s="30"/>
      <c r="B178" s="25"/>
      <c r="C178" s="27"/>
      <c r="D178" s="25"/>
      <c r="E178" s="28"/>
      <c r="F178" s="27"/>
      <c r="G178" s="28"/>
      <c r="H178" s="28"/>
      <c r="I178" s="27"/>
      <c r="J178" s="27"/>
      <c r="K178" s="27"/>
      <c r="L178" s="27"/>
    </row>
    <row r="179" spans="1:12" x14ac:dyDescent="0.25">
      <c r="A179" s="30"/>
      <c r="B179" s="25"/>
      <c r="C179" s="27"/>
      <c r="D179" s="25"/>
      <c r="E179" s="28"/>
      <c r="F179" s="27"/>
      <c r="G179" s="28"/>
      <c r="H179" s="28"/>
      <c r="I179" s="27"/>
      <c r="J179" s="27"/>
      <c r="K179" s="27"/>
      <c r="L179" s="27"/>
    </row>
    <row r="180" spans="1:12" ht="19.5" customHeight="1" x14ac:dyDescent="0.25">
      <c r="A180" s="30"/>
      <c r="B180" s="25"/>
      <c r="C180" s="27"/>
      <c r="D180" s="25"/>
      <c r="E180" s="28"/>
      <c r="F180" s="27"/>
      <c r="G180" s="28"/>
      <c r="H180" s="28"/>
      <c r="I180" s="27"/>
      <c r="J180" s="27"/>
      <c r="K180" s="27"/>
      <c r="L180" s="27"/>
    </row>
    <row r="181" spans="1:12" x14ac:dyDescent="0.25">
      <c r="A181" s="30"/>
      <c r="B181" s="25"/>
      <c r="C181" s="18"/>
      <c r="D181" s="25"/>
      <c r="E181" s="28"/>
      <c r="F181" s="27"/>
      <c r="G181" s="28"/>
      <c r="H181" s="28"/>
      <c r="I181" s="27"/>
      <c r="J181" s="27"/>
      <c r="K181" s="27"/>
      <c r="L181" s="27"/>
    </row>
    <row r="182" spans="1:12" x14ac:dyDescent="0.25">
      <c r="A182" s="30"/>
      <c r="B182" s="25"/>
      <c r="C182" s="27"/>
      <c r="D182" s="25"/>
      <c r="E182" s="28"/>
      <c r="F182" s="27"/>
      <c r="G182" s="28"/>
      <c r="H182" s="28"/>
      <c r="I182" s="27"/>
      <c r="J182" s="27"/>
      <c r="K182" s="27"/>
      <c r="L182" s="27"/>
    </row>
    <row r="183" spans="1:12" x14ac:dyDescent="0.25">
      <c r="A183" s="30"/>
      <c r="B183" s="25"/>
      <c r="C183" s="27"/>
      <c r="D183" s="25"/>
      <c r="E183" s="28"/>
      <c r="F183" s="27"/>
      <c r="G183" s="28"/>
      <c r="H183" s="28"/>
      <c r="I183" s="27"/>
      <c r="J183" s="27"/>
      <c r="K183" s="27"/>
      <c r="L183" s="27"/>
    </row>
    <row r="184" spans="1:12" x14ac:dyDescent="0.25">
      <c r="A184" s="29"/>
      <c r="B184" s="17"/>
      <c r="C184" s="31"/>
      <c r="D184" s="17"/>
      <c r="E184" s="32"/>
      <c r="F184" s="31"/>
      <c r="G184" s="17"/>
      <c r="H184" s="17"/>
      <c r="I184" s="31"/>
      <c r="J184" s="31"/>
      <c r="K184" s="31"/>
      <c r="L184" s="31"/>
    </row>
    <row r="185" spans="1:12" x14ac:dyDescent="0.25">
      <c r="A185" s="29"/>
      <c r="B185" s="17"/>
      <c r="C185" s="31"/>
      <c r="D185" s="17"/>
      <c r="E185" s="32"/>
      <c r="F185" s="31"/>
      <c r="G185" s="17"/>
      <c r="H185" s="17"/>
      <c r="I185" s="31"/>
      <c r="J185" s="31"/>
      <c r="K185" s="31"/>
      <c r="L185" s="31"/>
    </row>
    <row r="187" spans="1:12" x14ac:dyDescent="0.25">
      <c r="A187" s="1" t="s">
        <v>423</v>
      </c>
      <c r="B187" s="1" t="s">
        <v>424</v>
      </c>
      <c r="C187" s="4" t="s">
        <v>425</v>
      </c>
      <c r="D187" s="33" t="s">
        <v>426</v>
      </c>
      <c r="E187" s="33" t="s">
        <v>427</v>
      </c>
    </row>
    <row r="188" spans="1:12" x14ac:dyDescent="0.25">
      <c r="A188" s="34" t="s">
        <v>428</v>
      </c>
      <c r="B188" s="35">
        <f t="shared" ref="B188:B196" si="3">C188/$C$197</f>
        <v>0.14285714285714285</v>
      </c>
      <c r="C188" s="5">
        <f>'summary 0924'!I24</f>
        <v>2</v>
      </c>
      <c r="D188" s="4">
        <f>33+1+1+1+1+1+8+1+1+1+2+1+2+1+1+1+2+3+8</f>
        <v>70</v>
      </c>
      <c r="E188" s="36">
        <f t="shared" ref="E188:E195" si="4">(C188/D188)*100</f>
        <v>2.8571428571428572</v>
      </c>
    </row>
    <row r="189" spans="1:12" x14ac:dyDescent="0.25">
      <c r="A189" s="34" t="s">
        <v>247</v>
      </c>
      <c r="B189" s="35">
        <f t="shared" si="3"/>
        <v>0</v>
      </c>
      <c r="C189" s="5">
        <f>'summary 0924'!I25</f>
        <v>0</v>
      </c>
      <c r="D189" s="4">
        <f>540+17+1+1+6+10+1+2+12+2+1+1+1+3+4+3+1+1+1+8+2+1+1+6+1+1+2+1+2+1+4+1+1+1+12+4+57+16</f>
        <v>730</v>
      </c>
      <c r="E189" s="36">
        <f t="shared" si="4"/>
        <v>0</v>
      </c>
    </row>
    <row r="190" spans="1:12" x14ac:dyDescent="0.25">
      <c r="A190" s="34" t="s">
        <v>228</v>
      </c>
      <c r="B190" s="35">
        <f t="shared" si="3"/>
        <v>0.5714285714285714</v>
      </c>
      <c r="C190" s="5">
        <f>'summary 0924'!I26</f>
        <v>8</v>
      </c>
      <c r="D190" s="4">
        <f>13+1+1+1+16+10</f>
        <v>42</v>
      </c>
      <c r="E190" s="36">
        <f t="shared" si="4"/>
        <v>19.047619047619047</v>
      </c>
    </row>
    <row r="191" spans="1:12" x14ac:dyDescent="0.25">
      <c r="A191" s="34" t="s">
        <v>429</v>
      </c>
      <c r="B191" s="35">
        <f t="shared" si="3"/>
        <v>0</v>
      </c>
      <c r="C191" s="5">
        <f>'summary 0924'!I27</f>
        <v>0</v>
      </c>
      <c r="D191" s="4">
        <f>36+1+1+2</f>
        <v>40</v>
      </c>
      <c r="E191" s="36">
        <f t="shared" si="4"/>
        <v>0</v>
      </c>
    </row>
    <row r="192" spans="1:12" x14ac:dyDescent="0.25">
      <c r="A192" s="34" t="s">
        <v>430</v>
      </c>
      <c r="B192" s="35">
        <f t="shared" si="3"/>
        <v>0.14285714285714285</v>
      </c>
      <c r="C192" s="5">
        <f>'summary 0924'!I28</f>
        <v>2</v>
      </c>
      <c r="D192" s="4">
        <f>288+2+13+2+5+56+59+14+2+3+3+1+4+14</f>
        <v>466</v>
      </c>
      <c r="E192" s="36">
        <f t="shared" si="4"/>
        <v>0.42918454935622319</v>
      </c>
    </row>
    <row r="193" spans="1:5" x14ac:dyDescent="0.25">
      <c r="A193" s="34" t="s">
        <v>431</v>
      </c>
      <c r="B193" s="35">
        <f t="shared" si="3"/>
        <v>7.1428571428571425E-2</v>
      </c>
      <c r="C193" s="5">
        <f>'summary 0924'!I29</f>
        <v>1</v>
      </c>
      <c r="D193" s="4">
        <f>132+2+1+2+7+3+4+2+7+1+3+4+5</f>
        <v>173</v>
      </c>
      <c r="E193" s="36">
        <f t="shared" si="4"/>
        <v>0.57803468208092479</v>
      </c>
    </row>
    <row r="194" spans="1:5" x14ac:dyDescent="0.25">
      <c r="A194" s="34" t="s">
        <v>291</v>
      </c>
      <c r="B194" s="35">
        <f t="shared" si="3"/>
        <v>0</v>
      </c>
      <c r="C194" s="5">
        <f>'summary 0924'!I30</f>
        <v>0</v>
      </c>
      <c r="D194" s="4">
        <v>9</v>
      </c>
      <c r="E194" s="36">
        <f t="shared" si="4"/>
        <v>0</v>
      </c>
    </row>
    <row r="195" spans="1:5" x14ac:dyDescent="0.25">
      <c r="A195" s="34" t="s">
        <v>393</v>
      </c>
      <c r="B195" s="35">
        <f t="shared" si="3"/>
        <v>0</v>
      </c>
      <c r="C195" s="5">
        <f>'summary 0924'!I31</f>
        <v>0</v>
      </c>
      <c r="D195" s="4">
        <f>10+5+2</f>
        <v>17</v>
      </c>
      <c r="E195" s="36">
        <f t="shared" si="4"/>
        <v>0</v>
      </c>
    </row>
    <row r="196" spans="1:5" x14ac:dyDescent="0.25">
      <c r="A196" s="37" t="s">
        <v>432</v>
      </c>
      <c r="B196" s="35">
        <f t="shared" si="3"/>
        <v>7.1428571428571425E-2</v>
      </c>
      <c r="C196" s="5">
        <f>'summary 0924'!I32</f>
        <v>1</v>
      </c>
    </row>
    <row r="197" spans="1:5" x14ac:dyDescent="0.25">
      <c r="A197" s="37" t="s">
        <v>433</v>
      </c>
      <c r="B197" s="38">
        <f>SUM(B188:B196)</f>
        <v>0.99999999999999978</v>
      </c>
      <c r="C197" s="4">
        <f>SUM(C188:C196)</f>
        <v>14</v>
      </c>
      <c r="D197" s="4">
        <f>SUM(D188:D196)</f>
        <v>1547</v>
      </c>
    </row>
  </sheetData>
  <phoneticPr fontId="0" type="noConversion"/>
  <printOptions horizontalCentered="1"/>
  <pageMargins left="0.25" right="0.25" top="1" bottom="0.5" header="0.5" footer="0.25"/>
  <pageSetup paperSize="5" scale="58" orientation="landscape" r:id="rId1"/>
  <headerFooter alignWithMargins="0">
    <oddHeader>&amp;C&amp;"Arial,Bold"EWS-Global Risk Operations
Weekly Summary of Market Risk Aggregation Issues
Week Beginning September 24</oddHeader>
    <oddFooter>&amp;L&amp;"Arial,Bold"Questions Call Nancy ext 54751</oddFooter>
  </headerFooter>
  <rowBreaks count="1" manualBreakCount="1">
    <brk id="110"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506</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435</v>
      </c>
      <c r="B5" s="42"/>
      <c r="C5" s="42"/>
      <c r="D5" s="42"/>
      <c r="E5" s="42"/>
      <c r="F5" s="42"/>
      <c r="G5" s="42"/>
      <c r="H5" s="42"/>
      <c r="I5" s="42"/>
      <c r="J5" s="42"/>
      <c r="K5" s="43">
        <f>SUM(K10:K18)</f>
        <v>14</v>
      </c>
    </row>
    <row r="6" spans="1:11" x14ac:dyDescent="0.25">
      <c r="A6" s="1"/>
      <c r="B6" s="1"/>
      <c r="C6" s="1"/>
      <c r="K6" s="3"/>
    </row>
    <row r="7" spans="1:11" x14ac:dyDescent="0.25">
      <c r="A7" s="1"/>
      <c r="B7" s="1"/>
      <c r="C7" s="1"/>
      <c r="K7" s="3"/>
    </row>
    <row r="8" spans="1:11" ht="13.8" thickBot="1" x14ac:dyDescent="0.3">
      <c r="A8" s="44" t="s">
        <v>436</v>
      </c>
      <c r="B8" s="44"/>
      <c r="C8" s="44" t="s">
        <v>437</v>
      </c>
      <c r="D8" s="44"/>
      <c r="E8" s="45"/>
      <c r="F8" s="45"/>
      <c r="G8" s="45"/>
      <c r="H8" s="45"/>
      <c r="I8" s="45"/>
      <c r="J8" s="45"/>
      <c r="K8" s="46"/>
    </row>
    <row r="9" spans="1:11" x14ac:dyDescent="0.25">
      <c r="A9" s="2"/>
      <c r="B9" s="2"/>
      <c r="C9" s="2"/>
      <c r="D9" s="2"/>
      <c r="E9" s="2"/>
      <c r="F9" s="2"/>
      <c r="G9" s="2"/>
      <c r="H9" s="2"/>
      <c r="I9" s="2"/>
      <c r="K9" s="3"/>
    </row>
    <row r="10" spans="1:11" x14ac:dyDescent="0.25">
      <c r="A10" s="5" t="s">
        <v>375</v>
      </c>
      <c r="B10" s="2"/>
      <c r="C10" s="2" t="s">
        <v>199</v>
      </c>
      <c r="D10" s="2"/>
      <c r="E10" s="2"/>
      <c r="F10" s="2"/>
      <c r="G10" s="2"/>
      <c r="H10" s="2"/>
      <c r="I10" s="2"/>
      <c r="K10" s="2">
        <v>2</v>
      </c>
    </row>
    <row r="11" spans="1:11" x14ac:dyDescent="0.25">
      <c r="A11" s="6" t="s">
        <v>438</v>
      </c>
      <c r="B11" s="7"/>
      <c r="C11" s="7" t="s">
        <v>200</v>
      </c>
      <c r="D11" s="7"/>
      <c r="E11" s="7"/>
      <c r="F11" s="7"/>
      <c r="G11" s="7"/>
      <c r="H11" s="7"/>
      <c r="I11" s="7"/>
      <c r="J11" s="7"/>
      <c r="K11" s="7">
        <v>1</v>
      </c>
    </row>
    <row r="12" spans="1:11" x14ac:dyDescent="0.25">
      <c r="A12" s="6" t="s">
        <v>255</v>
      </c>
      <c r="B12" s="7"/>
      <c r="C12" s="7" t="s">
        <v>201</v>
      </c>
      <c r="D12" s="7"/>
      <c r="E12" s="7"/>
      <c r="F12" s="7"/>
      <c r="G12" s="7"/>
      <c r="H12" s="7"/>
      <c r="I12" s="7"/>
      <c r="J12" s="7"/>
      <c r="K12" s="7">
        <f>1+3</f>
        <v>4</v>
      </c>
    </row>
    <row r="13" spans="1:11" x14ac:dyDescent="0.25">
      <c r="A13" s="6" t="s">
        <v>231</v>
      </c>
      <c r="B13" s="7"/>
      <c r="C13" s="7" t="s">
        <v>439</v>
      </c>
      <c r="D13" s="7"/>
      <c r="E13" s="7"/>
      <c r="F13" s="7"/>
      <c r="G13" s="7"/>
      <c r="H13" s="7"/>
      <c r="I13" s="7"/>
      <c r="J13" s="7"/>
      <c r="K13" s="7">
        <v>4</v>
      </c>
    </row>
    <row r="14" spans="1:11" x14ac:dyDescent="0.25">
      <c r="A14" s="6" t="s">
        <v>361</v>
      </c>
      <c r="B14" s="7"/>
      <c r="C14" s="7" t="s">
        <v>203</v>
      </c>
      <c r="D14" s="7"/>
      <c r="E14" s="7"/>
      <c r="F14" s="7"/>
      <c r="G14" s="7"/>
      <c r="H14" s="7"/>
      <c r="I14" s="7"/>
      <c r="J14" s="7"/>
      <c r="K14" s="7"/>
    </row>
    <row r="15" spans="1:11" x14ac:dyDescent="0.25">
      <c r="A15" s="6" t="s">
        <v>241</v>
      </c>
      <c r="B15" s="7"/>
      <c r="C15" s="7" t="s">
        <v>204</v>
      </c>
      <c r="D15" s="7"/>
      <c r="E15" s="7"/>
      <c r="F15" s="7"/>
      <c r="G15" s="7"/>
      <c r="H15" s="7"/>
      <c r="I15" s="7"/>
      <c r="J15" s="7"/>
      <c r="K15" s="7"/>
    </row>
    <row r="16" spans="1:11" x14ac:dyDescent="0.25">
      <c r="A16" s="6" t="s">
        <v>440</v>
      </c>
      <c r="B16" s="7"/>
      <c r="C16" s="7" t="s">
        <v>205</v>
      </c>
      <c r="D16" s="7"/>
      <c r="E16" s="7"/>
      <c r="F16" s="7"/>
      <c r="G16" s="7"/>
      <c r="H16" s="7"/>
      <c r="I16" s="7"/>
      <c r="J16" s="7"/>
      <c r="K16" s="7"/>
    </row>
    <row r="17" spans="1:11" x14ac:dyDescent="0.25">
      <c r="A17" s="6" t="s">
        <v>260</v>
      </c>
      <c r="B17" s="7"/>
      <c r="C17" s="7" t="s">
        <v>206</v>
      </c>
      <c r="D17" s="7"/>
      <c r="E17" s="7"/>
      <c r="F17" s="7"/>
      <c r="G17" s="7"/>
      <c r="H17" s="7"/>
      <c r="I17" s="7"/>
      <c r="J17" s="7"/>
      <c r="K17" s="7">
        <v>3</v>
      </c>
    </row>
    <row r="18" spans="1:11" x14ac:dyDescent="0.25">
      <c r="A18" s="6" t="s">
        <v>266</v>
      </c>
      <c r="B18" s="7"/>
      <c r="C18" s="7" t="s">
        <v>207</v>
      </c>
      <c r="D18" s="7"/>
      <c r="E18" s="7"/>
      <c r="F18" s="7"/>
      <c r="G18" s="7"/>
      <c r="H18" s="7"/>
      <c r="I18" s="7"/>
      <c r="J18" s="7"/>
      <c r="K18" s="47"/>
    </row>
    <row r="22" spans="1:11" ht="13.8" thickBot="1" x14ac:dyDescent="0.3">
      <c r="A22" s="44" t="s">
        <v>441</v>
      </c>
      <c r="B22" s="45"/>
      <c r="C22" s="45"/>
      <c r="D22" s="45"/>
      <c r="E22" s="45"/>
      <c r="F22" s="45"/>
      <c r="G22" s="44"/>
      <c r="H22" s="45"/>
      <c r="I22" s="44" t="s">
        <v>442</v>
      </c>
      <c r="J22" s="45"/>
      <c r="K22" s="44" t="s">
        <v>443</v>
      </c>
    </row>
    <row r="23" spans="1:11" x14ac:dyDescent="0.25">
      <c r="G23" s="1"/>
      <c r="I23" s="48"/>
      <c r="J23" s="2"/>
      <c r="K23" s="48"/>
    </row>
    <row r="24" spans="1:11" x14ac:dyDescent="0.25">
      <c r="A24" s="29" t="s">
        <v>428</v>
      </c>
      <c r="B24" s="17"/>
      <c r="C24" s="17"/>
      <c r="D24" s="32"/>
      <c r="E24" s="31"/>
      <c r="F24" s="32"/>
      <c r="G24" s="32"/>
      <c r="H24" s="31"/>
      <c r="I24" s="6">
        <f>1+1</f>
        <v>2</v>
      </c>
      <c r="J24" s="31"/>
      <c r="K24" s="31"/>
    </row>
    <row r="25" spans="1:11" x14ac:dyDescent="0.25">
      <c r="A25" s="29" t="s">
        <v>247</v>
      </c>
      <c r="B25" s="17"/>
      <c r="C25" s="17"/>
      <c r="D25" s="32"/>
      <c r="E25" s="31"/>
      <c r="F25" s="32"/>
      <c r="G25" s="32"/>
      <c r="H25" s="31"/>
      <c r="I25" s="6"/>
      <c r="J25" s="31"/>
      <c r="K25" s="49"/>
    </row>
    <row r="26" spans="1:11" x14ac:dyDescent="0.25">
      <c r="A26" s="29" t="s">
        <v>228</v>
      </c>
      <c r="B26" s="17"/>
      <c r="C26" s="17"/>
      <c r="D26" s="32"/>
      <c r="E26" s="31"/>
      <c r="F26" s="32"/>
      <c r="G26" s="32"/>
      <c r="H26" s="31"/>
      <c r="I26" s="6">
        <v>8</v>
      </c>
      <c r="J26" s="31"/>
      <c r="K26" s="32"/>
    </row>
    <row r="27" spans="1:11" x14ac:dyDescent="0.25">
      <c r="A27" s="29" t="s">
        <v>429</v>
      </c>
      <c r="B27" s="17"/>
      <c r="C27" s="17"/>
      <c r="D27" s="32"/>
      <c r="E27" s="31"/>
      <c r="F27" s="32"/>
      <c r="G27" s="32"/>
      <c r="H27" s="31"/>
      <c r="I27" s="6"/>
      <c r="J27" s="31"/>
      <c r="K27" s="31"/>
    </row>
    <row r="28" spans="1:11" x14ac:dyDescent="0.25">
      <c r="A28" s="29" t="s">
        <v>430</v>
      </c>
      <c r="B28" s="17"/>
      <c r="C28" s="17"/>
      <c r="D28" s="32"/>
      <c r="E28" s="31"/>
      <c r="F28" s="32"/>
      <c r="G28" s="32"/>
      <c r="H28" s="31"/>
      <c r="I28" s="6">
        <f>1+1</f>
        <v>2</v>
      </c>
      <c r="J28" s="31"/>
      <c r="K28" s="31"/>
    </row>
    <row r="29" spans="1:11" x14ac:dyDescent="0.25">
      <c r="A29" s="29" t="s">
        <v>431</v>
      </c>
      <c r="B29" s="17"/>
      <c r="C29" s="17"/>
      <c r="D29" s="32"/>
      <c r="E29" s="31"/>
      <c r="F29" s="32"/>
      <c r="G29" s="32"/>
      <c r="H29" s="31"/>
      <c r="I29" s="6">
        <f>1</f>
        <v>1</v>
      </c>
      <c r="J29" s="31"/>
      <c r="K29" s="32"/>
    </row>
    <row r="30" spans="1:11" x14ac:dyDescent="0.25">
      <c r="A30" s="29" t="s">
        <v>291</v>
      </c>
      <c r="B30" s="17"/>
      <c r="C30" s="17"/>
      <c r="D30" s="32"/>
      <c r="E30" s="31"/>
      <c r="F30" s="32"/>
      <c r="G30" s="32"/>
      <c r="H30" s="31"/>
      <c r="I30" s="6"/>
      <c r="J30" s="31"/>
      <c r="K30" s="31"/>
    </row>
    <row r="31" spans="1:11" x14ac:dyDescent="0.25">
      <c r="A31" s="29" t="s">
        <v>393</v>
      </c>
      <c r="B31" s="17"/>
      <c r="C31" s="17"/>
      <c r="D31" s="32"/>
      <c r="E31" s="31"/>
      <c r="F31" s="32"/>
      <c r="G31" s="32"/>
      <c r="H31" s="31"/>
      <c r="I31" s="6"/>
      <c r="J31" s="31"/>
      <c r="K31" s="31"/>
    </row>
    <row r="32" spans="1:11" ht="13.8" thickBot="1" x14ac:dyDescent="0.3">
      <c r="A32" s="50" t="s">
        <v>444</v>
      </c>
      <c r="I32" s="5">
        <v>1</v>
      </c>
      <c r="K32" s="51"/>
    </row>
    <row r="33" spans="1:11" ht="13.8" thickTop="1" x14ac:dyDescent="0.25">
      <c r="A33" s="52" t="s">
        <v>435</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97"/>
  <sheetViews>
    <sheetView topLeftCell="A42" zoomScale="80" zoomScaleNormal="100" workbookViewId="0">
      <selection activeCell="G112" sqref="G112"/>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29" width="9.109375" style="4"/>
    <col min="30" max="30" width="9.88671875" style="4" bestFit="1" customWidth="1"/>
    <col min="31" max="16384" width="9.109375" style="4"/>
  </cols>
  <sheetData>
    <row r="1" spans="1:31" s="1" customFormat="1" x14ac:dyDescent="0.25">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c r="AA1" s="1" t="s">
        <v>454</v>
      </c>
      <c r="AB1" s="1" t="s">
        <v>509</v>
      </c>
      <c r="AC1" s="1" t="s">
        <v>1</v>
      </c>
      <c r="AD1" s="1" t="s">
        <v>105</v>
      </c>
    </row>
    <row r="2" spans="1:31" x14ac:dyDescent="0.25">
      <c r="A2" s="2" t="s">
        <v>199</v>
      </c>
      <c r="B2" s="3"/>
      <c r="H2" s="4">
        <f>1+1</f>
        <v>2</v>
      </c>
      <c r="J2" s="4">
        <f>1</f>
        <v>1</v>
      </c>
      <c r="K2" s="3"/>
      <c r="L2" s="5"/>
      <c r="M2" s="3"/>
      <c r="N2" s="3"/>
      <c r="P2" s="4">
        <v>1</v>
      </c>
      <c r="AC2" s="4">
        <f>'summary 0910'!K10</f>
        <v>1</v>
      </c>
      <c r="AD2" s="4">
        <f>'summary 0917'!K10</f>
        <v>2</v>
      </c>
    </row>
    <row r="3" spans="1:31" x14ac:dyDescent="0.25">
      <c r="A3" s="2" t="s">
        <v>200</v>
      </c>
      <c r="B3" s="5"/>
      <c r="K3" s="5"/>
      <c r="L3" s="5"/>
      <c r="M3" s="5"/>
      <c r="N3" s="6">
        <v>1</v>
      </c>
      <c r="P3" s="4">
        <v>1</v>
      </c>
      <c r="R3" s="4">
        <f>'[7]summary 0625'!K11</f>
        <v>2</v>
      </c>
      <c r="T3" s="4">
        <f>'[7]summary 0709'!K10</f>
        <v>1</v>
      </c>
    </row>
    <row r="4" spans="1:31" x14ac:dyDescent="0.25">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row>
    <row r="5" spans="1:31" x14ac:dyDescent="0.25">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row>
    <row r="6" spans="1:31" x14ac:dyDescent="0.25">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1" x14ac:dyDescent="0.25">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row>
    <row r="8" spans="1:31" x14ac:dyDescent="0.25">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1" x14ac:dyDescent="0.25">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row>
    <row r="10" spans="1:31" x14ac:dyDescent="0.25">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row>
    <row r="11" spans="1:31" x14ac:dyDescent="0.25">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row>
    <row r="12" spans="1:31" s="1" customFormat="1" x14ac:dyDescent="0.25">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row>
    <row r="15" spans="1:31" x14ac:dyDescent="0.25">
      <c r="A15" s="4" t="s">
        <v>428</v>
      </c>
      <c r="Y15" s="4">
        <f>[8]Aug!$U$24+[8]Aug!$U$9</f>
        <v>3</v>
      </c>
      <c r="Z15" s="4">
        <f>[8]Aug!$AB$27</f>
        <v>1</v>
      </c>
      <c r="AB15" s="4">
        <f>3</f>
        <v>3</v>
      </c>
      <c r="AC15" s="4">
        <f>2</f>
        <v>2</v>
      </c>
      <c r="AD15" s="4">
        <v>3</v>
      </c>
      <c r="AE15" s="4" t="s">
        <v>428</v>
      </c>
    </row>
    <row r="16" spans="1:31" x14ac:dyDescent="0.25">
      <c r="A16" s="4" t="s">
        <v>247</v>
      </c>
      <c r="X16" s="4">
        <f>[8]Aug!$N$22+[8]Aug!$N$20+[8]Aug!$N$7+[8]Aug!$N$8</f>
        <v>14</v>
      </c>
      <c r="Y16" s="4">
        <f>[8]Aug!$U$20+[8]Aug!$U$22+[8]Aug!$U$16</f>
        <v>3</v>
      </c>
      <c r="Z16" s="4">
        <f>[8]Aug!$AB$22+[8]Aug!$AB$7+[8]Aug!$AB$8</f>
        <v>8</v>
      </c>
      <c r="AA16" s="4">
        <f>[8]Aug!$AI$16+1</f>
        <v>2</v>
      </c>
      <c r="AB16" s="4">
        <f>1+1+5+2</f>
        <v>9</v>
      </c>
      <c r="AC16" s="4">
        <f>1+4+12</f>
        <v>17</v>
      </c>
      <c r="AD16" s="4">
        <v>57</v>
      </c>
      <c r="AE16" s="4" t="s">
        <v>247</v>
      </c>
    </row>
    <row r="17" spans="1:31" x14ac:dyDescent="0.25">
      <c r="A17" s="4" t="s">
        <v>393</v>
      </c>
      <c r="AE17" s="4" t="s">
        <v>393</v>
      </c>
    </row>
    <row r="18" spans="1:31" x14ac:dyDescent="0.25">
      <c r="A18" s="4" t="s">
        <v>228</v>
      </c>
      <c r="AE18" s="4" t="s">
        <v>228</v>
      </c>
    </row>
    <row r="19" spans="1:31" x14ac:dyDescent="0.25">
      <c r="A19" s="4" t="s">
        <v>291</v>
      </c>
      <c r="AE19" s="4" t="s">
        <v>291</v>
      </c>
    </row>
    <row r="20" spans="1:31" x14ac:dyDescent="0.25">
      <c r="A20" s="4" t="s">
        <v>510</v>
      </c>
      <c r="X20" s="4">
        <f>[8]Aug!$N$21+[8]Aug!$N$15</f>
        <v>6</v>
      </c>
      <c r="Y20" s="4">
        <f>[8]Aug!$U$26+[8]Aug!$U$21</f>
        <v>7</v>
      </c>
      <c r="Z20" s="4">
        <f>[8]Aug!$AB$26+[8]Aug!$AB$21</f>
        <v>3</v>
      </c>
      <c r="AA20" s="4">
        <f>[8]Aug!$AI$26+[8]Aug!$AI$21</f>
        <v>11</v>
      </c>
      <c r="AB20" s="4">
        <f>1</f>
        <v>1</v>
      </c>
      <c r="AC20" s="4">
        <f>14+3</f>
        <v>17</v>
      </c>
      <c r="AD20" s="4">
        <v>6</v>
      </c>
      <c r="AE20" s="4" t="s">
        <v>510</v>
      </c>
    </row>
    <row r="22" spans="1:31" x14ac:dyDescent="0.25">
      <c r="A22" s="4" t="s">
        <v>507</v>
      </c>
      <c r="X22" s="4">
        <f t="shared" ref="X22:AD22" si="2">SUM(X15:X20)</f>
        <v>20</v>
      </c>
      <c r="Y22" s="4">
        <f t="shared" si="2"/>
        <v>13</v>
      </c>
      <c r="Z22" s="4">
        <f t="shared" si="2"/>
        <v>12</v>
      </c>
      <c r="AA22" s="4">
        <f t="shared" si="2"/>
        <v>13</v>
      </c>
      <c r="AB22" s="4">
        <f t="shared" si="2"/>
        <v>13</v>
      </c>
      <c r="AC22" s="4">
        <f t="shared" si="2"/>
        <v>36</v>
      </c>
      <c r="AD22" s="4">
        <f t="shared" si="2"/>
        <v>66</v>
      </c>
      <c r="AE22" s="4" t="s">
        <v>511</v>
      </c>
    </row>
    <row r="24" spans="1:31" x14ac:dyDescent="0.25">
      <c r="A24" s="4" t="s">
        <v>508</v>
      </c>
      <c r="AE24" s="4" t="s">
        <v>508</v>
      </c>
    </row>
    <row r="111" spans="1:12" x14ac:dyDescent="0.25">
      <c r="A111" s="10" t="s">
        <v>505</v>
      </c>
      <c r="B111" s="11"/>
      <c r="C111" s="11"/>
      <c r="D111" s="11"/>
      <c r="E111" s="11"/>
      <c r="F111" s="12"/>
      <c r="G111" s="11"/>
      <c r="H111" s="11"/>
      <c r="I111" s="12"/>
      <c r="J111" s="12"/>
      <c r="K111" s="12"/>
      <c r="L111" s="11"/>
    </row>
    <row r="112" spans="1:12" x14ac:dyDescent="0.25">
      <c r="A112" s="11"/>
      <c r="B112" s="11"/>
      <c r="C112" s="11"/>
      <c r="D112" s="11"/>
      <c r="E112" s="11"/>
      <c r="F112" s="12"/>
      <c r="G112" s="11"/>
      <c r="H112" s="11"/>
      <c r="I112" s="12"/>
      <c r="J112" s="12"/>
      <c r="K112" s="12"/>
      <c r="L112" s="11"/>
    </row>
    <row r="113" spans="1:12" x14ac:dyDescent="0.25">
      <c r="A113" s="13" t="s">
        <v>210</v>
      </c>
      <c r="B113" s="11"/>
      <c r="C113" s="11"/>
      <c r="D113" s="11"/>
      <c r="E113" s="11"/>
      <c r="F113" s="12"/>
      <c r="G113" s="11"/>
      <c r="H113" s="11"/>
      <c r="I113" s="12"/>
      <c r="J113" s="12"/>
      <c r="K113" s="12"/>
      <c r="L113" s="11"/>
    </row>
    <row r="114" spans="1:12" x14ac:dyDescent="0.25">
      <c r="A114" s="11" t="s">
        <v>445</v>
      </c>
      <c r="B114" s="11"/>
      <c r="C114" s="11"/>
      <c r="D114" s="11"/>
      <c r="E114" s="11"/>
      <c r="F114" s="12"/>
      <c r="G114" s="11"/>
      <c r="H114" s="11"/>
      <c r="I114" s="12"/>
      <c r="J114" s="12"/>
      <c r="K114" s="12"/>
      <c r="L114" s="11"/>
    </row>
    <row r="115" spans="1:12" x14ac:dyDescent="0.25">
      <c r="A115" s="11" t="s">
        <v>446</v>
      </c>
      <c r="B115" s="11"/>
      <c r="C115" s="11"/>
      <c r="D115" s="11"/>
      <c r="E115" s="11"/>
      <c r="F115" s="12"/>
      <c r="G115" s="11"/>
      <c r="H115" s="11"/>
      <c r="I115" s="12"/>
      <c r="J115" s="12"/>
      <c r="K115" s="12"/>
      <c r="L115" s="11"/>
    </row>
    <row r="116" spans="1:12" x14ac:dyDescent="0.25">
      <c r="A116" s="11" t="s">
        <v>447</v>
      </c>
      <c r="B116" s="11"/>
      <c r="C116" s="11"/>
      <c r="D116" s="11"/>
      <c r="E116" s="11"/>
      <c r="F116" s="12"/>
      <c r="G116" s="11"/>
      <c r="H116" s="11"/>
      <c r="I116" s="12"/>
      <c r="J116" s="12"/>
      <c r="K116" s="12"/>
      <c r="L116" s="11"/>
    </row>
    <row r="117" spans="1:12" x14ac:dyDescent="0.25">
      <c r="A117" s="11" t="s">
        <v>448</v>
      </c>
      <c r="B117" s="11"/>
      <c r="C117" s="11"/>
      <c r="D117" s="11"/>
      <c r="E117" s="11"/>
      <c r="F117" s="12"/>
      <c r="G117" s="11"/>
      <c r="H117" s="11"/>
      <c r="I117" s="12"/>
      <c r="J117" s="12"/>
      <c r="K117" s="12"/>
      <c r="L117" s="11"/>
    </row>
    <row r="118" spans="1:12" x14ac:dyDescent="0.25">
      <c r="A118" s="11" t="s">
        <v>449</v>
      </c>
      <c r="B118" s="11"/>
      <c r="C118" s="11"/>
      <c r="D118" s="11"/>
      <c r="E118" s="11"/>
      <c r="F118" s="12"/>
      <c r="G118" s="11"/>
      <c r="H118" s="11"/>
      <c r="I118" s="12"/>
      <c r="J118" s="12"/>
      <c r="K118" s="12"/>
      <c r="L118" s="11"/>
    </row>
    <row r="119" spans="1:12" x14ac:dyDescent="0.25">
      <c r="A119" s="11" t="s">
        <v>450</v>
      </c>
      <c r="B119" s="11"/>
      <c r="C119" s="11"/>
      <c r="D119" s="11"/>
      <c r="E119" s="11"/>
      <c r="F119" s="12"/>
      <c r="G119" s="11"/>
      <c r="H119" s="11"/>
      <c r="I119" s="12"/>
      <c r="J119" s="12"/>
      <c r="K119" s="12"/>
      <c r="L119" s="11"/>
    </row>
    <row r="120" spans="1:12" x14ac:dyDescent="0.25">
      <c r="A120" s="11" t="s">
        <v>451</v>
      </c>
      <c r="B120" s="11"/>
      <c r="C120" s="11"/>
      <c r="D120" s="11"/>
      <c r="E120" s="11"/>
      <c r="F120" s="12"/>
      <c r="G120" s="11"/>
      <c r="H120" s="11"/>
      <c r="I120" s="12"/>
      <c r="J120" s="12"/>
      <c r="K120" s="12"/>
      <c r="L120" s="11"/>
    </row>
    <row r="121" spans="1:12" x14ac:dyDescent="0.25">
      <c r="A121" s="11" t="s">
        <v>452</v>
      </c>
      <c r="B121" s="11"/>
      <c r="C121" s="11"/>
      <c r="D121" s="11"/>
      <c r="E121" s="11"/>
      <c r="F121" s="12"/>
      <c r="G121" s="11"/>
      <c r="H121" s="11"/>
      <c r="I121" s="12"/>
      <c r="J121" s="12"/>
      <c r="K121" s="12"/>
      <c r="L121" s="11"/>
    </row>
    <row r="122" spans="1:12" x14ac:dyDescent="0.25">
      <c r="A122" s="11" t="s">
        <v>453</v>
      </c>
      <c r="B122" s="11"/>
      <c r="C122" s="11"/>
      <c r="D122" s="11"/>
      <c r="E122" s="11"/>
      <c r="F122" s="12"/>
      <c r="G122" s="11"/>
      <c r="H122" s="11"/>
      <c r="I122" s="12"/>
      <c r="J122" s="12"/>
      <c r="K122" s="12"/>
      <c r="L122" s="11"/>
    </row>
    <row r="123" spans="1:12" x14ac:dyDescent="0.25">
      <c r="A123" s="11"/>
      <c r="B123" s="11"/>
      <c r="C123" s="11"/>
      <c r="D123" s="11"/>
      <c r="E123" s="11"/>
      <c r="F123" s="12"/>
      <c r="G123" s="11"/>
      <c r="H123" s="11"/>
      <c r="I123" s="12"/>
      <c r="J123" s="12"/>
      <c r="K123" s="12"/>
      <c r="L123" s="11"/>
    </row>
    <row r="124" spans="1:12" x14ac:dyDescent="0.25">
      <c r="A124" s="14"/>
      <c r="B124" s="14"/>
      <c r="C124" s="14"/>
      <c r="D124" s="14"/>
      <c r="E124" s="14" t="s">
        <v>211</v>
      </c>
      <c r="F124" s="14"/>
      <c r="G124" s="14"/>
      <c r="H124" s="14"/>
      <c r="I124" s="14" t="s">
        <v>212</v>
      </c>
      <c r="J124" s="14" t="s">
        <v>213</v>
      </c>
      <c r="K124" s="14" t="s">
        <v>214</v>
      </c>
      <c r="L124" s="14" t="s">
        <v>215</v>
      </c>
    </row>
    <row r="125" spans="1:12" x14ac:dyDescent="0.25">
      <c r="A125" s="14" t="s">
        <v>216</v>
      </c>
      <c r="B125" s="14" t="s">
        <v>217</v>
      </c>
      <c r="C125" s="14" t="s">
        <v>218</v>
      </c>
      <c r="D125" s="14" t="s">
        <v>219</v>
      </c>
      <c r="E125" s="14" t="s">
        <v>220</v>
      </c>
      <c r="F125" s="14" t="s">
        <v>210</v>
      </c>
      <c r="G125" s="14" t="s">
        <v>221</v>
      </c>
      <c r="H125" s="14" t="s">
        <v>222</v>
      </c>
      <c r="I125" s="14" t="s">
        <v>223</v>
      </c>
      <c r="J125" s="14" t="s">
        <v>224</v>
      </c>
      <c r="K125" s="14" t="s">
        <v>225</v>
      </c>
      <c r="L125" s="14" t="s">
        <v>226</v>
      </c>
    </row>
    <row r="126" spans="1:12" x14ac:dyDescent="0.25">
      <c r="A126" s="14"/>
      <c r="B126" s="14"/>
      <c r="C126" s="14"/>
      <c r="D126" s="14"/>
      <c r="E126" s="14"/>
      <c r="F126" s="14"/>
      <c r="G126" s="14"/>
      <c r="H126" s="14"/>
      <c r="I126" s="14"/>
      <c r="J126" s="14"/>
      <c r="K126" s="14"/>
      <c r="L126" s="14"/>
    </row>
    <row r="127" spans="1:12" ht="26.4" x14ac:dyDescent="0.25">
      <c r="A127" s="24">
        <v>37155</v>
      </c>
      <c r="B127" s="18" t="s">
        <v>478</v>
      </c>
      <c r="C127" s="18" t="s">
        <v>228</v>
      </c>
      <c r="D127" s="18" t="s">
        <v>313</v>
      </c>
      <c r="E127" s="18" t="s">
        <v>479</v>
      </c>
      <c r="F127" s="18" t="s">
        <v>260</v>
      </c>
      <c r="G127" s="17" t="s">
        <v>480</v>
      </c>
      <c r="H127" s="17"/>
      <c r="I127" s="18" t="s">
        <v>235</v>
      </c>
      <c r="J127" s="18" t="s">
        <v>234</v>
      </c>
      <c r="K127" s="18" t="s">
        <v>235</v>
      </c>
      <c r="L127" s="18" t="s">
        <v>456</v>
      </c>
    </row>
    <row r="128" spans="1:12" ht="66" x14ac:dyDescent="0.25">
      <c r="A128" s="24">
        <v>37155</v>
      </c>
      <c r="B128" s="18" t="s">
        <v>29</v>
      </c>
      <c r="C128" s="18" t="s">
        <v>228</v>
      </c>
      <c r="D128" s="18" t="s">
        <v>229</v>
      </c>
      <c r="E128" s="18" t="s">
        <v>230</v>
      </c>
      <c r="F128" s="18" t="s">
        <v>231</v>
      </c>
      <c r="G128" s="17" t="s">
        <v>30</v>
      </c>
      <c r="H128" s="18"/>
      <c r="I128" s="18" t="s">
        <v>234</v>
      </c>
      <c r="J128" s="18" t="s">
        <v>234</v>
      </c>
      <c r="K128" s="18" t="s">
        <v>235</v>
      </c>
      <c r="L128" s="18" t="s">
        <v>456</v>
      </c>
    </row>
    <row r="129" spans="1:25" ht="39.6" x14ac:dyDescent="0.25">
      <c r="A129" s="24">
        <v>37155</v>
      </c>
      <c r="B129" s="18" t="s">
        <v>31</v>
      </c>
      <c r="C129" s="18" t="s">
        <v>228</v>
      </c>
      <c r="D129" s="18" t="s">
        <v>229</v>
      </c>
      <c r="E129" s="18" t="s">
        <v>230</v>
      </c>
      <c r="F129" s="18" t="s">
        <v>231</v>
      </c>
      <c r="G129" s="17" t="s">
        <v>32</v>
      </c>
      <c r="H129" s="18"/>
      <c r="I129" s="18" t="s">
        <v>234</v>
      </c>
      <c r="J129" s="18" t="s">
        <v>234</v>
      </c>
      <c r="K129" s="18" t="s">
        <v>235</v>
      </c>
      <c r="L129" s="18" t="s">
        <v>456</v>
      </c>
    </row>
    <row r="130" spans="1:25" ht="210" customHeight="1" x14ac:dyDescent="0.25">
      <c r="A130" s="24">
        <v>37155</v>
      </c>
      <c r="B130" s="17" t="s">
        <v>33</v>
      </c>
      <c r="C130" s="18" t="s">
        <v>247</v>
      </c>
      <c r="D130" s="18" t="s">
        <v>248</v>
      </c>
      <c r="E130" s="18" t="s">
        <v>34</v>
      </c>
      <c r="F130" s="18" t="s">
        <v>255</v>
      </c>
      <c r="G130" s="17" t="s">
        <v>529</v>
      </c>
      <c r="H130" s="18"/>
      <c r="I130" s="18" t="s">
        <v>234</v>
      </c>
      <c r="J130" s="18" t="s">
        <v>234</v>
      </c>
      <c r="K130" s="18" t="s">
        <v>234</v>
      </c>
      <c r="L130" s="18" t="s">
        <v>456</v>
      </c>
    </row>
    <row r="131" spans="1:25" ht="24.75" customHeight="1" x14ac:dyDescent="0.25">
      <c r="A131" s="24">
        <v>37154</v>
      </c>
      <c r="B131" s="18" t="s">
        <v>35</v>
      </c>
      <c r="C131" s="18" t="s">
        <v>228</v>
      </c>
      <c r="D131" s="18" t="s">
        <v>311</v>
      </c>
      <c r="E131" s="18" t="s">
        <v>230</v>
      </c>
      <c r="F131" s="18" t="s">
        <v>266</v>
      </c>
      <c r="G131" s="17" t="s">
        <v>36</v>
      </c>
      <c r="H131" s="18"/>
      <c r="I131" s="18" t="s">
        <v>234</v>
      </c>
      <c r="J131" s="18" t="s">
        <v>234</v>
      </c>
      <c r="K131" s="18" t="s">
        <v>235</v>
      </c>
      <c r="L131" s="18" t="s">
        <v>456</v>
      </c>
    </row>
    <row r="132" spans="1:25" ht="39.6" x14ac:dyDescent="0.25">
      <c r="A132" s="24">
        <v>37154</v>
      </c>
      <c r="B132" s="18" t="s">
        <v>295</v>
      </c>
      <c r="C132" s="18" t="s">
        <v>228</v>
      </c>
      <c r="D132" s="18" t="s">
        <v>295</v>
      </c>
      <c r="E132" s="18" t="s">
        <v>230</v>
      </c>
      <c r="F132" s="18" t="s">
        <v>375</v>
      </c>
      <c r="G132" s="17" t="s">
        <v>87</v>
      </c>
      <c r="H132" s="18"/>
      <c r="I132" s="18" t="s">
        <v>234</v>
      </c>
      <c r="J132" s="18" t="s">
        <v>234</v>
      </c>
      <c r="K132" s="18" t="s">
        <v>235</v>
      </c>
      <c r="L132" s="18" t="s">
        <v>456</v>
      </c>
      <c r="M132" s="22"/>
      <c r="N132" s="22"/>
      <c r="O132" s="22"/>
      <c r="P132" s="22"/>
      <c r="Q132" s="22"/>
      <c r="R132" s="22"/>
      <c r="S132" s="22"/>
      <c r="T132" s="22"/>
      <c r="U132" s="22"/>
      <c r="V132" s="22"/>
      <c r="W132" s="22"/>
      <c r="X132" s="22"/>
      <c r="Y132" s="22"/>
    </row>
    <row r="133" spans="1:25" ht="52.8" x14ac:dyDescent="0.25">
      <c r="A133" s="24">
        <v>37154</v>
      </c>
      <c r="B133" s="17" t="s">
        <v>88</v>
      </c>
      <c r="C133" s="18" t="s">
        <v>228</v>
      </c>
      <c r="D133" s="18" t="s">
        <v>229</v>
      </c>
      <c r="E133" s="18" t="s">
        <v>230</v>
      </c>
      <c r="F133" s="18" t="s">
        <v>231</v>
      </c>
      <c r="G133" s="17" t="s">
        <v>89</v>
      </c>
      <c r="H133" s="18"/>
      <c r="I133" s="18" t="s">
        <v>234</v>
      </c>
      <c r="J133" s="18" t="s">
        <v>234</v>
      </c>
      <c r="K133" s="18" t="s">
        <v>235</v>
      </c>
      <c r="L133" s="18" t="s">
        <v>456</v>
      </c>
      <c r="M133" s="22"/>
      <c r="N133" s="22"/>
      <c r="O133" s="22"/>
      <c r="P133" s="22"/>
      <c r="Q133" s="22"/>
      <c r="R133" s="22"/>
      <c r="S133" s="22"/>
      <c r="T133" s="22"/>
      <c r="U133" s="22"/>
      <c r="V133" s="22"/>
      <c r="W133" s="22"/>
      <c r="X133" s="22"/>
      <c r="Y133" s="22"/>
    </row>
    <row r="134" spans="1:25" ht="52.8" x14ac:dyDescent="0.25">
      <c r="A134" s="24">
        <v>37153</v>
      </c>
      <c r="B134" s="18" t="s">
        <v>90</v>
      </c>
      <c r="C134" s="18" t="s">
        <v>228</v>
      </c>
      <c r="D134" s="18" t="s">
        <v>229</v>
      </c>
      <c r="E134" s="18" t="s">
        <v>230</v>
      </c>
      <c r="F134" s="18" t="s">
        <v>231</v>
      </c>
      <c r="G134" s="17" t="s">
        <v>91</v>
      </c>
      <c r="H134" s="18"/>
      <c r="I134" s="18" t="s">
        <v>234</v>
      </c>
      <c r="J134" s="18" t="s">
        <v>234</v>
      </c>
      <c r="K134" s="18" t="s">
        <v>235</v>
      </c>
      <c r="L134" s="18" t="s">
        <v>456</v>
      </c>
      <c r="M134" s="22"/>
      <c r="N134" s="22"/>
      <c r="O134" s="22"/>
      <c r="P134" s="22"/>
      <c r="Q134" s="22"/>
      <c r="R134" s="22"/>
      <c r="S134" s="22"/>
      <c r="T134" s="22"/>
      <c r="U134" s="22"/>
      <c r="V134" s="22"/>
      <c r="W134" s="22"/>
      <c r="X134" s="22"/>
      <c r="Y134" s="22"/>
    </row>
    <row r="135" spans="1:25" ht="55.5" customHeight="1" x14ac:dyDescent="0.25">
      <c r="A135" s="24">
        <v>37153</v>
      </c>
      <c r="B135" s="18" t="s">
        <v>418</v>
      </c>
      <c r="C135" s="18" t="s">
        <v>228</v>
      </c>
      <c r="D135" s="18" t="s">
        <v>418</v>
      </c>
      <c r="E135" s="18" t="s">
        <v>230</v>
      </c>
      <c r="F135" s="18" t="s">
        <v>231</v>
      </c>
      <c r="G135" s="17" t="s">
        <v>92</v>
      </c>
      <c r="H135" s="18"/>
      <c r="I135" s="18" t="s">
        <v>234</v>
      </c>
      <c r="J135" s="18" t="s">
        <v>234</v>
      </c>
      <c r="K135" s="18" t="s">
        <v>235</v>
      </c>
      <c r="L135" s="18" t="s">
        <v>456</v>
      </c>
      <c r="M135" s="22"/>
      <c r="N135" s="22"/>
      <c r="O135" s="22"/>
      <c r="P135" s="22"/>
      <c r="Q135" s="22"/>
      <c r="R135" s="22"/>
      <c r="S135" s="22"/>
      <c r="T135" s="22"/>
      <c r="U135" s="22"/>
      <c r="V135" s="22"/>
      <c r="W135" s="22"/>
      <c r="X135" s="22"/>
      <c r="Y135" s="22"/>
    </row>
    <row r="136" spans="1:25" ht="66" x14ac:dyDescent="0.25">
      <c r="A136" s="24">
        <v>37152</v>
      </c>
      <c r="B136" s="18" t="s">
        <v>93</v>
      </c>
      <c r="C136" s="18" t="s">
        <v>238</v>
      </c>
      <c r="D136" s="18" t="s">
        <v>94</v>
      </c>
      <c r="E136" s="18" t="s">
        <v>240</v>
      </c>
      <c r="F136" s="18" t="s">
        <v>255</v>
      </c>
      <c r="G136" s="17" t="s">
        <v>95</v>
      </c>
      <c r="H136" s="18"/>
      <c r="I136" s="18" t="s">
        <v>235</v>
      </c>
      <c r="J136" s="18" t="s">
        <v>235</v>
      </c>
      <c r="K136" s="18" t="s">
        <v>234</v>
      </c>
      <c r="L136" s="18" t="s">
        <v>456</v>
      </c>
      <c r="M136" s="22"/>
      <c r="N136" s="22"/>
      <c r="O136" s="22"/>
      <c r="P136" s="22"/>
      <c r="Q136" s="22"/>
      <c r="R136" s="22"/>
      <c r="S136" s="22"/>
      <c r="T136" s="22"/>
      <c r="U136" s="22"/>
      <c r="V136" s="22"/>
      <c r="W136" s="22"/>
      <c r="X136" s="22"/>
      <c r="Y136" s="22"/>
    </row>
    <row r="137" spans="1:25" x14ac:dyDescent="0.25">
      <c r="A137" s="24">
        <v>37152</v>
      </c>
      <c r="B137" s="18" t="s">
        <v>96</v>
      </c>
      <c r="C137" s="18" t="s">
        <v>247</v>
      </c>
      <c r="D137" s="18" t="s">
        <v>248</v>
      </c>
      <c r="E137" s="18" t="s">
        <v>249</v>
      </c>
      <c r="F137" s="18" t="s">
        <v>255</v>
      </c>
      <c r="G137" s="17" t="s">
        <v>97</v>
      </c>
      <c r="H137" s="18"/>
      <c r="I137" s="18" t="s">
        <v>234</v>
      </c>
      <c r="J137" s="18" t="s">
        <v>234</v>
      </c>
      <c r="K137" s="18" t="s">
        <v>234</v>
      </c>
      <c r="L137" s="18" t="s">
        <v>456</v>
      </c>
      <c r="M137" s="22"/>
      <c r="N137" s="22"/>
      <c r="O137" s="22"/>
      <c r="P137" s="22"/>
      <c r="Q137" s="22"/>
      <c r="R137" s="22"/>
      <c r="S137" s="22"/>
      <c r="T137" s="22"/>
      <c r="U137" s="22"/>
      <c r="V137" s="22"/>
      <c r="W137" s="22"/>
      <c r="X137" s="22"/>
      <c r="Y137" s="22"/>
    </row>
    <row r="138" spans="1:25" x14ac:dyDescent="0.25">
      <c r="A138" s="24">
        <v>37152</v>
      </c>
      <c r="B138" s="18" t="s">
        <v>98</v>
      </c>
      <c r="C138" s="18" t="s">
        <v>247</v>
      </c>
      <c r="D138" s="18" t="s">
        <v>99</v>
      </c>
      <c r="E138" s="18"/>
      <c r="F138" s="18" t="s">
        <v>255</v>
      </c>
      <c r="G138" s="17" t="s">
        <v>100</v>
      </c>
      <c r="H138" s="18"/>
      <c r="I138" s="18" t="s">
        <v>234</v>
      </c>
      <c r="J138" s="18" t="s">
        <v>234</v>
      </c>
      <c r="K138" s="18" t="s">
        <v>234</v>
      </c>
      <c r="L138" s="18" t="s">
        <v>456</v>
      </c>
      <c r="M138" s="22"/>
      <c r="N138" s="22"/>
      <c r="O138" s="22"/>
      <c r="P138" s="22"/>
      <c r="Q138" s="22"/>
      <c r="R138" s="22"/>
      <c r="S138" s="22"/>
      <c r="T138" s="22"/>
      <c r="U138" s="22"/>
      <c r="V138" s="22"/>
      <c r="W138" s="22"/>
      <c r="X138" s="22"/>
      <c r="Y138" s="22"/>
    </row>
    <row r="139" spans="1:25" ht="26.4" x14ac:dyDescent="0.25">
      <c r="A139" s="24">
        <v>37152</v>
      </c>
      <c r="B139" s="17" t="s">
        <v>101</v>
      </c>
      <c r="C139" s="18" t="s">
        <v>247</v>
      </c>
      <c r="D139" s="18"/>
      <c r="E139" s="18" t="s">
        <v>249</v>
      </c>
      <c r="F139" s="18" t="s">
        <v>375</v>
      </c>
      <c r="G139" s="17" t="s">
        <v>102</v>
      </c>
      <c r="H139" s="18"/>
      <c r="I139" s="18" t="s">
        <v>235</v>
      </c>
      <c r="J139" s="18" t="s">
        <v>234</v>
      </c>
      <c r="K139" s="18" t="s">
        <v>235</v>
      </c>
      <c r="L139" s="18" t="s">
        <v>456</v>
      </c>
      <c r="M139" s="22"/>
      <c r="N139" s="22"/>
      <c r="O139" s="22"/>
      <c r="P139" s="22"/>
      <c r="Q139" s="22"/>
      <c r="R139" s="22"/>
      <c r="S139" s="22"/>
      <c r="T139" s="22"/>
      <c r="U139" s="22"/>
      <c r="V139" s="22"/>
      <c r="W139" s="22"/>
      <c r="X139" s="22"/>
      <c r="Y139" s="22"/>
    </row>
    <row r="140" spans="1:25" ht="26.4" x14ac:dyDescent="0.25">
      <c r="A140" s="24">
        <v>37151</v>
      </c>
      <c r="B140" s="18" t="s">
        <v>518</v>
      </c>
      <c r="C140" s="18" t="s">
        <v>247</v>
      </c>
      <c r="D140" s="18" t="s">
        <v>248</v>
      </c>
      <c r="E140" s="18" t="s">
        <v>249</v>
      </c>
      <c r="F140" s="18" t="s">
        <v>255</v>
      </c>
      <c r="G140" s="17" t="s">
        <v>544</v>
      </c>
      <c r="H140" s="18"/>
      <c r="I140" s="18" t="s">
        <v>234</v>
      </c>
      <c r="J140" s="18" t="s">
        <v>234</v>
      </c>
      <c r="K140" s="18" t="s">
        <v>235</v>
      </c>
      <c r="L140" s="18" t="s">
        <v>456</v>
      </c>
      <c r="M140" s="22"/>
      <c r="N140" s="22"/>
      <c r="O140" s="22"/>
      <c r="P140" s="22"/>
      <c r="Q140" s="22"/>
      <c r="R140" s="22"/>
      <c r="S140" s="22"/>
      <c r="T140" s="22"/>
      <c r="U140" s="22"/>
      <c r="V140" s="22"/>
      <c r="W140" s="22"/>
      <c r="X140" s="22"/>
      <c r="Y140" s="22"/>
    </row>
    <row r="141" spans="1:25" ht="26.4" x14ac:dyDescent="0.25">
      <c r="A141" s="24">
        <v>37151</v>
      </c>
      <c r="B141" s="18" t="s">
        <v>486</v>
      </c>
      <c r="C141" s="18" t="s">
        <v>228</v>
      </c>
      <c r="D141" s="18"/>
      <c r="E141" s="18" t="s">
        <v>230</v>
      </c>
      <c r="F141" s="18" t="s">
        <v>255</v>
      </c>
      <c r="G141" s="17" t="s">
        <v>103</v>
      </c>
      <c r="H141" s="18"/>
      <c r="I141" s="18" t="s">
        <v>235</v>
      </c>
      <c r="J141" s="18" t="s">
        <v>234</v>
      </c>
      <c r="K141" s="18" t="s">
        <v>235</v>
      </c>
      <c r="L141" s="18" t="s">
        <v>456</v>
      </c>
      <c r="M141" s="22"/>
      <c r="N141" s="22"/>
      <c r="O141" s="22"/>
      <c r="P141" s="22"/>
      <c r="Q141" s="22"/>
      <c r="R141" s="22"/>
      <c r="S141" s="22"/>
      <c r="T141" s="22"/>
      <c r="U141" s="22"/>
      <c r="V141" s="22"/>
      <c r="W141" s="22"/>
      <c r="X141" s="22"/>
      <c r="Y141" s="22"/>
    </row>
    <row r="142" spans="1:25" ht="39.6" x14ac:dyDescent="0.25">
      <c r="A142" s="24">
        <v>37151</v>
      </c>
      <c r="B142" s="18" t="s">
        <v>418</v>
      </c>
      <c r="C142" s="18" t="s">
        <v>228</v>
      </c>
      <c r="D142" s="18" t="s">
        <v>418</v>
      </c>
      <c r="E142" s="18" t="s">
        <v>230</v>
      </c>
      <c r="F142" s="18" t="s">
        <v>231</v>
      </c>
      <c r="G142" s="17" t="s">
        <v>104</v>
      </c>
      <c r="H142" s="18"/>
      <c r="I142" s="18" t="s">
        <v>234</v>
      </c>
      <c r="J142" s="18" t="s">
        <v>234</v>
      </c>
      <c r="K142" s="18" t="s">
        <v>235</v>
      </c>
      <c r="L142" s="18" t="s">
        <v>456</v>
      </c>
      <c r="M142" s="22"/>
      <c r="N142" s="22"/>
      <c r="O142" s="22"/>
      <c r="P142" s="22"/>
      <c r="Q142" s="22"/>
      <c r="R142" s="22"/>
      <c r="S142" s="22"/>
      <c r="T142" s="22"/>
      <c r="U142" s="22"/>
      <c r="V142" s="22"/>
      <c r="W142" s="22"/>
      <c r="X142" s="22"/>
      <c r="Y142" s="22"/>
    </row>
    <row r="143" spans="1:25" x14ac:dyDescent="0.25">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5">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5">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5">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5">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5">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5">
      <c r="A149" s="15"/>
      <c r="B149" s="17"/>
      <c r="C149" s="16"/>
      <c r="D149" s="16"/>
      <c r="E149" s="16"/>
      <c r="F149" s="16"/>
      <c r="G149" s="17"/>
      <c r="H149" s="16"/>
      <c r="I149" s="16"/>
      <c r="J149" s="16"/>
      <c r="K149" s="16"/>
      <c r="L149" s="16"/>
    </row>
    <row r="150" spans="1:25" x14ac:dyDescent="0.25">
      <c r="A150" s="24"/>
      <c r="B150" s="18"/>
      <c r="C150" s="18"/>
      <c r="D150" s="18"/>
      <c r="E150" s="18"/>
      <c r="F150" s="18"/>
      <c r="G150" s="17"/>
      <c r="H150" s="17"/>
      <c r="I150" s="18"/>
      <c r="J150" s="18"/>
      <c r="K150" s="18"/>
      <c r="L150" s="18"/>
    </row>
    <row r="151" spans="1:25" x14ac:dyDescent="0.25">
      <c r="A151" s="24"/>
      <c r="B151" s="18"/>
      <c r="C151" s="18"/>
      <c r="D151" s="18"/>
      <c r="E151" s="18"/>
      <c r="F151" s="18"/>
      <c r="G151" s="17"/>
      <c r="H151" s="17"/>
      <c r="I151" s="18"/>
      <c r="J151" s="18"/>
      <c r="K151" s="18"/>
      <c r="L151" s="18"/>
    </row>
    <row r="152" spans="1:25" x14ac:dyDescent="0.25">
      <c r="A152" s="24"/>
      <c r="B152" s="18"/>
      <c r="C152" s="18"/>
      <c r="D152" s="18"/>
      <c r="E152" s="18"/>
      <c r="F152" s="18"/>
      <c r="G152" s="17"/>
      <c r="H152" s="17"/>
      <c r="I152" s="18"/>
      <c r="J152" s="18"/>
      <c r="K152" s="18"/>
      <c r="L152" s="18"/>
    </row>
    <row r="153" spans="1:25" x14ac:dyDescent="0.25">
      <c r="A153" s="24"/>
      <c r="B153" s="18"/>
      <c r="C153" s="18"/>
      <c r="D153" s="18"/>
      <c r="E153" s="18"/>
      <c r="F153" s="18"/>
      <c r="G153" s="25"/>
      <c r="H153" s="18"/>
      <c r="I153" s="18"/>
      <c r="J153" s="18"/>
      <c r="K153" s="18"/>
      <c r="L153" s="18"/>
    </row>
    <row r="154" spans="1:25" x14ac:dyDescent="0.25">
      <c r="A154" s="24"/>
      <c r="B154" s="18"/>
      <c r="C154" s="18"/>
      <c r="D154" s="18"/>
      <c r="E154" s="18"/>
      <c r="F154" s="18"/>
      <c r="G154" s="25"/>
      <c r="H154" s="25"/>
      <c r="I154" s="18"/>
      <c r="J154" s="18"/>
      <c r="K154" s="18"/>
      <c r="L154" s="18"/>
    </row>
    <row r="155" spans="1:25" x14ac:dyDescent="0.25">
      <c r="A155" s="24"/>
      <c r="B155" s="25"/>
      <c r="C155" s="18"/>
      <c r="D155" s="18"/>
      <c r="E155" s="18"/>
      <c r="F155" s="18"/>
      <c r="G155" s="25"/>
      <c r="H155" s="18"/>
      <c r="I155" s="18"/>
      <c r="J155" s="18"/>
      <c r="K155" s="18"/>
      <c r="L155" s="18"/>
    </row>
    <row r="156" spans="1:25" x14ac:dyDescent="0.25">
      <c r="A156" s="24"/>
      <c r="B156" s="18"/>
      <c r="C156" s="18"/>
      <c r="D156" s="18"/>
      <c r="E156" s="18"/>
      <c r="F156" s="18"/>
      <c r="G156" s="25"/>
      <c r="H156" s="25"/>
      <c r="I156" s="18"/>
      <c r="J156" s="18"/>
      <c r="K156" s="18"/>
      <c r="L156" s="18"/>
    </row>
    <row r="157" spans="1:25" x14ac:dyDescent="0.25">
      <c r="A157" s="24"/>
      <c r="B157" s="18"/>
      <c r="C157" s="18"/>
      <c r="D157" s="18"/>
      <c r="E157" s="18"/>
      <c r="F157" s="18"/>
      <c r="G157" s="25"/>
      <c r="H157" s="25"/>
      <c r="I157" s="18"/>
      <c r="J157" s="18"/>
      <c r="K157" s="18"/>
      <c r="L157" s="18"/>
    </row>
    <row r="158" spans="1:25" x14ac:dyDescent="0.25">
      <c r="A158" s="24"/>
      <c r="B158" s="18"/>
      <c r="C158" s="18"/>
      <c r="D158" s="18"/>
      <c r="E158" s="18"/>
      <c r="F158" s="18"/>
      <c r="G158" s="25"/>
      <c r="H158" s="25"/>
      <c r="I158" s="18"/>
      <c r="J158" s="18"/>
      <c r="K158" s="18"/>
      <c r="L158" s="18"/>
    </row>
    <row r="159" spans="1:25" x14ac:dyDescent="0.25">
      <c r="A159" s="24"/>
      <c r="B159" s="18"/>
      <c r="C159" s="18"/>
      <c r="D159" s="18"/>
      <c r="E159" s="18"/>
      <c r="F159" s="18"/>
      <c r="G159" s="25"/>
      <c r="H159" s="25"/>
      <c r="I159" s="18"/>
      <c r="J159" s="18"/>
      <c r="K159" s="18"/>
      <c r="L159" s="18"/>
    </row>
    <row r="160" spans="1:25" x14ac:dyDescent="0.25">
      <c r="A160" s="24"/>
      <c r="B160" s="18"/>
      <c r="C160" s="18"/>
      <c r="D160" s="18"/>
      <c r="E160" s="18"/>
      <c r="F160" s="18"/>
      <c r="G160" s="25"/>
      <c r="H160" s="25"/>
      <c r="I160" s="18"/>
      <c r="J160" s="18"/>
      <c r="K160" s="18"/>
      <c r="L160" s="18"/>
    </row>
    <row r="161" spans="1:12" ht="54.75" customHeight="1" x14ac:dyDescent="0.25">
      <c r="A161" s="24"/>
      <c r="B161" s="18"/>
      <c r="C161" s="18"/>
      <c r="D161" s="18"/>
      <c r="E161" s="18"/>
      <c r="F161" s="18"/>
      <c r="G161" s="25"/>
      <c r="H161" s="25"/>
      <c r="I161" s="18"/>
      <c r="J161" s="18"/>
      <c r="K161" s="18"/>
      <c r="L161" s="18"/>
    </row>
    <row r="162" spans="1:12" x14ac:dyDescent="0.25">
      <c r="A162" s="24"/>
      <c r="B162" s="18"/>
      <c r="C162" s="18"/>
      <c r="D162" s="18"/>
      <c r="E162" s="18"/>
      <c r="F162" s="18"/>
      <c r="G162" s="25"/>
      <c r="H162" s="25"/>
      <c r="I162" s="18"/>
      <c r="J162" s="18"/>
      <c r="K162" s="18"/>
      <c r="L162" s="18"/>
    </row>
    <row r="163" spans="1:12" x14ac:dyDescent="0.25">
      <c r="A163" s="24"/>
      <c r="B163" s="18"/>
      <c r="C163" s="18"/>
      <c r="D163" s="18"/>
      <c r="E163" s="18"/>
      <c r="F163" s="18"/>
      <c r="G163" s="25"/>
      <c r="H163" s="25"/>
      <c r="I163" s="18"/>
      <c r="J163" s="18"/>
      <c r="K163" s="18"/>
      <c r="L163" s="18"/>
    </row>
    <row r="164" spans="1:12" ht="54" customHeight="1" x14ac:dyDescent="0.25">
      <c r="A164" s="24"/>
      <c r="B164" s="18"/>
      <c r="C164" s="18"/>
      <c r="D164" s="18"/>
      <c r="E164" s="18"/>
      <c r="F164" s="18"/>
      <c r="G164" s="25"/>
      <c r="H164" s="25"/>
      <c r="I164" s="18"/>
      <c r="J164" s="18"/>
      <c r="K164" s="18"/>
      <c r="L164" s="18"/>
    </row>
    <row r="165" spans="1:12" ht="42" customHeight="1" x14ac:dyDescent="0.25">
      <c r="A165" s="24"/>
      <c r="B165" s="18"/>
      <c r="C165" s="18"/>
      <c r="D165" s="18"/>
      <c r="E165" s="18"/>
      <c r="F165" s="18"/>
      <c r="G165" s="25"/>
      <c r="H165" s="25"/>
      <c r="I165" s="18"/>
      <c r="J165" s="18"/>
      <c r="K165" s="18"/>
      <c r="L165" s="18"/>
    </row>
    <row r="166" spans="1:12" ht="42" customHeight="1" x14ac:dyDescent="0.25">
      <c r="A166" s="24"/>
      <c r="B166" s="18"/>
      <c r="C166" s="18"/>
      <c r="D166" s="18"/>
      <c r="E166" s="18"/>
      <c r="F166" s="18"/>
      <c r="G166" s="25"/>
      <c r="H166" s="25"/>
      <c r="I166" s="18"/>
      <c r="J166" s="18"/>
      <c r="K166" s="18"/>
      <c r="L166" s="18"/>
    </row>
    <row r="167" spans="1:12" x14ac:dyDescent="0.25">
      <c r="A167" s="26"/>
      <c r="B167" s="18"/>
      <c r="C167" s="18"/>
      <c r="D167" s="18"/>
      <c r="E167" s="18"/>
      <c r="F167" s="18"/>
      <c r="G167" s="25"/>
      <c r="H167" s="25"/>
      <c r="I167" s="18"/>
      <c r="J167" s="18"/>
      <c r="K167" s="18"/>
      <c r="L167" s="18"/>
    </row>
    <row r="168" spans="1:12" x14ac:dyDescent="0.25">
      <c r="A168" s="26"/>
      <c r="B168" s="18"/>
      <c r="C168" s="18"/>
      <c r="D168" s="18"/>
      <c r="E168" s="18"/>
      <c r="F168" s="18"/>
      <c r="G168" s="25"/>
      <c r="H168" s="25"/>
      <c r="I168" s="18"/>
      <c r="J168" s="18"/>
      <c r="K168" s="18"/>
      <c r="L168" s="18"/>
    </row>
    <row r="169" spans="1:12" x14ac:dyDescent="0.25">
      <c r="A169" s="26"/>
      <c r="B169" s="18"/>
      <c r="C169" s="18"/>
      <c r="D169" s="18"/>
      <c r="E169" s="18"/>
      <c r="F169" s="18"/>
      <c r="G169" s="25"/>
      <c r="H169" s="25"/>
      <c r="I169" s="18"/>
      <c r="J169" s="18"/>
      <c r="K169" s="18"/>
      <c r="L169" s="18"/>
    </row>
    <row r="170" spans="1:12" x14ac:dyDescent="0.25">
      <c r="A170" s="26"/>
      <c r="B170" s="18"/>
      <c r="C170" s="18"/>
      <c r="D170" s="18"/>
      <c r="E170" s="18"/>
      <c r="F170" s="18"/>
      <c r="G170" s="25"/>
      <c r="H170" s="25"/>
      <c r="I170" s="18"/>
      <c r="J170" s="18"/>
      <c r="K170" s="18"/>
      <c r="L170" s="18"/>
    </row>
    <row r="171" spans="1:12" x14ac:dyDescent="0.25">
      <c r="A171" s="26"/>
      <c r="B171" s="18"/>
      <c r="C171" s="18"/>
      <c r="D171" s="18"/>
      <c r="E171" s="18"/>
      <c r="F171" s="18"/>
      <c r="G171" s="25"/>
      <c r="H171" s="25"/>
      <c r="I171" s="18"/>
      <c r="J171" s="18"/>
      <c r="K171" s="18"/>
      <c r="L171" s="18"/>
    </row>
    <row r="172" spans="1:12" x14ac:dyDescent="0.25">
      <c r="A172" s="26"/>
      <c r="B172" s="25"/>
      <c r="C172" s="27"/>
      <c r="D172" s="25"/>
      <c r="E172" s="28"/>
      <c r="F172" s="27"/>
      <c r="G172" s="25"/>
      <c r="H172" s="25"/>
      <c r="I172" s="18"/>
      <c r="J172" s="18"/>
      <c r="K172" s="18"/>
      <c r="L172" s="18"/>
    </row>
    <row r="173" spans="1:12" x14ac:dyDescent="0.25">
      <c r="A173" s="26"/>
      <c r="B173" s="25"/>
      <c r="C173" s="27"/>
      <c r="D173" s="25"/>
      <c r="E173" s="28"/>
      <c r="F173" s="27"/>
      <c r="G173" s="18"/>
      <c r="H173" s="18"/>
      <c r="I173" s="18"/>
      <c r="J173" s="18"/>
      <c r="K173" s="18"/>
      <c r="L173" s="18"/>
    </row>
    <row r="174" spans="1:12" x14ac:dyDescent="0.25">
      <c r="A174" s="29"/>
      <c r="B174" s="25"/>
      <c r="C174" s="27"/>
      <c r="D174" s="25"/>
      <c r="E174" s="28"/>
      <c r="F174" s="27"/>
      <c r="G174" s="25"/>
      <c r="H174" s="28"/>
      <c r="I174" s="18"/>
      <c r="J174" s="18"/>
      <c r="K174" s="18"/>
      <c r="L174" s="18"/>
    </row>
    <row r="175" spans="1:12" x14ac:dyDescent="0.25">
      <c r="A175" s="29"/>
      <c r="B175" s="25"/>
      <c r="C175" s="27"/>
      <c r="D175" s="25"/>
      <c r="E175" s="28"/>
      <c r="F175" s="27"/>
      <c r="G175" s="25"/>
      <c r="H175" s="28"/>
      <c r="I175" s="18"/>
      <c r="J175" s="18"/>
      <c r="K175" s="18"/>
      <c r="L175" s="18"/>
    </row>
    <row r="176" spans="1:12" x14ac:dyDescent="0.25">
      <c r="A176" s="30"/>
      <c r="B176" s="25"/>
      <c r="C176" s="27"/>
      <c r="D176" s="25"/>
      <c r="E176" s="28"/>
      <c r="F176" s="27"/>
      <c r="G176" s="28"/>
      <c r="H176" s="28"/>
      <c r="I176" s="27"/>
      <c r="J176" s="27"/>
      <c r="K176" s="27"/>
      <c r="L176" s="27"/>
    </row>
    <row r="177" spans="1:12" x14ac:dyDescent="0.25">
      <c r="A177" s="30"/>
      <c r="B177" s="25"/>
      <c r="C177" s="27"/>
      <c r="D177" s="28"/>
      <c r="E177" s="28"/>
      <c r="F177" s="27"/>
      <c r="G177" s="28"/>
      <c r="H177" s="28"/>
      <c r="I177" s="27"/>
      <c r="J177" s="27"/>
      <c r="K177" s="27"/>
      <c r="L177" s="27"/>
    </row>
    <row r="178" spans="1:12" x14ac:dyDescent="0.25">
      <c r="A178" s="30"/>
      <c r="B178" s="25"/>
      <c r="C178" s="27"/>
      <c r="D178" s="25"/>
      <c r="E178" s="28"/>
      <c r="F178" s="27"/>
      <c r="G178" s="28"/>
      <c r="H178" s="28"/>
      <c r="I178" s="27"/>
      <c r="J178" s="27"/>
      <c r="K178" s="27"/>
      <c r="L178" s="27"/>
    </row>
    <row r="179" spans="1:12" x14ac:dyDescent="0.25">
      <c r="A179" s="30"/>
      <c r="B179" s="25"/>
      <c r="C179" s="27"/>
      <c r="D179" s="25"/>
      <c r="E179" s="28"/>
      <c r="F179" s="27"/>
      <c r="G179" s="28"/>
      <c r="H179" s="28"/>
      <c r="I179" s="27"/>
      <c r="J179" s="27"/>
      <c r="K179" s="27"/>
      <c r="L179" s="27"/>
    </row>
    <row r="180" spans="1:12" ht="19.5" customHeight="1" x14ac:dyDescent="0.25">
      <c r="A180" s="30"/>
      <c r="B180" s="25"/>
      <c r="C180" s="27"/>
      <c r="D180" s="25"/>
      <c r="E180" s="28"/>
      <c r="F180" s="27"/>
      <c r="G180" s="28"/>
      <c r="H180" s="28"/>
      <c r="I180" s="27"/>
      <c r="J180" s="27"/>
      <c r="K180" s="27"/>
      <c r="L180" s="27"/>
    </row>
    <row r="181" spans="1:12" x14ac:dyDescent="0.25">
      <c r="A181" s="30"/>
      <c r="B181" s="25"/>
      <c r="C181" s="18"/>
      <c r="D181" s="25"/>
      <c r="E181" s="28"/>
      <c r="F181" s="27"/>
      <c r="G181" s="28"/>
      <c r="H181" s="28"/>
      <c r="I181" s="27"/>
      <c r="J181" s="27"/>
      <c r="K181" s="27"/>
      <c r="L181" s="27"/>
    </row>
    <row r="182" spans="1:12" x14ac:dyDescent="0.25">
      <c r="A182" s="30"/>
      <c r="B182" s="25"/>
      <c r="C182" s="27"/>
      <c r="D182" s="25"/>
      <c r="E182" s="28"/>
      <c r="F182" s="27"/>
      <c r="G182" s="28"/>
      <c r="H182" s="28"/>
      <c r="I182" s="27"/>
      <c r="J182" s="27"/>
      <c r="K182" s="27"/>
      <c r="L182" s="27"/>
    </row>
    <row r="183" spans="1:12" x14ac:dyDescent="0.25">
      <c r="A183" s="30"/>
      <c r="B183" s="25"/>
      <c r="C183" s="27"/>
      <c r="D183" s="25"/>
      <c r="E183" s="28"/>
      <c r="F183" s="27"/>
      <c r="G183" s="28"/>
      <c r="H183" s="28"/>
      <c r="I183" s="27"/>
      <c r="J183" s="27"/>
      <c r="K183" s="27"/>
      <c r="L183" s="27"/>
    </row>
    <row r="184" spans="1:12" x14ac:dyDescent="0.25">
      <c r="A184" s="29"/>
      <c r="B184" s="17"/>
      <c r="C184" s="31"/>
      <c r="D184" s="17"/>
      <c r="E184" s="32"/>
      <c r="F184" s="31"/>
      <c r="G184" s="17"/>
      <c r="H184" s="17"/>
      <c r="I184" s="31"/>
      <c r="J184" s="31"/>
      <c r="K184" s="31"/>
      <c r="L184" s="31"/>
    </row>
    <row r="185" spans="1:12" x14ac:dyDescent="0.25">
      <c r="A185" s="29"/>
      <c r="B185" s="17"/>
      <c r="C185" s="31"/>
      <c r="D185" s="17"/>
      <c r="E185" s="32"/>
      <c r="F185" s="31"/>
      <c r="G185" s="17"/>
      <c r="H185" s="17"/>
      <c r="I185" s="31"/>
      <c r="J185" s="31"/>
      <c r="K185" s="31"/>
      <c r="L185" s="31"/>
    </row>
    <row r="187" spans="1:12" x14ac:dyDescent="0.25">
      <c r="A187" s="1" t="s">
        <v>423</v>
      </c>
      <c r="B187" s="1" t="s">
        <v>424</v>
      </c>
      <c r="C187" s="4" t="s">
        <v>425</v>
      </c>
      <c r="D187" s="33" t="s">
        <v>426</v>
      </c>
      <c r="E187" s="33" t="s">
        <v>427</v>
      </c>
    </row>
    <row r="188" spans="1:12" x14ac:dyDescent="0.25">
      <c r="A188" s="34" t="s">
        <v>428</v>
      </c>
      <c r="B188" s="35">
        <f t="shared" ref="B188:B196" si="3">C188/$C$197</f>
        <v>0</v>
      </c>
      <c r="C188" s="5">
        <f>'summary 0917'!I24</f>
        <v>0</v>
      </c>
      <c r="D188" s="4">
        <f>33+1+1+1+1+1+8+1+1+1+2+1+2+1+1+1+2+3</f>
        <v>62</v>
      </c>
      <c r="E188" s="36">
        <f t="shared" ref="E188:E195" si="4">(C188/D188)*100</f>
        <v>0</v>
      </c>
    </row>
    <row r="189" spans="1:12" x14ac:dyDescent="0.25">
      <c r="A189" s="34" t="s">
        <v>247</v>
      </c>
      <c r="B189" s="35">
        <f t="shared" si="3"/>
        <v>0.3125</v>
      </c>
      <c r="C189" s="5">
        <f>'summary 0917'!I25</f>
        <v>5</v>
      </c>
      <c r="D189" s="4">
        <f>540+17+1+1+6+10+1+2+12+2+1+1+1+3+4+3+1+1+1+8+2+1+1+6+1+1+2+1+2+1+4+1+1+1+12+4+57</f>
        <v>714</v>
      </c>
      <c r="E189" s="36">
        <f t="shared" si="4"/>
        <v>0.70028011204481799</v>
      </c>
    </row>
    <row r="190" spans="1:12" x14ac:dyDescent="0.25">
      <c r="A190" s="34" t="s">
        <v>228</v>
      </c>
      <c r="B190" s="35">
        <f t="shared" si="3"/>
        <v>0.625</v>
      </c>
      <c r="C190" s="5">
        <f>'summary 0917'!I26</f>
        <v>10</v>
      </c>
      <c r="D190" s="4">
        <f>13+1+1+1+16+10</f>
        <v>42</v>
      </c>
      <c r="E190" s="36">
        <f t="shared" si="4"/>
        <v>23.809523809523807</v>
      </c>
    </row>
    <row r="191" spans="1:12" x14ac:dyDescent="0.25">
      <c r="A191" s="34" t="s">
        <v>429</v>
      </c>
      <c r="B191" s="35">
        <f t="shared" si="3"/>
        <v>0</v>
      </c>
      <c r="C191" s="5">
        <f>'summary 0917'!I27</f>
        <v>0</v>
      </c>
      <c r="D191" s="4">
        <f>36+1+1+2</f>
        <v>40</v>
      </c>
      <c r="E191" s="36">
        <f t="shared" si="4"/>
        <v>0</v>
      </c>
    </row>
    <row r="192" spans="1:12" x14ac:dyDescent="0.25">
      <c r="A192" s="34" t="s">
        <v>430</v>
      </c>
      <c r="B192" s="35">
        <f t="shared" si="3"/>
        <v>0</v>
      </c>
      <c r="C192" s="5">
        <f>'summary 0917'!I28</f>
        <v>0</v>
      </c>
      <c r="D192" s="4">
        <f>288+2+13+2+5+56+59+14+2+3+3+1+4+14</f>
        <v>466</v>
      </c>
      <c r="E192" s="36">
        <f t="shared" si="4"/>
        <v>0</v>
      </c>
    </row>
    <row r="193" spans="1:5" x14ac:dyDescent="0.25">
      <c r="A193" s="34" t="s">
        <v>431</v>
      </c>
      <c r="B193" s="35">
        <f t="shared" si="3"/>
        <v>6.25E-2</v>
      </c>
      <c r="C193" s="5">
        <f>'summary 0917'!I29</f>
        <v>1</v>
      </c>
      <c r="D193" s="4">
        <f>132+2+1+2+7+3+4+2+7+1+3+4</f>
        <v>168</v>
      </c>
      <c r="E193" s="36">
        <f t="shared" si="4"/>
        <v>0.59523809523809523</v>
      </c>
    </row>
    <row r="194" spans="1:5" x14ac:dyDescent="0.25">
      <c r="A194" s="34" t="s">
        <v>291</v>
      </c>
      <c r="B194" s="35">
        <f t="shared" si="3"/>
        <v>0</v>
      </c>
      <c r="C194" s="5">
        <f>'summary 0917'!I30</f>
        <v>0</v>
      </c>
      <c r="D194" s="4">
        <v>9</v>
      </c>
      <c r="E194" s="36">
        <f t="shared" si="4"/>
        <v>0</v>
      </c>
    </row>
    <row r="195" spans="1:5" x14ac:dyDescent="0.25">
      <c r="A195" s="34" t="s">
        <v>393</v>
      </c>
      <c r="B195" s="35">
        <f t="shared" si="3"/>
        <v>0</v>
      </c>
      <c r="C195" s="5">
        <f>'summary 0917'!I31</f>
        <v>0</v>
      </c>
      <c r="D195" s="4">
        <f>10+5+2</f>
        <v>17</v>
      </c>
      <c r="E195" s="36">
        <f t="shared" si="4"/>
        <v>0</v>
      </c>
    </row>
    <row r="196" spans="1:5" x14ac:dyDescent="0.25">
      <c r="A196" s="37" t="s">
        <v>432</v>
      </c>
      <c r="B196" s="35">
        <f t="shared" si="3"/>
        <v>0</v>
      </c>
      <c r="C196" s="5">
        <f>'summary 0917'!I32</f>
        <v>0</v>
      </c>
    </row>
    <row r="197" spans="1:5" x14ac:dyDescent="0.25">
      <c r="A197" s="37" t="s">
        <v>433</v>
      </c>
      <c r="B197" s="38">
        <f>SUM(B188:B196)</f>
        <v>1</v>
      </c>
      <c r="C197" s="4">
        <f>SUM(C188:C196)</f>
        <v>16</v>
      </c>
      <c r="D197" s="4">
        <f>SUM(D188:D196)</f>
        <v>1518</v>
      </c>
    </row>
  </sheetData>
  <phoneticPr fontId="0" type="noConversion"/>
  <printOptions horizontalCentered="1"/>
  <pageMargins left="0.25" right="0.25" top="1" bottom="0.5" header="0.5" footer="0.25"/>
  <pageSetup paperSize="5" scale="52" orientation="landscape" r:id="rId1"/>
  <headerFooter alignWithMargins="0">
    <oddHeader>&amp;C&amp;"Arial,Bold"EWS-Global Risk Operations
Weekly Summary of Market Risk Aggregation Issues
Week Beginning September 17</oddHeader>
    <oddFooter>&amp;L&amp;"Arial,Bold"Questions Call Nancy ext 54751</oddFooter>
  </headerFooter>
  <rowBreaks count="1" manualBreakCount="1">
    <brk id="110"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30" sqref="I30"/>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506</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435</v>
      </c>
      <c r="B5" s="42"/>
      <c r="C5" s="42"/>
      <c r="D5" s="42"/>
      <c r="E5" s="42"/>
      <c r="F5" s="42"/>
      <c r="G5" s="42"/>
      <c r="H5" s="42"/>
      <c r="I5" s="42"/>
      <c r="J5" s="42"/>
      <c r="K5" s="43">
        <f>SUM(K10:K18)</f>
        <v>16</v>
      </c>
    </row>
    <row r="6" spans="1:11" x14ac:dyDescent="0.25">
      <c r="A6" s="1"/>
      <c r="B6" s="1"/>
      <c r="C6" s="1"/>
      <c r="K6" s="3"/>
    </row>
    <row r="7" spans="1:11" x14ac:dyDescent="0.25">
      <c r="A7" s="1"/>
      <c r="B7" s="1"/>
      <c r="C7" s="1"/>
      <c r="K7" s="3"/>
    </row>
    <row r="8" spans="1:11" ht="13.8" thickBot="1" x14ac:dyDescent="0.3">
      <c r="A8" s="44" t="s">
        <v>436</v>
      </c>
      <c r="B8" s="44"/>
      <c r="C8" s="44" t="s">
        <v>437</v>
      </c>
      <c r="D8" s="44"/>
      <c r="E8" s="45"/>
      <c r="F8" s="45"/>
      <c r="G8" s="45"/>
      <c r="H8" s="45"/>
      <c r="I8" s="45"/>
      <c r="J8" s="45"/>
      <c r="K8" s="46"/>
    </row>
    <row r="9" spans="1:11" x14ac:dyDescent="0.25">
      <c r="A9" s="2"/>
      <c r="B9" s="2"/>
      <c r="C9" s="2"/>
      <c r="D9" s="2"/>
      <c r="E9" s="2"/>
      <c r="F9" s="2"/>
      <c r="G9" s="2"/>
      <c r="H9" s="2"/>
      <c r="I9" s="2"/>
      <c r="K9" s="3"/>
    </row>
    <row r="10" spans="1:11" x14ac:dyDescent="0.25">
      <c r="A10" s="5" t="s">
        <v>375</v>
      </c>
      <c r="B10" s="2"/>
      <c r="C10" s="2" t="s">
        <v>199</v>
      </c>
      <c r="D10" s="2"/>
      <c r="E10" s="2"/>
      <c r="F10" s="2"/>
      <c r="G10" s="2"/>
      <c r="H10" s="2"/>
      <c r="I10" s="2"/>
      <c r="K10" s="2">
        <f>2</f>
        <v>2</v>
      </c>
    </row>
    <row r="11" spans="1:11" x14ac:dyDescent="0.25">
      <c r="A11" s="6" t="s">
        <v>438</v>
      </c>
      <c r="B11" s="7"/>
      <c r="C11" s="7" t="s">
        <v>200</v>
      </c>
      <c r="D11" s="7"/>
      <c r="E11" s="7"/>
      <c r="F11" s="7"/>
      <c r="G11" s="7"/>
      <c r="H11" s="7"/>
      <c r="I11" s="7"/>
      <c r="J11" s="7"/>
      <c r="K11" s="7"/>
    </row>
    <row r="12" spans="1:11" x14ac:dyDescent="0.25">
      <c r="A12" s="6" t="s">
        <v>255</v>
      </c>
      <c r="B12" s="7"/>
      <c r="C12" s="7" t="s">
        <v>201</v>
      </c>
      <c r="D12" s="7"/>
      <c r="E12" s="7"/>
      <c r="F12" s="7"/>
      <c r="G12" s="7"/>
      <c r="H12" s="7"/>
      <c r="I12" s="7"/>
      <c r="J12" s="7"/>
      <c r="K12" s="7">
        <f>6</f>
        <v>6</v>
      </c>
    </row>
    <row r="13" spans="1:11" x14ac:dyDescent="0.25">
      <c r="A13" s="6" t="s">
        <v>231</v>
      </c>
      <c r="B13" s="7"/>
      <c r="C13" s="7" t="s">
        <v>439</v>
      </c>
      <c r="D13" s="7"/>
      <c r="E13" s="7"/>
      <c r="F13" s="7"/>
      <c r="G13" s="7"/>
      <c r="H13" s="7"/>
      <c r="I13" s="7"/>
      <c r="J13" s="7"/>
      <c r="K13" s="7">
        <f>6</f>
        <v>6</v>
      </c>
    </row>
    <row r="14" spans="1:11" x14ac:dyDescent="0.25">
      <c r="A14" s="6" t="s">
        <v>361</v>
      </c>
      <c r="B14" s="7"/>
      <c r="C14" s="7" t="s">
        <v>203</v>
      </c>
      <c r="D14" s="7"/>
      <c r="E14" s="7"/>
      <c r="F14" s="7"/>
      <c r="G14" s="7"/>
      <c r="H14" s="7"/>
      <c r="I14" s="7"/>
      <c r="J14" s="7"/>
      <c r="K14" s="7"/>
    </row>
    <row r="15" spans="1:11" x14ac:dyDescent="0.25">
      <c r="A15" s="6" t="s">
        <v>241</v>
      </c>
      <c r="B15" s="7"/>
      <c r="C15" s="7" t="s">
        <v>204</v>
      </c>
      <c r="D15" s="7"/>
      <c r="E15" s="7"/>
      <c r="F15" s="7"/>
      <c r="G15" s="7"/>
      <c r="H15" s="7"/>
      <c r="I15" s="7"/>
      <c r="J15" s="7"/>
      <c r="K15" s="7"/>
    </row>
    <row r="16" spans="1:11" x14ac:dyDescent="0.25">
      <c r="A16" s="6" t="s">
        <v>440</v>
      </c>
      <c r="B16" s="7"/>
      <c r="C16" s="7" t="s">
        <v>205</v>
      </c>
      <c r="D16" s="7"/>
      <c r="E16" s="7"/>
      <c r="F16" s="7"/>
      <c r="G16" s="7"/>
      <c r="H16" s="7"/>
      <c r="I16" s="7"/>
      <c r="J16" s="7"/>
      <c r="K16" s="7"/>
    </row>
    <row r="17" spans="1:11" x14ac:dyDescent="0.25">
      <c r="A17" s="6" t="s">
        <v>260</v>
      </c>
      <c r="B17" s="7"/>
      <c r="C17" s="7" t="s">
        <v>206</v>
      </c>
      <c r="D17" s="7"/>
      <c r="E17" s="7"/>
      <c r="F17" s="7"/>
      <c r="G17" s="7"/>
      <c r="H17" s="7"/>
      <c r="I17" s="7"/>
      <c r="J17" s="7"/>
      <c r="K17" s="7">
        <f>1</f>
        <v>1</v>
      </c>
    </row>
    <row r="18" spans="1:11" x14ac:dyDescent="0.25">
      <c r="A18" s="6" t="s">
        <v>266</v>
      </c>
      <c r="B18" s="7"/>
      <c r="C18" s="7" t="s">
        <v>207</v>
      </c>
      <c r="D18" s="7"/>
      <c r="E18" s="7"/>
      <c r="F18" s="7"/>
      <c r="G18" s="7"/>
      <c r="H18" s="7"/>
      <c r="I18" s="7"/>
      <c r="J18" s="7"/>
      <c r="K18" s="47">
        <f>1</f>
        <v>1</v>
      </c>
    </row>
    <row r="22" spans="1:11" ht="13.8" thickBot="1" x14ac:dyDescent="0.3">
      <c r="A22" s="44" t="s">
        <v>441</v>
      </c>
      <c r="B22" s="45"/>
      <c r="C22" s="45"/>
      <c r="D22" s="45"/>
      <c r="E22" s="45"/>
      <c r="F22" s="45"/>
      <c r="G22" s="44"/>
      <c r="H22" s="45"/>
      <c r="I22" s="44" t="s">
        <v>442</v>
      </c>
      <c r="J22" s="45"/>
      <c r="K22" s="44" t="s">
        <v>443</v>
      </c>
    </row>
    <row r="23" spans="1:11" x14ac:dyDescent="0.25">
      <c r="G23" s="1"/>
      <c r="I23" s="48"/>
      <c r="J23" s="2"/>
      <c r="K23" s="48"/>
    </row>
    <row r="24" spans="1:11" x14ac:dyDescent="0.25">
      <c r="A24" s="29" t="s">
        <v>428</v>
      </c>
      <c r="B24" s="17"/>
      <c r="C24" s="17"/>
      <c r="D24" s="32"/>
      <c r="E24" s="31"/>
      <c r="F24" s="32"/>
      <c r="G24" s="32"/>
      <c r="H24" s="31"/>
      <c r="I24" s="6"/>
      <c r="J24" s="31"/>
      <c r="K24" s="31"/>
    </row>
    <row r="25" spans="1:11" x14ac:dyDescent="0.25">
      <c r="A25" s="29" t="s">
        <v>247</v>
      </c>
      <c r="B25" s="17"/>
      <c r="C25" s="17"/>
      <c r="D25" s="32"/>
      <c r="E25" s="31"/>
      <c r="F25" s="32"/>
      <c r="G25" s="32"/>
      <c r="H25" s="31"/>
      <c r="I25" s="6">
        <f>1+1+1+1+1</f>
        <v>5</v>
      </c>
      <c r="J25" s="31"/>
      <c r="K25" s="49"/>
    </row>
    <row r="26" spans="1:11" x14ac:dyDescent="0.25">
      <c r="A26" s="29" t="s">
        <v>228</v>
      </c>
      <c r="B26" s="17"/>
      <c r="C26" s="17"/>
      <c r="D26" s="32"/>
      <c r="E26" s="31"/>
      <c r="F26" s="32"/>
      <c r="G26" s="32"/>
      <c r="H26" s="31"/>
      <c r="I26" s="6">
        <f>1+1+1+1+1+1+1+1+1+1</f>
        <v>10</v>
      </c>
      <c r="J26" s="31"/>
      <c r="K26" s="32"/>
    </row>
    <row r="27" spans="1:11" x14ac:dyDescent="0.25">
      <c r="A27" s="29" t="s">
        <v>429</v>
      </c>
      <c r="B27" s="17"/>
      <c r="C27" s="17"/>
      <c r="D27" s="32"/>
      <c r="E27" s="31"/>
      <c r="F27" s="32"/>
      <c r="G27" s="32"/>
      <c r="H27" s="31"/>
      <c r="I27" s="6"/>
      <c r="J27" s="31"/>
      <c r="K27" s="31"/>
    </row>
    <row r="28" spans="1:11" x14ac:dyDescent="0.25">
      <c r="A28" s="29" t="s">
        <v>430</v>
      </c>
      <c r="B28" s="17"/>
      <c r="C28" s="17"/>
      <c r="D28" s="32"/>
      <c r="E28" s="31"/>
      <c r="F28" s="32"/>
      <c r="G28" s="32"/>
      <c r="H28" s="31"/>
      <c r="I28" s="6"/>
      <c r="J28" s="31"/>
      <c r="K28" s="31"/>
    </row>
    <row r="29" spans="1:11" x14ac:dyDescent="0.25">
      <c r="A29" s="29" t="s">
        <v>431</v>
      </c>
      <c r="B29" s="17"/>
      <c r="C29" s="17"/>
      <c r="D29" s="32"/>
      <c r="E29" s="31"/>
      <c r="F29" s="32"/>
      <c r="G29" s="32"/>
      <c r="H29" s="31"/>
      <c r="I29" s="6">
        <f>1</f>
        <v>1</v>
      </c>
      <c r="J29" s="31"/>
      <c r="K29" s="32"/>
    </row>
    <row r="30" spans="1:11" x14ac:dyDescent="0.25">
      <c r="A30" s="29" t="s">
        <v>291</v>
      </c>
      <c r="B30" s="17"/>
      <c r="C30" s="17"/>
      <c r="D30" s="32"/>
      <c r="E30" s="31"/>
      <c r="F30" s="32"/>
      <c r="G30" s="32"/>
      <c r="H30" s="31"/>
      <c r="I30" s="6"/>
      <c r="J30" s="31"/>
      <c r="K30" s="31"/>
    </row>
    <row r="31" spans="1:11" x14ac:dyDescent="0.25">
      <c r="A31" s="29" t="s">
        <v>393</v>
      </c>
      <c r="B31" s="17"/>
      <c r="C31" s="17"/>
      <c r="D31" s="32"/>
      <c r="E31" s="31"/>
      <c r="F31" s="32"/>
      <c r="G31" s="32"/>
      <c r="H31" s="31"/>
      <c r="I31" s="6"/>
      <c r="J31" s="31"/>
      <c r="K31" s="31"/>
    </row>
    <row r="32" spans="1:11" ht="13.8" thickBot="1" x14ac:dyDescent="0.3">
      <c r="A32" s="50" t="s">
        <v>444</v>
      </c>
      <c r="I32" s="5"/>
      <c r="K32" s="51"/>
    </row>
    <row r="33" spans="1:11" ht="13.8" thickTop="1" x14ac:dyDescent="0.25">
      <c r="A33" s="52" t="s">
        <v>435</v>
      </c>
      <c r="B33" s="53"/>
      <c r="C33" s="53"/>
      <c r="D33" s="53"/>
      <c r="E33" s="53"/>
      <c r="F33" s="53"/>
      <c r="G33" s="53"/>
      <c r="H33" s="53"/>
      <c r="I33" s="54">
        <f>SUM(I24:I32)</f>
        <v>16</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84"/>
  <sheetViews>
    <sheetView topLeftCell="A64" zoomScale="80" zoomScaleNormal="100" workbookViewId="0">
      <selection activeCell="G90" sqref="G90"/>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30" s="1" customFormat="1" x14ac:dyDescent="0.25">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c r="AA1" s="1" t="s">
        <v>454</v>
      </c>
      <c r="AB1" s="1" t="s">
        <v>509</v>
      </c>
      <c r="AC1" s="1" t="s">
        <v>1</v>
      </c>
    </row>
    <row r="2" spans="1:30" x14ac:dyDescent="0.25">
      <c r="A2" s="2" t="s">
        <v>199</v>
      </c>
      <c r="B2" s="3"/>
      <c r="H2" s="4">
        <f>1+1</f>
        <v>2</v>
      </c>
      <c r="J2" s="4">
        <f>1</f>
        <v>1</v>
      </c>
      <c r="K2" s="3"/>
      <c r="L2" s="5"/>
      <c r="M2" s="3"/>
      <c r="N2" s="3"/>
      <c r="P2" s="4">
        <v>1</v>
      </c>
      <c r="AC2" s="4">
        <f>'summary 0910'!K10</f>
        <v>1</v>
      </c>
    </row>
    <row r="3" spans="1:30" x14ac:dyDescent="0.25">
      <c r="A3" s="2" t="s">
        <v>200</v>
      </c>
      <c r="B3" s="5"/>
      <c r="K3" s="5"/>
      <c r="L3" s="5"/>
      <c r="M3" s="5"/>
      <c r="N3" s="6">
        <v>1</v>
      </c>
      <c r="P3" s="4">
        <v>1</v>
      </c>
      <c r="R3" s="4">
        <f>'[7]summary 0625'!K11</f>
        <v>2</v>
      </c>
      <c r="T3" s="4">
        <f>'[7]summary 0709'!K10</f>
        <v>1</v>
      </c>
    </row>
    <row r="4" spans="1:30" x14ac:dyDescent="0.25">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row>
    <row r="5" spans="1:30" x14ac:dyDescent="0.25">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row>
    <row r="6" spans="1:30" x14ac:dyDescent="0.25">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0" x14ac:dyDescent="0.25">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row>
    <row r="8" spans="1:30" x14ac:dyDescent="0.25">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0" x14ac:dyDescent="0.25">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row>
    <row r="10" spans="1:30" x14ac:dyDescent="0.25">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row>
    <row r="11" spans="1:30" x14ac:dyDescent="0.25">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row>
    <row r="12" spans="1:30" s="1" customFormat="1" x14ac:dyDescent="0.25">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row>
    <row r="15" spans="1:30" x14ac:dyDescent="0.25">
      <c r="A15" s="4" t="s">
        <v>428</v>
      </c>
      <c r="Y15" s="4">
        <f>[8]Aug!$U$24+[8]Aug!$U$9</f>
        <v>3</v>
      </c>
      <c r="Z15" s="4">
        <f>[8]Aug!$AB$27</f>
        <v>1</v>
      </c>
      <c r="AB15" s="4">
        <f>3</f>
        <v>3</v>
      </c>
      <c r="AC15" s="4">
        <f>2</f>
        <v>2</v>
      </c>
      <c r="AD15" s="4" t="s">
        <v>428</v>
      </c>
    </row>
    <row r="16" spans="1:30" x14ac:dyDescent="0.25">
      <c r="A16" s="4" t="s">
        <v>247</v>
      </c>
      <c r="X16" s="4">
        <f>[8]Aug!$N$22+[8]Aug!$N$20+[8]Aug!$N$7+[8]Aug!$N$8</f>
        <v>14</v>
      </c>
      <c r="Y16" s="4">
        <f>[8]Aug!$U$20+[8]Aug!$U$22+[8]Aug!$U$16</f>
        <v>3</v>
      </c>
      <c r="Z16" s="4">
        <f>[8]Aug!$AB$22+[8]Aug!$AB$7+[8]Aug!$AB$8</f>
        <v>8</v>
      </c>
      <c r="AA16" s="4">
        <f>[8]Aug!$AI$16+1</f>
        <v>2</v>
      </c>
      <c r="AB16" s="4">
        <f>1+1+5+2</f>
        <v>9</v>
      </c>
      <c r="AC16" s="4">
        <f>1+4+12</f>
        <v>17</v>
      </c>
      <c r="AD16" s="4" t="s">
        <v>247</v>
      </c>
    </row>
    <row r="17" spans="1:30" x14ac:dyDescent="0.25">
      <c r="A17" s="4" t="s">
        <v>393</v>
      </c>
      <c r="AD17" s="4" t="s">
        <v>393</v>
      </c>
    </row>
    <row r="18" spans="1:30" x14ac:dyDescent="0.25">
      <c r="A18" s="4" t="s">
        <v>228</v>
      </c>
      <c r="AD18" s="4" t="s">
        <v>228</v>
      </c>
    </row>
    <row r="19" spans="1:30" x14ac:dyDescent="0.25">
      <c r="A19" s="4" t="s">
        <v>291</v>
      </c>
      <c r="AD19" s="4" t="s">
        <v>291</v>
      </c>
    </row>
    <row r="20" spans="1:30" x14ac:dyDescent="0.25">
      <c r="A20" s="4" t="s">
        <v>510</v>
      </c>
      <c r="X20" s="4">
        <f>[8]Aug!$N$21+[8]Aug!$N$15</f>
        <v>6</v>
      </c>
      <c r="Y20" s="4">
        <f>[8]Aug!$U$26+[8]Aug!$U$21</f>
        <v>7</v>
      </c>
      <c r="Z20" s="4">
        <f>[8]Aug!$AB$26+[8]Aug!$AB$21</f>
        <v>3</v>
      </c>
      <c r="AA20" s="4">
        <f>[8]Aug!$AI$26+[8]Aug!$AI$21</f>
        <v>11</v>
      </c>
      <c r="AB20" s="4">
        <f>1</f>
        <v>1</v>
      </c>
      <c r="AC20" s="4">
        <f>14+3</f>
        <v>17</v>
      </c>
      <c r="AD20" s="4" t="s">
        <v>510</v>
      </c>
    </row>
    <row r="22" spans="1:30" x14ac:dyDescent="0.25">
      <c r="A22" s="4" t="s">
        <v>507</v>
      </c>
      <c r="X22" s="4">
        <f t="shared" ref="X22:AC22" si="2">SUM(X15:X20)</f>
        <v>20</v>
      </c>
      <c r="Y22" s="4">
        <f t="shared" si="2"/>
        <v>13</v>
      </c>
      <c r="Z22" s="4">
        <f t="shared" si="2"/>
        <v>12</v>
      </c>
      <c r="AA22" s="4">
        <f t="shared" si="2"/>
        <v>13</v>
      </c>
      <c r="AB22" s="4">
        <f t="shared" si="2"/>
        <v>13</v>
      </c>
      <c r="AC22" s="4">
        <f t="shared" si="2"/>
        <v>36</v>
      </c>
      <c r="AD22" s="4" t="s">
        <v>511</v>
      </c>
    </row>
    <row r="24" spans="1:30" x14ac:dyDescent="0.25">
      <c r="A24" s="4" t="s">
        <v>508</v>
      </c>
      <c r="AD24" s="4" t="s">
        <v>508</v>
      </c>
    </row>
    <row r="98" spans="1:12" x14ac:dyDescent="0.25">
      <c r="A98" s="10" t="s">
        <v>505</v>
      </c>
      <c r="B98" s="11"/>
      <c r="C98" s="11"/>
      <c r="D98" s="11"/>
      <c r="E98" s="11"/>
      <c r="F98" s="12"/>
      <c r="G98" s="11"/>
      <c r="H98" s="11"/>
      <c r="I98" s="12"/>
      <c r="J98" s="12"/>
      <c r="K98" s="12"/>
      <c r="L98" s="11"/>
    </row>
    <row r="99" spans="1:12" x14ac:dyDescent="0.25">
      <c r="A99" s="11"/>
      <c r="B99" s="11"/>
      <c r="C99" s="11"/>
      <c r="D99" s="11"/>
      <c r="E99" s="11"/>
      <c r="F99" s="12"/>
      <c r="G99" s="11"/>
      <c r="H99" s="11"/>
      <c r="I99" s="12"/>
      <c r="J99" s="12"/>
      <c r="K99" s="12"/>
      <c r="L99" s="11"/>
    </row>
    <row r="100" spans="1:12" x14ac:dyDescent="0.25">
      <c r="A100" s="13" t="s">
        <v>210</v>
      </c>
      <c r="B100" s="11"/>
      <c r="C100" s="11"/>
      <c r="D100" s="11"/>
      <c r="E100" s="11"/>
      <c r="F100" s="12"/>
      <c r="G100" s="11"/>
      <c r="H100" s="11"/>
      <c r="I100" s="12"/>
      <c r="J100" s="12"/>
      <c r="K100" s="12"/>
      <c r="L100" s="11"/>
    </row>
    <row r="101" spans="1:12" x14ac:dyDescent="0.25">
      <c r="A101" s="11" t="s">
        <v>445</v>
      </c>
      <c r="B101" s="11"/>
      <c r="C101" s="11"/>
      <c r="D101" s="11"/>
      <c r="E101" s="11"/>
      <c r="F101" s="12"/>
      <c r="G101" s="11"/>
      <c r="H101" s="11"/>
      <c r="I101" s="12"/>
      <c r="J101" s="12"/>
      <c r="K101" s="12"/>
      <c r="L101" s="11"/>
    </row>
    <row r="102" spans="1:12" x14ac:dyDescent="0.25">
      <c r="A102" s="11" t="s">
        <v>446</v>
      </c>
      <c r="B102" s="11"/>
      <c r="C102" s="11"/>
      <c r="D102" s="11"/>
      <c r="E102" s="11"/>
      <c r="F102" s="12"/>
      <c r="G102" s="11"/>
      <c r="H102" s="11"/>
      <c r="I102" s="12"/>
      <c r="J102" s="12"/>
      <c r="K102" s="12"/>
      <c r="L102" s="11"/>
    </row>
    <row r="103" spans="1:12" x14ac:dyDescent="0.25">
      <c r="A103" s="11" t="s">
        <v>447</v>
      </c>
      <c r="B103" s="11"/>
      <c r="C103" s="11"/>
      <c r="D103" s="11"/>
      <c r="E103" s="11"/>
      <c r="F103" s="12"/>
      <c r="G103" s="11"/>
      <c r="H103" s="11"/>
      <c r="I103" s="12"/>
      <c r="J103" s="12"/>
      <c r="K103" s="12"/>
      <c r="L103" s="11"/>
    </row>
    <row r="104" spans="1:12" x14ac:dyDescent="0.25">
      <c r="A104" s="11" t="s">
        <v>448</v>
      </c>
      <c r="B104" s="11"/>
      <c r="C104" s="11"/>
      <c r="D104" s="11"/>
      <c r="E104" s="11"/>
      <c r="F104" s="12"/>
      <c r="G104" s="11"/>
      <c r="H104" s="11"/>
      <c r="I104" s="12"/>
      <c r="J104" s="12"/>
      <c r="K104" s="12"/>
      <c r="L104" s="11"/>
    </row>
    <row r="105" spans="1:12" x14ac:dyDescent="0.25">
      <c r="A105" s="11" t="s">
        <v>449</v>
      </c>
      <c r="B105" s="11"/>
      <c r="C105" s="11"/>
      <c r="D105" s="11"/>
      <c r="E105" s="11"/>
      <c r="F105" s="12"/>
      <c r="G105" s="11"/>
      <c r="H105" s="11"/>
      <c r="I105" s="12"/>
      <c r="J105" s="12"/>
      <c r="K105" s="12"/>
      <c r="L105" s="11"/>
    </row>
    <row r="106" spans="1:12" x14ac:dyDescent="0.25">
      <c r="A106" s="11" t="s">
        <v>450</v>
      </c>
      <c r="B106" s="11"/>
      <c r="C106" s="11"/>
      <c r="D106" s="11"/>
      <c r="E106" s="11"/>
      <c r="F106" s="12"/>
      <c r="G106" s="11"/>
      <c r="H106" s="11"/>
      <c r="I106" s="12"/>
      <c r="J106" s="12"/>
      <c r="K106" s="12"/>
      <c r="L106" s="11"/>
    </row>
    <row r="107" spans="1:12" x14ac:dyDescent="0.25">
      <c r="A107" s="11" t="s">
        <v>451</v>
      </c>
      <c r="B107" s="11"/>
      <c r="C107" s="11"/>
      <c r="D107" s="11"/>
      <c r="E107" s="11"/>
      <c r="F107" s="12"/>
      <c r="G107" s="11"/>
      <c r="H107" s="11"/>
      <c r="I107" s="12"/>
      <c r="J107" s="12"/>
      <c r="K107" s="12"/>
      <c r="L107" s="11"/>
    </row>
    <row r="108" spans="1:12" x14ac:dyDescent="0.25">
      <c r="A108" s="11" t="s">
        <v>452</v>
      </c>
      <c r="B108" s="11"/>
      <c r="C108" s="11"/>
      <c r="D108" s="11"/>
      <c r="E108" s="11"/>
      <c r="F108" s="12"/>
      <c r="G108" s="11"/>
      <c r="H108" s="11"/>
      <c r="I108" s="12"/>
      <c r="J108" s="12"/>
      <c r="K108" s="12"/>
      <c r="L108" s="11"/>
    </row>
    <row r="109" spans="1:12" x14ac:dyDescent="0.25">
      <c r="A109" s="11" t="s">
        <v>453</v>
      </c>
      <c r="B109" s="11"/>
      <c r="C109" s="11"/>
      <c r="D109" s="11"/>
      <c r="E109" s="11"/>
      <c r="F109" s="12"/>
      <c r="G109" s="11"/>
      <c r="H109" s="11"/>
      <c r="I109" s="12"/>
      <c r="J109" s="12"/>
      <c r="K109" s="12"/>
      <c r="L109" s="11"/>
    </row>
    <row r="110" spans="1:12" x14ac:dyDescent="0.25">
      <c r="A110" s="11"/>
      <c r="B110" s="11"/>
      <c r="C110" s="11"/>
      <c r="D110" s="11"/>
      <c r="E110" s="11"/>
      <c r="F110" s="12"/>
      <c r="G110" s="11"/>
      <c r="H110" s="11"/>
      <c r="I110" s="12"/>
      <c r="J110" s="12"/>
      <c r="K110" s="12"/>
      <c r="L110" s="11"/>
    </row>
    <row r="111" spans="1:12" x14ac:dyDescent="0.25">
      <c r="A111" s="14"/>
      <c r="B111" s="14"/>
      <c r="C111" s="14"/>
      <c r="D111" s="14"/>
      <c r="E111" s="14" t="s">
        <v>211</v>
      </c>
      <c r="F111" s="14"/>
      <c r="G111" s="14"/>
      <c r="H111" s="14"/>
      <c r="I111" s="14" t="s">
        <v>212</v>
      </c>
      <c r="J111" s="14" t="s">
        <v>213</v>
      </c>
      <c r="K111" s="14" t="s">
        <v>214</v>
      </c>
      <c r="L111" s="14" t="s">
        <v>215</v>
      </c>
    </row>
    <row r="112" spans="1:12" x14ac:dyDescent="0.25">
      <c r="A112" s="14" t="s">
        <v>216</v>
      </c>
      <c r="B112" s="14" t="s">
        <v>217</v>
      </c>
      <c r="C112" s="14" t="s">
        <v>218</v>
      </c>
      <c r="D112" s="14" t="s">
        <v>219</v>
      </c>
      <c r="E112" s="14" t="s">
        <v>220</v>
      </c>
      <c r="F112" s="14" t="s">
        <v>210</v>
      </c>
      <c r="G112" s="14" t="s">
        <v>221</v>
      </c>
      <c r="H112" s="14" t="s">
        <v>222</v>
      </c>
      <c r="I112" s="14" t="s">
        <v>223</v>
      </c>
      <c r="J112" s="14" t="s">
        <v>224</v>
      </c>
      <c r="K112" s="14" t="s">
        <v>225</v>
      </c>
      <c r="L112" s="14" t="s">
        <v>226</v>
      </c>
    </row>
    <row r="113" spans="1:25" x14ac:dyDescent="0.25">
      <c r="A113" s="14"/>
      <c r="B113" s="14"/>
      <c r="C113" s="14"/>
      <c r="D113" s="14"/>
      <c r="E113" s="14"/>
      <c r="F113" s="14"/>
      <c r="G113" s="14"/>
      <c r="H113" s="14"/>
      <c r="I113" s="14"/>
      <c r="J113" s="14"/>
      <c r="K113" s="14"/>
      <c r="L113" s="14"/>
    </row>
    <row r="114" spans="1:25" ht="118.8" x14ac:dyDescent="0.25">
      <c r="A114" s="24">
        <v>37148</v>
      </c>
      <c r="B114" s="17" t="s">
        <v>2</v>
      </c>
      <c r="C114" s="18" t="s">
        <v>247</v>
      </c>
      <c r="D114" s="18" t="s">
        <v>460</v>
      </c>
      <c r="E114" s="18" t="s">
        <v>249</v>
      </c>
      <c r="F114" s="18" t="s">
        <v>241</v>
      </c>
      <c r="G114" s="17" t="s">
        <v>3</v>
      </c>
      <c r="H114" s="18"/>
      <c r="I114" s="18" t="s">
        <v>235</v>
      </c>
      <c r="J114" s="18" t="s">
        <v>234</v>
      </c>
      <c r="K114" s="18" t="s">
        <v>234</v>
      </c>
      <c r="L114" s="16" t="s">
        <v>456</v>
      </c>
    </row>
    <row r="115" spans="1:25" ht="39.6" x14ac:dyDescent="0.25">
      <c r="A115" s="24">
        <v>37148</v>
      </c>
      <c r="B115" s="18" t="s">
        <v>4</v>
      </c>
      <c r="C115" s="18" t="s">
        <v>428</v>
      </c>
      <c r="D115" s="18" t="s">
        <v>5</v>
      </c>
      <c r="E115" s="18" t="s">
        <v>6</v>
      </c>
      <c r="F115" s="18" t="s">
        <v>255</v>
      </c>
      <c r="G115" s="17" t="s">
        <v>7</v>
      </c>
      <c r="H115" s="18"/>
      <c r="I115" s="18" t="s">
        <v>235</v>
      </c>
      <c r="J115" s="18" t="s">
        <v>234</v>
      </c>
      <c r="K115" s="18" t="s">
        <v>235</v>
      </c>
      <c r="L115" s="16" t="s">
        <v>456</v>
      </c>
    </row>
    <row r="116" spans="1:25" ht="26.4" x14ac:dyDescent="0.25">
      <c r="A116" s="24">
        <v>37148</v>
      </c>
      <c r="B116" s="18" t="s">
        <v>468</v>
      </c>
      <c r="C116" s="18" t="s">
        <v>428</v>
      </c>
      <c r="D116" s="18" t="s">
        <v>469</v>
      </c>
      <c r="E116" s="18" t="s">
        <v>470</v>
      </c>
      <c r="F116" s="18" t="s">
        <v>375</v>
      </c>
      <c r="G116" s="17" t="s">
        <v>8</v>
      </c>
      <c r="H116" s="18"/>
      <c r="I116" s="18" t="s">
        <v>234</v>
      </c>
      <c r="J116" s="18" t="s">
        <v>234</v>
      </c>
      <c r="K116" s="18" t="s">
        <v>234</v>
      </c>
      <c r="L116" s="16" t="s">
        <v>456</v>
      </c>
    </row>
    <row r="117" spans="1:25" ht="66" x14ac:dyDescent="0.25">
      <c r="A117" s="24">
        <v>37148</v>
      </c>
      <c r="B117" s="17" t="s">
        <v>9</v>
      </c>
      <c r="C117" s="18" t="s">
        <v>291</v>
      </c>
      <c r="D117" s="18" t="s">
        <v>498</v>
      </c>
      <c r="E117" s="18" t="s">
        <v>293</v>
      </c>
      <c r="F117" s="18" t="s">
        <v>255</v>
      </c>
      <c r="G117" s="17" t="s">
        <v>10</v>
      </c>
      <c r="H117" s="18"/>
      <c r="I117" s="18" t="s">
        <v>234</v>
      </c>
      <c r="J117" s="18" t="s">
        <v>235</v>
      </c>
      <c r="K117" s="18" t="s">
        <v>235</v>
      </c>
      <c r="L117" s="16" t="s">
        <v>456</v>
      </c>
    </row>
    <row r="118" spans="1:25" ht="24.75" customHeight="1" x14ac:dyDescent="0.25">
      <c r="A118" s="24">
        <v>37148</v>
      </c>
      <c r="B118" s="18" t="s">
        <v>11</v>
      </c>
      <c r="C118" s="18"/>
      <c r="D118" s="18"/>
      <c r="E118" s="18" t="s">
        <v>12</v>
      </c>
      <c r="F118" s="18" t="s">
        <v>361</v>
      </c>
      <c r="G118" s="17" t="s">
        <v>13</v>
      </c>
      <c r="H118" s="18"/>
      <c r="I118" s="18" t="s">
        <v>234</v>
      </c>
      <c r="J118" s="18" t="s">
        <v>235</v>
      </c>
      <c r="K118" s="18" t="s">
        <v>235</v>
      </c>
      <c r="L118" s="16" t="s">
        <v>456</v>
      </c>
    </row>
    <row r="119" spans="1:25" ht="26.4" x14ac:dyDescent="0.25">
      <c r="A119" s="24">
        <v>37148</v>
      </c>
      <c r="B119" s="17" t="s">
        <v>14</v>
      </c>
      <c r="C119" s="18" t="s">
        <v>247</v>
      </c>
      <c r="D119" s="18" t="s">
        <v>15</v>
      </c>
      <c r="E119" s="18" t="s">
        <v>16</v>
      </c>
      <c r="F119" s="18" t="s">
        <v>255</v>
      </c>
      <c r="G119" s="17" t="s">
        <v>17</v>
      </c>
      <c r="H119" s="17"/>
      <c r="I119" s="18" t="s">
        <v>234</v>
      </c>
      <c r="J119" s="18" t="s">
        <v>234</v>
      </c>
      <c r="K119" s="18" t="s">
        <v>234</v>
      </c>
      <c r="L119" s="18" t="s">
        <v>456</v>
      </c>
      <c r="M119" s="22"/>
      <c r="N119" s="22"/>
      <c r="O119" s="22"/>
      <c r="P119" s="22"/>
      <c r="Q119" s="22"/>
      <c r="R119" s="22"/>
      <c r="S119" s="22"/>
      <c r="T119" s="22"/>
      <c r="U119" s="22"/>
      <c r="V119" s="22"/>
      <c r="W119" s="22"/>
      <c r="X119" s="22"/>
      <c r="Y119" s="22"/>
    </row>
    <row r="120" spans="1:25" ht="26.4" x14ac:dyDescent="0.25">
      <c r="A120" s="24">
        <v>37147</v>
      </c>
      <c r="B120" s="17" t="s">
        <v>18</v>
      </c>
      <c r="C120" s="18" t="s">
        <v>238</v>
      </c>
      <c r="D120" s="18" t="s">
        <v>19</v>
      </c>
      <c r="E120" s="18" t="s">
        <v>20</v>
      </c>
      <c r="F120" s="18" t="s">
        <v>255</v>
      </c>
      <c r="G120" s="17" t="s">
        <v>21</v>
      </c>
      <c r="H120" s="17"/>
      <c r="I120" s="18" t="s">
        <v>234</v>
      </c>
      <c r="J120" s="18" t="s">
        <v>235</v>
      </c>
      <c r="K120" s="18" t="s">
        <v>235</v>
      </c>
      <c r="L120" s="18" t="s">
        <v>456</v>
      </c>
      <c r="M120" s="22"/>
      <c r="N120" s="22"/>
      <c r="O120" s="22"/>
      <c r="P120" s="22"/>
      <c r="Q120" s="22"/>
      <c r="R120" s="22"/>
      <c r="S120" s="22"/>
      <c r="T120" s="22"/>
      <c r="U120" s="22"/>
      <c r="V120" s="22"/>
      <c r="W120" s="22"/>
      <c r="X120" s="22"/>
      <c r="Y120" s="22"/>
    </row>
    <row r="121" spans="1:25" ht="66" x14ac:dyDescent="0.25">
      <c r="A121" s="24">
        <v>37147</v>
      </c>
      <c r="B121" s="18" t="s">
        <v>466</v>
      </c>
      <c r="C121" s="18" t="s">
        <v>228</v>
      </c>
      <c r="D121" s="18" t="s">
        <v>22</v>
      </c>
      <c r="E121" s="18" t="s">
        <v>23</v>
      </c>
      <c r="F121" s="18" t="s">
        <v>231</v>
      </c>
      <c r="G121" s="17" t="s">
        <v>24</v>
      </c>
      <c r="H121" s="17"/>
      <c r="I121" s="18" t="s">
        <v>235</v>
      </c>
      <c r="J121" s="18" t="s">
        <v>235</v>
      </c>
      <c r="K121" s="18" t="s">
        <v>235</v>
      </c>
      <c r="L121" s="18" t="s">
        <v>456</v>
      </c>
      <c r="M121" s="22"/>
      <c r="N121" s="22"/>
      <c r="O121" s="22"/>
      <c r="P121" s="22"/>
      <c r="Q121" s="22"/>
      <c r="R121" s="22"/>
      <c r="S121" s="22"/>
      <c r="T121" s="22"/>
      <c r="U121" s="22"/>
      <c r="V121" s="22"/>
      <c r="W121" s="22"/>
      <c r="X121" s="22"/>
      <c r="Y121" s="22"/>
    </row>
    <row r="122" spans="1:25" ht="55.5" customHeight="1" x14ac:dyDescent="0.25">
      <c r="A122" s="24">
        <v>37147</v>
      </c>
      <c r="B122" s="18" t="s">
        <v>418</v>
      </c>
      <c r="C122" s="18" t="s">
        <v>228</v>
      </c>
      <c r="D122" s="18" t="s">
        <v>418</v>
      </c>
      <c r="E122" s="18" t="s">
        <v>230</v>
      </c>
      <c r="F122" s="18" t="s">
        <v>375</v>
      </c>
      <c r="G122" s="17" t="s">
        <v>25</v>
      </c>
      <c r="H122" s="17"/>
      <c r="I122" s="18" t="s">
        <v>234</v>
      </c>
      <c r="J122" s="18" t="s">
        <v>234</v>
      </c>
      <c r="K122" s="18" t="s">
        <v>235</v>
      </c>
      <c r="L122" s="18" t="s">
        <v>456</v>
      </c>
      <c r="M122" s="22"/>
      <c r="N122" s="22"/>
      <c r="O122" s="22"/>
      <c r="P122" s="22"/>
      <c r="Q122" s="22"/>
      <c r="R122" s="22"/>
      <c r="S122" s="22"/>
      <c r="T122" s="22"/>
      <c r="U122" s="22"/>
      <c r="V122" s="22"/>
      <c r="W122" s="22"/>
      <c r="X122" s="22"/>
      <c r="Y122" s="22"/>
    </row>
    <row r="123" spans="1:25" ht="79.2" x14ac:dyDescent="0.25">
      <c r="A123" s="24">
        <v>37146</v>
      </c>
      <c r="B123" s="18" t="s">
        <v>418</v>
      </c>
      <c r="C123" s="18" t="s">
        <v>228</v>
      </c>
      <c r="D123" s="18" t="s">
        <v>418</v>
      </c>
      <c r="E123" s="18" t="s">
        <v>230</v>
      </c>
      <c r="F123" s="18" t="s">
        <v>231</v>
      </c>
      <c r="G123" s="17" t="s">
        <v>26</v>
      </c>
      <c r="H123" s="17"/>
      <c r="I123" s="18" t="s">
        <v>235</v>
      </c>
      <c r="J123" s="18" t="s">
        <v>235</v>
      </c>
      <c r="K123" s="18" t="s">
        <v>235</v>
      </c>
      <c r="L123" s="18" t="s">
        <v>456</v>
      </c>
      <c r="M123" s="22"/>
      <c r="N123" s="22"/>
      <c r="O123" s="22"/>
      <c r="P123" s="22"/>
      <c r="Q123" s="22"/>
      <c r="R123" s="22"/>
      <c r="S123" s="22"/>
      <c r="T123" s="22"/>
      <c r="U123" s="22"/>
      <c r="V123" s="22"/>
      <c r="W123" s="22"/>
      <c r="X123" s="22"/>
      <c r="Y123" s="22"/>
    </row>
    <row r="124" spans="1:25" ht="39.6" x14ac:dyDescent="0.25">
      <c r="A124" s="24">
        <v>37144</v>
      </c>
      <c r="B124" s="60" t="s">
        <v>27</v>
      </c>
      <c r="C124" s="18" t="s">
        <v>228</v>
      </c>
      <c r="D124" s="18" t="s">
        <v>229</v>
      </c>
      <c r="E124" s="18" t="s">
        <v>230</v>
      </c>
      <c r="F124" s="18" t="s">
        <v>231</v>
      </c>
      <c r="G124" s="60" t="s">
        <v>28</v>
      </c>
      <c r="H124" s="60"/>
      <c r="I124" s="18" t="s">
        <v>234</v>
      </c>
      <c r="J124" s="18" t="s">
        <v>234</v>
      </c>
      <c r="K124" s="18" t="s">
        <v>234</v>
      </c>
      <c r="L124" s="18" t="s">
        <v>456</v>
      </c>
      <c r="M124" s="22"/>
      <c r="N124" s="22"/>
      <c r="O124" s="22"/>
      <c r="P124" s="22"/>
      <c r="Q124" s="22"/>
      <c r="R124" s="22"/>
      <c r="S124" s="22"/>
      <c r="T124" s="22"/>
      <c r="U124" s="22"/>
      <c r="V124" s="22"/>
      <c r="W124" s="22"/>
      <c r="X124" s="22"/>
      <c r="Y124" s="22"/>
    </row>
    <row r="125" spans="1:25" x14ac:dyDescent="0.25">
      <c r="A125" s="24"/>
      <c r="B125" s="18"/>
      <c r="C125" s="18"/>
      <c r="D125" s="18"/>
      <c r="E125" s="18"/>
      <c r="F125" s="18"/>
      <c r="G125" s="17"/>
      <c r="H125" s="17"/>
      <c r="I125" s="18"/>
      <c r="J125" s="18"/>
      <c r="K125" s="18"/>
      <c r="L125" s="16"/>
      <c r="M125" s="22"/>
      <c r="N125" s="22"/>
      <c r="O125" s="22"/>
      <c r="P125" s="22"/>
      <c r="Q125" s="22"/>
      <c r="R125" s="22"/>
      <c r="S125" s="22"/>
      <c r="T125" s="22"/>
      <c r="U125" s="22"/>
      <c r="V125" s="22"/>
      <c r="W125" s="22"/>
      <c r="X125" s="22"/>
      <c r="Y125" s="22"/>
    </row>
    <row r="126" spans="1:25" x14ac:dyDescent="0.25">
      <c r="A126" s="24"/>
      <c r="B126" s="17"/>
      <c r="C126" s="18"/>
      <c r="D126" s="18"/>
      <c r="E126" s="18"/>
      <c r="F126" s="18"/>
      <c r="G126" s="17"/>
      <c r="H126" s="17"/>
      <c r="I126" s="18"/>
      <c r="J126" s="18"/>
      <c r="K126" s="18"/>
      <c r="L126" s="16"/>
      <c r="M126" s="22"/>
      <c r="N126" s="22"/>
      <c r="O126" s="22"/>
      <c r="P126" s="22"/>
      <c r="Q126" s="22"/>
      <c r="R126" s="22"/>
      <c r="S126" s="22"/>
      <c r="T126" s="22"/>
      <c r="U126" s="22"/>
      <c r="V126" s="22"/>
      <c r="W126" s="22"/>
      <c r="X126" s="22"/>
      <c r="Y126" s="22"/>
    </row>
    <row r="127" spans="1:25" x14ac:dyDescent="0.25">
      <c r="A127" s="24"/>
      <c r="B127" s="59"/>
      <c r="C127" s="18"/>
      <c r="D127" s="18"/>
      <c r="E127" s="18"/>
      <c r="F127" s="18"/>
      <c r="G127" s="17"/>
      <c r="H127" s="17"/>
      <c r="I127" s="18"/>
      <c r="J127" s="18"/>
      <c r="K127" s="18"/>
      <c r="L127" s="16"/>
      <c r="M127" s="22"/>
      <c r="N127" s="22"/>
      <c r="O127" s="22"/>
      <c r="P127" s="22"/>
      <c r="Q127" s="22"/>
      <c r="R127" s="22"/>
      <c r="S127" s="22"/>
      <c r="T127" s="22"/>
      <c r="U127" s="22"/>
      <c r="V127" s="22"/>
      <c r="W127" s="22"/>
      <c r="X127" s="22"/>
      <c r="Y127" s="22"/>
    </row>
    <row r="128" spans="1:25" x14ac:dyDescent="0.25">
      <c r="A128" s="24"/>
      <c r="B128" s="17"/>
      <c r="C128" s="18"/>
      <c r="D128" s="18"/>
      <c r="E128" s="18"/>
      <c r="F128" s="18"/>
      <c r="G128" s="17"/>
      <c r="H128" s="17"/>
      <c r="I128" s="18"/>
      <c r="J128" s="18"/>
      <c r="K128" s="18"/>
      <c r="L128" s="16"/>
      <c r="M128" s="22"/>
      <c r="N128" s="22"/>
      <c r="O128" s="22"/>
      <c r="P128" s="22"/>
      <c r="Q128" s="22"/>
      <c r="R128" s="22"/>
      <c r="S128" s="22"/>
      <c r="T128" s="22"/>
      <c r="U128" s="22"/>
      <c r="V128" s="22"/>
      <c r="W128" s="22"/>
      <c r="X128" s="22"/>
      <c r="Y128" s="22"/>
    </row>
    <row r="129" spans="1:25" x14ac:dyDescent="0.25">
      <c r="A129" s="24"/>
      <c r="B129" s="18"/>
      <c r="C129" s="18"/>
      <c r="D129" s="18"/>
      <c r="E129" s="18"/>
      <c r="F129" s="18"/>
      <c r="G129" s="17"/>
      <c r="H129" s="17"/>
      <c r="I129" s="18"/>
      <c r="J129" s="18"/>
      <c r="K129" s="18"/>
      <c r="L129" s="16"/>
      <c r="M129" s="22"/>
      <c r="N129" s="22"/>
      <c r="O129" s="22"/>
      <c r="P129" s="22"/>
      <c r="Q129" s="22"/>
      <c r="R129" s="22"/>
      <c r="S129" s="22"/>
      <c r="T129" s="22"/>
      <c r="U129" s="22"/>
      <c r="V129" s="22"/>
      <c r="W129" s="22"/>
      <c r="X129" s="22"/>
      <c r="Y129" s="22"/>
    </row>
    <row r="130" spans="1:25" x14ac:dyDescent="0.25">
      <c r="A130" s="24"/>
      <c r="B130" s="18"/>
      <c r="C130" s="18"/>
      <c r="D130" s="18"/>
      <c r="E130" s="18"/>
      <c r="F130" s="18"/>
      <c r="G130" s="17"/>
      <c r="H130" s="17"/>
      <c r="I130" s="18"/>
      <c r="J130" s="18"/>
      <c r="K130" s="18"/>
      <c r="L130" s="16"/>
      <c r="M130" s="22"/>
      <c r="N130" s="22"/>
      <c r="O130" s="22"/>
      <c r="P130" s="22"/>
      <c r="Q130" s="22"/>
      <c r="R130" s="22"/>
      <c r="S130" s="22"/>
      <c r="T130" s="22"/>
      <c r="U130" s="22"/>
      <c r="V130" s="22"/>
      <c r="W130" s="22"/>
      <c r="X130" s="22"/>
      <c r="Y130" s="22"/>
    </row>
    <row r="131" spans="1:25" x14ac:dyDescent="0.25">
      <c r="A131" s="24"/>
      <c r="B131" s="18"/>
      <c r="C131" s="18"/>
      <c r="D131" s="18"/>
      <c r="E131" s="18"/>
      <c r="F131" s="18"/>
      <c r="G131" s="17"/>
      <c r="H131" s="17"/>
      <c r="I131" s="18"/>
      <c r="J131" s="18"/>
      <c r="K131" s="18"/>
      <c r="L131" s="16"/>
      <c r="M131" s="22"/>
      <c r="N131" s="22"/>
      <c r="O131" s="22"/>
      <c r="P131" s="22"/>
      <c r="Q131" s="22"/>
      <c r="R131" s="22"/>
      <c r="S131" s="22"/>
      <c r="T131" s="22"/>
      <c r="U131" s="22"/>
      <c r="V131" s="22"/>
      <c r="W131" s="22"/>
      <c r="X131" s="22"/>
      <c r="Y131" s="22"/>
    </row>
    <row r="132" spans="1:25" x14ac:dyDescent="0.25">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5">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5">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5">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5">
      <c r="A136" s="15"/>
      <c r="B136" s="17"/>
      <c r="C136" s="16"/>
      <c r="D136" s="16"/>
      <c r="E136" s="16"/>
      <c r="F136" s="16"/>
      <c r="G136" s="17"/>
      <c r="H136" s="16"/>
      <c r="I136" s="16"/>
      <c r="J136" s="16"/>
      <c r="K136" s="16"/>
      <c r="L136" s="16"/>
    </row>
    <row r="137" spans="1:25" x14ac:dyDescent="0.25">
      <c r="A137" s="24"/>
      <c r="B137" s="18"/>
      <c r="C137" s="18"/>
      <c r="D137" s="18"/>
      <c r="E137" s="18"/>
      <c r="F137" s="18"/>
      <c r="G137" s="17"/>
      <c r="H137" s="17"/>
      <c r="I137" s="18"/>
      <c r="J137" s="18"/>
      <c r="K137" s="18"/>
      <c r="L137" s="18"/>
    </row>
    <row r="138" spans="1:25" x14ac:dyDescent="0.25">
      <c r="A138" s="24"/>
      <c r="B138" s="18"/>
      <c r="C138" s="18"/>
      <c r="D138" s="18"/>
      <c r="E138" s="18"/>
      <c r="F138" s="18"/>
      <c r="G138" s="17"/>
      <c r="H138" s="17"/>
      <c r="I138" s="18"/>
      <c r="J138" s="18"/>
      <c r="K138" s="18"/>
      <c r="L138" s="18"/>
    </row>
    <row r="139" spans="1:25" x14ac:dyDescent="0.25">
      <c r="A139" s="24"/>
      <c r="B139" s="18"/>
      <c r="C139" s="18"/>
      <c r="D139" s="18"/>
      <c r="E139" s="18"/>
      <c r="F139" s="18"/>
      <c r="G139" s="17"/>
      <c r="H139" s="17"/>
      <c r="I139" s="18"/>
      <c r="J139" s="18"/>
      <c r="K139" s="18"/>
      <c r="L139" s="18"/>
    </row>
    <row r="140" spans="1:25" x14ac:dyDescent="0.25">
      <c r="A140" s="24"/>
      <c r="B140" s="18"/>
      <c r="C140" s="18"/>
      <c r="D140" s="18"/>
      <c r="E140" s="18"/>
      <c r="F140" s="18"/>
      <c r="G140" s="25"/>
      <c r="H140" s="18"/>
      <c r="I140" s="18"/>
      <c r="J140" s="18"/>
      <c r="K140" s="18"/>
      <c r="L140" s="18"/>
    </row>
    <row r="141" spans="1:25" x14ac:dyDescent="0.25">
      <c r="A141" s="24"/>
      <c r="B141" s="18"/>
      <c r="C141" s="18"/>
      <c r="D141" s="18"/>
      <c r="E141" s="18"/>
      <c r="F141" s="18"/>
      <c r="G141" s="25"/>
      <c r="H141" s="25"/>
      <c r="I141" s="18"/>
      <c r="J141" s="18"/>
      <c r="K141" s="18"/>
      <c r="L141" s="18"/>
    </row>
    <row r="142" spans="1:25" x14ac:dyDescent="0.25">
      <c r="A142" s="24"/>
      <c r="B142" s="25"/>
      <c r="C142" s="18"/>
      <c r="D142" s="18"/>
      <c r="E142" s="18"/>
      <c r="F142" s="18"/>
      <c r="G142" s="25"/>
      <c r="H142" s="18"/>
      <c r="I142" s="18"/>
      <c r="J142" s="18"/>
      <c r="K142" s="18"/>
      <c r="L142" s="18"/>
    </row>
    <row r="143" spans="1:25" x14ac:dyDescent="0.25">
      <c r="A143" s="24"/>
      <c r="B143" s="18"/>
      <c r="C143" s="18"/>
      <c r="D143" s="18"/>
      <c r="E143" s="18"/>
      <c r="F143" s="18"/>
      <c r="G143" s="25"/>
      <c r="H143" s="25"/>
      <c r="I143" s="18"/>
      <c r="J143" s="18"/>
      <c r="K143" s="18"/>
      <c r="L143" s="18"/>
    </row>
    <row r="144" spans="1:25" x14ac:dyDescent="0.25">
      <c r="A144" s="24"/>
      <c r="B144" s="18"/>
      <c r="C144" s="18"/>
      <c r="D144" s="18"/>
      <c r="E144" s="18"/>
      <c r="F144" s="18"/>
      <c r="G144" s="25"/>
      <c r="H144" s="25"/>
      <c r="I144" s="18"/>
      <c r="J144" s="18"/>
      <c r="K144" s="18"/>
      <c r="L144" s="18"/>
    </row>
    <row r="145" spans="1:12" x14ac:dyDescent="0.25">
      <c r="A145" s="24"/>
      <c r="B145" s="18"/>
      <c r="C145" s="18"/>
      <c r="D145" s="18"/>
      <c r="E145" s="18"/>
      <c r="F145" s="18"/>
      <c r="G145" s="25"/>
      <c r="H145" s="25"/>
      <c r="I145" s="18"/>
      <c r="J145" s="18"/>
      <c r="K145" s="18"/>
      <c r="L145" s="18"/>
    </row>
    <row r="146" spans="1:12" x14ac:dyDescent="0.25">
      <c r="A146" s="24"/>
      <c r="B146" s="18"/>
      <c r="C146" s="18"/>
      <c r="D146" s="18"/>
      <c r="E146" s="18"/>
      <c r="F146" s="18"/>
      <c r="G146" s="25"/>
      <c r="H146" s="25"/>
      <c r="I146" s="18"/>
      <c r="J146" s="18"/>
      <c r="K146" s="18"/>
      <c r="L146" s="18"/>
    </row>
    <row r="147" spans="1:12" x14ac:dyDescent="0.25">
      <c r="A147" s="24"/>
      <c r="B147" s="18"/>
      <c r="C147" s="18"/>
      <c r="D147" s="18"/>
      <c r="E147" s="18"/>
      <c r="F147" s="18"/>
      <c r="G147" s="25"/>
      <c r="H147" s="25"/>
      <c r="I147" s="18"/>
      <c r="J147" s="18"/>
      <c r="K147" s="18"/>
      <c r="L147" s="18"/>
    </row>
    <row r="148" spans="1:12" ht="54.75" customHeight="1" x14ac:dyDescent="0.25">
      <c r="A148" s="24"/>
      <c r="B148" s="18"/>
      <c r="C148" s="18"/>
      <c r="D148" s="18"/>
      <c r="E148" s="18"/>
      <c r="F148" s="18"/>
      <c r="G148" s="25"/>
      <c r="H148" s="25"/>
      <c r="I148" s="18"/>
      <c r="J148" s="18"/>
      <c r="K148" s="18"/>
      <c r="L148" s="18"/>
    </row>
    <row r="149" spans="1:12" x14ac:dyDescent="0.25">
      <c r="A149" s="24"/>
      <c r="B149" s="18"/>
      <c r="C149" s="18"/>
      <c r="D149" s="18"/>
      <c r="E149" s="18"/>
      <c r="F149" s="18"/>
      <c r="G149" s="25"/>
      <c r="H149" s="25"/>
      <c r="I149" s="18"/>
      <c r="J149" s="18"/>
      <c r="K149" s="18"/>
      <c r="L149" s="18"/>
    </row>
    <row r="150" spans="1:12" x14ac:dyDescent="0.25">
      <c r="A150" s="24"/>
      <c r="B150" s="18"/>
      <c r="C150" s="18"/>
      <c r="D150" s="18"/>
      <c r="E150" s="18"/>
      <c r="F150" s="18"/>
      <c r="G150" s="25"/>
      <c r="H150" s="25"/>
      <c r="I150" s="18"/>
      <c r="J150" s="18"/>
      <c r="K150" s="18"/>
      <c r="L150" s="18"/>
    </row>
    <row r="151" spans="1:12" ht="54" customHeight="1" x14ac:dyDescent="0.25">
      <c r="A151" s="24"/>
      <c r="B151" s="18"/>
      <c r="C151" s="18"/>
      <c r="D151" s="18"/>
      <c r="E151" s="18"/>
      <c r="F151" s="18"/>
      <c r="G151" s="25"/>
      <c r="H151" s="25"/>
      <c r="I151" s="18"/>
      <c r="J151" s="18"/>
      <c r="K151" s="18"/>
      <c r="L151" s="18"/>
    </row>
    <row r="152" spans="1:12" ht="42" customHeight="1" x14ac:dyDescent="0.25">
      <c r="A152" s="24"/>
      <c r="B152" s="18"/>
      <c r="C152" s="18"/>
      <c r="D152" s="18"/>
      <c r="E152" s="18"/>
      <c r="F152" s="18"/>
      <c r="G152" s="25"/>
      <c r="H152" s="25"/>
      <c r="I152" s="18"/>
      <c r="J152" s="18"/>
      <c r="K152" s="18"/>
      <c r="L152" s="18"/>
    </row>
    <row r="153" spans="1:12" ht="42" customHeight="1" x14ac:dyDescent="0.25">
      <c r="A153" s="24"/>
      <c r="B153" s="18"/>
      <c r="C153" s="18"/>
      <c r="D153" s="18"/>
      <c r="E153" s="18"/>
      <c r="F153" s="18"/>
      <c r="G153" s="25"/>
      <c r="H153" s="25"/>
      <c r="I153" s="18"/>
      <c r="J153" s="18"/>
      <c r="K153" s="18"/>
      <c r="L153" s="18"/>
    </row>
    <row r="154" spans="1:12" x14ac:dyDescent="0.25">
      <c r="A154" s="26"/>
      <c r="B154" s="18"/>
      <c r="C154" s="18"/>
      <c r="D154" s="18"/>
      <c r="E154" s="18"/>
      <c r="F154" s="18"/>
      <c r="G154" s="25"/>
      <c r="H154" s="25"/>
      <c r="I154" s="18"/>
      <c r="J154" s="18"/>
      <c r="K154" s="18"/>
      <c r="L154" s="18"/>
    </row>
    <row r="155" spans="1:12" x14ac:dyDescent="0.25">
      <c r="A155" s="26"/>
      <c r="B155" s="18"/>
      <c r="C155" s="18"/>
      <c r="D155" s="18"/>
      <c r="E155" s="18"/>
      <c r="F155" s="18"/>
      <c r="G155" s="25"/>
      <c r="H155" s="25"/>
      <c r="I155" s="18"/>
      <c r="J155" s="18"/>
      <c r="K155" s="18"/>
      <c r="L155" s="18"/>
    </row>
    <row r="156" spans="1:12" x14ac:dyDescent="0.25">
      <c r="A156" s="26"/>
      <c r="B156" s="18"/>
      <c r="C156" s="18"/>
      <c r="D156" s="18"/>
      <c r="E156" s="18"/>
      <c r="F156" s="18"/>
      <c r="G156" s="25"/>
      <c r="H156" s="25"/>
      <c r="I156" s="18"/>
      <c r="J156" s="18"/>
      <c r="K156" s="18"/>
      <c r="L156" s="18"/>
    </row>
    <row r="157" spans="1:12" x14ac:dyDescent="0.25">
      <c r="A157" s="26"/>
      <c r="B157" s="18"/>
      <c r="C157" s="18"/>
      <c r="D157" s="18"/>
      <c r="E157" s="18"/>
      <c r="F157" s="18"/>
      <c r="G157" s="25"/>
      <c r="H157" s="25"/>
      <c r="I157" s="18"/>
      <c r="J157" s="18"/>
      <c r="K157" s="18"/>
      <c r="L157" s="18"/>
    </row>
    <row r="158" spans="1:12" x14ac:dyDescent="0.25">
      <c r="A158" s="26"/>
      <c r="B158" s="18"/>
      <c r="C158" s="18"/>
      <c r="D158" s="18"/>
      <c r="E158" s="18"/>
      <c r="F158" s="18"/>
      <c r="G158" s="25"/>
      <c r="H158" s="25"/>
      <c r="I158" s="18"/>
      <c r="J158" s="18"/>
      <c r="K158" s="18"/>
      <c r="L158" s="18"/>
    </row>
    <row r="159" spans="1:12" x14ac:dyDescent="0.25">
      <c r="A159" s="26"/>
      <c r="B159" s="25"/>
      <c r="C159" s="27"/>
      <c r="D159" s="25"/>
      <c r="E159" s="28"/>
      <c r="F159" s="27"/>
      <c r="G159" s="25"/>
      <c r="H159" s="25"/>
      <c r="I159" s="18"/>
      <c r="J159" s="18"/>
      <c r="K159" s="18"/>
      <c r="L159" s="18"/>
    </row>
    <row r="160" spans="1:12" x14ac:dyDescent="0.25">
      <c r="A160" s="26"/>
      <c r="B160" s="25"/>
      <c r="C160" s="27"/>
      <c r="D160" s="25"/>
      <c r="E160" s="28"/>
      <c r="F160" s="27"/>
      <c r="G160" s="18"/>
      <c r="H160" s="18"/>
      <c r="I160" s="18"/>
      <c r="J160" s="18"/>
      <c r="K160" s="18"/>
      <c r="L160" s="18"/>
    </row>
    <row r="161" spans="1:12" x14ac:dyDescent="0.25">
      <c r="A161" s="29"/>
      <c r="B161" s="25"/>
      <c r="C161" s="27"/>
      <c r="D161" s="25"/>
      <c r="E161" s="28"/>
      <c r="F161" s="27"/>
      <c r="G161" s="25"/>
      <c r="H161" s="28"/>
      <c r="I161" s="18"/>
      <c r="J161" s="18"/>
      <c r="K161" s="18"/>
      <c r="L161" s="18"/>
    </row>
    <row r="162" spans="1:12" x14ac:dyDescent="0.25">
      <c r="A162" s="29"/>
      <c r="B162" s="25"/>
      <c r="C162" s="27"/>
      <c r="D162" s="25"/>
      <c r="E162" s="28"/>
      <c r="F162" s="27"/>
      <c r="G162" s="25"/>
      <c r="H162" s="28"/>
      <c r="I162" s="18"/>
      <c r="J162" s="18"/>
      <c r="K162" s="18"/>
      <c r="L162" s="18"/>
    </row>
    <row r="163" spans="1:12" x14ac:dyDescent="0.25">
      <c r="A163" s="30"/>
      <c r="B163" s="25"/>
      <c r="C163" s="27"/>
      <c r="D163" s="25"/>
      <c r="E163" s="28"/>
      <c r="F163" s="27"/>
      <c r="G163" s="28"/>
      <c r="H163" s="28"/>
      <c r="I163" s="27"/>
      <c r="J163" s="27"/>
      <c r="K163" s="27"/>
      <c r="L163" s="27"/>
    </row>
    <row r="164" spans="1:12" x14ac:dyDescent="0.25">
      <c r="A164" s="30"/>
      <c r="B164" s="25"/>
      <c r="C164" s="27"/>
      <c r="D164" s="28"/>
      <c r="E164" s="28"/>
      <c r="F164" s="27"/>
      <c r="G164" s="28"/>
      <c r="H164" s="28"/>
      <c r="I164" s="27"/>
      <c r="J164" s="27"/>
      <c r="K164" s="27"/>
      <c r="L164" s="27"/>
    </row>
    <row r="165" spans="1:12" x14ac:dyDescent="0.25">
      <c r="A165" s="30"/>
      <c r="B165" s="25"/>
      <c r="C165" s="27"/>
      <c r="D165" s="25"/>
      <c r="E165" s="28"/>
      <c r="F165" s="27"/>
      <c r="G165" s="28"/>
      <c r="H165" s="28"/>
      <c r="I165" s="27"/>
      <c r="J165" s="27"/>
      <c r="K165" s="27"/>
      <c r="L165" s="27"/>
    </row>
    <row r="166" spans="1:12" x14ac:dyDescent="0.25">
      <c r="A166" s="30"/>
      <c r="B166" s="25"/>
      <c r="C166" s="27"/>
      <c r="D166" s="25"/>
      <c r="E166" s="28"/>
      <c r="F166" s="27"/>
      <c r="G166" s="28"/>
      <c r="H166" s="28"/>
      <c r="I166" s="27"/>
      <c r="J166" s="27"/>
      <c r="K166" s="27"/>
      <c r="L166" s="27"/>
    </row>
    <row r="167" spans="1:12" ht="19.5" customHeight="1" x14ac:dyDescent="0.25">
      <c r="A167" s="30"/>
      <c r="B167" s="25"/>
      <c r="C167" s="27"/>
      <c r="D167" s="25"/>
      <c r="E167" s="28"/>
      <c r="F167" s="27"/>
      <c r="G167" s="28"/>
      <c r="H167" s="28"/>
      <c r="I167" s="27"/>
      <c r="J167" s="27"/>
      <c r="K167" s="27"/>
      <c r="L167" s="27"/>
    </row>
    <row r="168" spans="1:12" x14ac:dyDescent="0.25">
      <c r="A168" s="30"/>
      <c r="B168" s="25"/>
      <c r="C168" s="18"/>
      <c r="D168" s="25"/>
      <c r="E168" s="28"/>
      <c r="F168" s="27"/>
      <c r="G168" s="28"/>
      <c r="H168" s="28"/>
      <c r="I168" s="27"/>
      <c r="J168" s="27"/>
      <c r="K168" s="27"/>
      <c r="L168" s="27"/>
    </row>
    <row r="169" spans="1:12" x14ac:dyDescent="0.25">
      <c r="A169" s="30"/>
      <c r="B169" s="25"/>
      <c r="C169" s="27"/>
      <c r="D169" s="25"/>
      <c r="E169" s="28"/>
      <c r="F169" s="27"/>
      <c r="G169" s="28"/>
      <c r="H169" s="28"/>
      <c r="I169" s="27"/>
      <c r="J169" s="27"/>
      <c r="K169" s="27"/>
      <c r="L169" s="27"/>
    </row>
    <row r="170" spans="1:12" x14ac:dyDescent="0.25">
      <c r="A170" s="30"/>
      <c r="B170" s="25"/>
      <c r="C170" s="27"/>
      <c r="D170" s="25"/>
      <c r="E170" s="28"/>
      <c r="F170" s="27"/>
      <c r="G170" s="28"/>
      <c r="H170" s="28"/>
      <c r="I170" s="27"/>
      <c r="J170" s="27"/>
      <c r="K170" s="27"/>
      <c r="L170" s="27"/>
    </row>
    <row r="171" spans="1:12" x14ac:dyDescent="0.25">
      <c r="A171" s="29"/>
      <c r="B171" s="17"/>
      <c r="C171" s="31"/>
      <c r="D171" s="17"/>
      <c r="E171" s="32"/>
      <c r="F171" s="31"/>
      <c r="G171" s="17"/>
      <c r="H171" s="17"/>
      <c r="I171" s="31"/>
      <c r="J171" s="31"/>
      <c r="K171" s="31"/>
      <c r="L171" s="31"/>
    </row>
    <row r="172" spans="1:12" x14ac:dyDescent="0.25">
      <c r="A172" s="29"/>
      <c r="B172" s="17"/>
      <c r="C172" s="31"/>
      <c r="D172" s="17"/>
      <c r="E172" s="32"/>
      <c r="F172" s="31"/>
      <c r="G172" s="17"/>
      <c r="H172" s="17"/>
      <c r="I172" s="31"/>
      <c r="J172" s="31"/>
      <c r="K172" s="31"/>
      <c r="L172" s="31"/>
    </row>
    <row r="174" spans="1:12" x14ac:dyDescent="0.25">
      <c r="A174" s="1" t="s">
        <v>423</v>
      </c>
      <c r="B174" s="1" t="s">
        <v>424</v>
      </c>
      <c r="C174" s="4" t="s">
        <v>425</v>
      </c>
      <c r="D174" s="33" t="s">
        <v>426</v>
      </c>
      <c r="E174" s="33" t="s">
        <v>427</v>
      </c>
    </row>
    <row r="175" spans="1:12" x14ac:dyDescent="0.25">
      <c r="A175" s="34" t="s">
        <v>428</v>
      </c>
      <c r="B175" s="35">
        <f t="shared" ref="B175:B183" si="3">C175/$C$184</f>
        <v>0.18181818181818182</v>
      </c>
      <c r="C175" s="5">
        <f>'summary 0910'!I24</f>
        <v>2</v>
      </c>
      <c r="D175" s="4">
        <f>33+1+1+1+1+1+8+1+1+1+2+1+2+1+1+1+2</f>
        <v>59</v>
      </c>
      <c r="E175" s="36">
        <f t="shared" ref="E175:E182" si="4">(C175/D175)*100</f>
        <v>3.3898305084745761</v>
      </c>
    </row>
    <row r="176" spans="1:12" x14ac:dyDescent="0.25">
      <c r="A176" s="34" t="s">
        <v>247</v>
      </c>
      <c r="B176" s="35">
        <f t="shared" si="3"/>
        <v>0.18181818181818182</v>
      </c>
      <c r="C176" s="5">
        <f>'summary 0910'!I25</f>
        <v>2</v>
      </c>
      <c r="D176" s="4">
        <f>540+17+1+1+6+10+1+2+12+2+1+1+1+3+4+3+1+1+1+8+2+1+1+6+1+1+2+1+2+1+4+1+1+1+12+4</f>
        <v>657</v>
      </c>
      <c r="E176" s="36">
        <f t="shared" si="4"/>
        <v>0.30441400304414001</v>
      </c>
    </row>
    <row r="177" spans="1:5" x14ac:dyDescent="0.25">
      <c r="A177" s="34" t="s">
        <v>228</v>
      </c>
      <c r="B177" s="35">
        <f t="shared" si="3"/>
        <v>0.36363636363636365</v>
      </c>
      <c r="C177" s="5">
        <f>'summary 0910'!I26</f>
        <v>4</v>
      </c>
      <c r="D177" s="4">
        <f>13+1+1+1+16+10</f>
        <v>42</v>
      </c>
      <c r="E177" s="36">
        <f t="shared" si="4"/>
        <v>9.5238095238095237</v>
      </c>
    </row>
    <row r="178" spans="1:5" x14ac:dyDescent="0.25">
      <c r="A178" s="34" t="s">
        <v>429</v>
      </c>
      <c r="B178" s="35">
        <f t="shared" si="3"/>
        <v>0</v>
      </c>
      <c r="C178" s="5">
        <f>'summary 0910'!I27</f>
        <v>0</v>
      </c>
      <c r="D178" s="4">
        <f>36+1+1</f>
        <v>38</v>
      </c>
      <c r="E178" s="36">
        <f t="shared" si="4"/>
        <v>0</v>
      </c>
    </row>
    <row r="179" spans="1:5" x14ac:dyDescent="0.25">
      <c r="A179" s="34" t="s">
        <v>430</v>
      </c>
      <c r="B179" s="35">
        <f t="shared" si="3"/>
        <v>9.0909090909090912E-2</v>
      </c>
      <c r="C179" s="5">
        <f>'summary 0910'!I28</f>
        <v>1</v>
      </c>
      <c r="D179" s="4">
        <f>288+2+13+2+5+56+59+14+2+3+3+1+4+14</f>
        <v>466</v>
      </c>
      <c r="E179" s="36">
        <f t="shared" si="4"/>
        <v>0.21459227467811159</v>
      </c>
    </row>
    <row r="180" spans="1:5" x14ac:dyDescent="0.25">
      <c r="A180" s="34" t="s">
        <v>431</v>
      </c>
      <c r="B180" s="35">
        <f t="shared" si="3"/>
        <v>0</v>
      </c>
      <c r="C180" s="5">
        <f>'summary 0910'!I29</f>
        <v>0</v>
      </c>
      <c r="D180" s="4">
        <f>132+2+1+2+7+3+4+2+7+1+3</f>
        <v>164</v>
      </c>
      <c r="E180" s="36">
        <f t="shared" si="4"/>
        <v>0</v>
      </c>
    </row>
    <row r="181" spans="1:5" x14ac:dyDescent="0.25">
      <c r="A181" s="34" t="s">
        <v>291</v>
      </c>
      <c r="B181" s="35">
        <f t="shared" si="3"/>
        <v>9.0909090909090912E-2</v>
      </c>
      <c r="C181" s="5">
        <f>'summary 0910'!I30</f>
        <v>1</v>
      </c>
      <c r="D181" s="4">
        <v>9</v>
      </c>
      <c r="E181" s="36">
        <f t="shared" si="4"/>
        <v>11.111111111111111</v>
      </c>
    </row>
    <row r="182" spans="1:5" x14ac:dyDescent="0.25">
      <c r="A182" s="34" t="s">
        <v>393</v>
      </c>
      <c r="B182" s="35">
        <f t="shared" si="3"/>
        <v>0</v>
      </c>
      <c r="C182" s="5">
        <f>'summary 0910'!I31</f>
        <v>0</v>
      </c>
      <c r="D182" s="4">
        <f>10+5+2</f>
        <v>17</v>
      </c>
      <c r="E182" s="36">
        <f t="shared" si="4"/>
        <v>0</v>
      </c>
    </row>
    <row r="183" spans="1:5" x14ac:dyDescent="0.25">
      <c r="A183" s="37" t="s">
        <v>432</v>
      </c>
      <c r="B183" s="35">
        <f t="shared" si="3"/>
        <v>9.0909090909090912E-2</v>
      </c>
      <c r="C183" s="5">
        <f>'summary 0910'!I32</f>
        <v>1</v>
      </c>
    </row>
    <row r="184" spans="1:5" x14ac:dyDescent="0.25">
      <c r="A184" s="37" t="s">
        <v>433</v>
      </c>
      <c r="B184" s="38">
        <f>SUM(B175:B183)</f>
        <v>1</v>
      </c>
      <c r="C184" s="4">
        <f>SUM(C175:C183)</f>
        <v>11</v>
      </c>
      <c r="D184" s="4">
        <f>SUM(D175:D183)</f>
        <v>1452</v>
      </c>
    </row>
  </sheetData>
  <phoneticPr fontId="0" type="noConversion"/>
  <printOptions horizontalCentered="1"/>
  <pageMargins left="0.25" right="0.25" top="1" bottom="0.5" header="0.5" footer="0.25"/>
  <pageSetup paperSize="5" scale="68" orientation="landscape" r:id="rId1"/>
  <headerFooter alignWithMargins="0">
    <oddHeader>&amp;C&amp;"Arial,Bold"EWS-Global Risk Operations
Weekly Summary of Market Risk Aggregation Issues
Week Beginning September 10</oddHeader>
    <oddFooter>&amp;L&amp;"Arial,Bold"Questions Call Nancy ext 54751</oddFooter>
  </headerFooter>
  <rowBreaks count="1" manualBreakCount="1">
    <brk id="97"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Graph Data Oct 08</vt:lpstr>
      <vt:lpstr>summary 1008</vt:lpstr>
      <vt:lpstr>Graph Data Oct 01</vt:lpstr>
      <vt:lpstr>summary 1001</vt:lpstr>
      <vt:lpstr>Graph Data Sep 24</vt:lpstr>
      <vt:lpstr>summary 0924</vt:lpstr>
      <vt:lpstr>Graph Data Sep 17</vt:lpstr>
      <vt:lpstr>summary 0917</vt:lpstr>
      <vt:lpstr>Graph Data Sep 10</vt:lpstr>
      <vt:lpstr>summary 0910</vt:lpstr>
      <vt:lpstr>Graph Data Sep 04</vt:lpstr>
      <vt:lpstr>summary 0904</vt:lpstr>
      <vt:lpstr>Graph Data Aug 27</vt:lpstr>
      <vt:lpstr>summary 0827</vt:lpstr>
      <vt:lpstr>Graph Data Aug 20</vt:lpstr>
      <vt:lpstr>summary 0820</vt:lpstr>
      <vt:lpstr>'Graph Data Aug 20'!Print_Area</vt:lpstr>
      <vt:lpstr>'Graph Data Aug 27'!Print_Area</vt:lpstr>
      <vt:lpstr>'Graph Data Oct 01'!Print_Area</vt:lpstr>
      <vt:lpstr>'Graph Data Oct 08'!Print_Area</vt:lpstr>
      <vt:lpstr>'Graph Data Sep 04'!Print_Area</vt:lpstr>
      <vt:lpstr>'Graph Data Sep 10'!Print_Area</vt:lpstr>
      <vt:lpstr>'Graph Data Sep 17'!Print_Area</vt:lpstr>
      <vt:lpstr>'Graph Data Sep 24'!Print_Area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Havlíček Jan</cp:lastModifiedBy>
  <cp:lastPrinted>2001-10-16T16:00:27Z</cp:lastPrinted>
  <dcterms:created xsi:type="dcterms:W3CDTF">2001-08-28T13:25:14Z</dcterms:created>
  <dcterms:modified xsi:type="dcterms:W3CDTF">2023-09-10T15:42:49Z</dcterms:modified>
</cp:coreProperties>
</file>