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0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<sst xmlns="http://schemas.openxmlformats.org/spreadsheetml/2006/main" count="1176" uniqueCount="489">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</sst>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6" sqref="C6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488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36851</v>
      </c>
      <c r="D5" s="61" t="s">
        <v>16</v>
      </c>
      <c r="E5" s="62">
        <f>+C5-1</f>
        <v>36850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184115738.23444444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2" sqref="A62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58">
        <f>+Summary!C5</f>
        <v>36851</v>
      </c>
      <c r="I2" s="258"/>
      <c r="J2" s="90"/>
      <c r="L2" s="258">
        <f>H2</f>
        <v>36851</v>
      </c>
      <c r="M2" s="258"/>
      <c r="N2" s="258"/>
      <c r="O2" s="258"/>
      <c r="P2" s="258"/>
    </row>
    <row r="3" spans="1:18" ht="16.2" thickBot="1" x14ac:dyDescent="0.35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3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2" thickBot="1" x14ac:dyDescent="0.35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80.375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36851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72241426.915000007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363997891.95319635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36851</v>
      </c>
      <c r="J11" s="13"/>
      <c r="L11" s="7" t="s">
        <v>40</v>
      </c>
      <c r="M11" s="7">
        <f>+Amort!B28</f>
        <v>797222.22222222236</v>
      </c>
      <c r="O11" s="7" t="s">
        <v>34</v>
      </c>
      <c r="P11" s="7">
        <f>E7-I16+'Cash-Int-Trans'!B9</f>
        <v>406377777.77777779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1240426.915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9658763.3126407862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797222.22222222236</v>
      </c>
      <c r="J14" s="13"/>
      <c r="L14" s="85" t="s">
        <v>7</v>
      </c>
      <c r="M14" s="12">
        <f>SUM(M8:M13)</f>
        <v>487036541.09041858</v>
      </c>
      <c r="N14" s="20"/>
      <c r="O14" s="85" t="s">
        <v>7</v>
      </c>
      <c r="P14" s="12">
        <f>SUM(P8:P13)</f>
        <v>487036541.09041858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13997891.953196347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-6377777.7777777789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9657763.3126407899</v>
      </c>
      <c r="L17" s="216" t="s">
        <v>46</v>
      </c>
      <c r="M17" s="216"/>
      <c r="P17" s="7">
        <f>M14</f>
        <v>487036541.09041858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1007418070.5669811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9657763.3126407899</v>
      </c>
      <c r="J23" s="38" t="s">
        <v>60</v>
      </c>
      <c r="L23" s="7" t="s">
        <v>51</v>
      </c>
      <c r="P23" s="7">
        <f>P21*P22</f>
        <v>30424025.731122829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-424025.73112282902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9657763.3126407899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-28467202.5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-13997891.953196347</v>
      </c>
      <c r="J34" s="32" t="s">
        <v>53</v>
      </c>
      <c r="L34" s="7" t="s">
        <v>72</v>
      </c>
      <c r="M34" s="7">
        <f>I23</f>
        <v>9657763.3126407899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184115738.23444444</v>
      </c>
      <c r="J36" s="13"/>
      <c r="L36" s="7" t="s">
        <v>74</v>
      </c>
      <c r="M36" s="7">
        <f>SUM(M33:M35)</f>
        <v>39658763.312640786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9658763.3126407862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3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3">
      <c r="A5" s="7"/>
      <c r="B5" s="14"/>
      <c r="C5" s="7"/>
      <c r="G5">
        <v>5.76</v>
      </c>
      <c r="H5" s="1">
        <v>36769</v>
      </c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2" thickTop="1" x14ac:dyDescent="0.3">
      <c r="A7" s="7"/>
      <c r="B7" s="14"/>
      <c r="C7" s="7"/>
      <c r="F7" s="3">
        <f>+F6*G6</f>
        <v>29978993.210000001</v>
      </c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9657763.3126407899</v>
      </c>
    </row>
    <row r="23" spans="1:5" x14ac:dyDescent="0.3">
      <c r="A23" t="s">
        <v>100</v>
      </c>
      <c r="B23" s="7">
        <f>-Financials!I15</f>
        <v>-13997891.953196347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-797222.22222222236</v>
      </c>
    </row>
    <row r="29" spans="1:5" x14ac:dyDescent="0.3">
      <c r="A29" t="s">
        <v>105</v>
      </c>
      <c r="B29" s="7">
        <f>-Financials!E7+Financials!P11</f>
        <v>6377777.777777791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72241426.915000007</v>
      </c>
      <c r="D35" s="7">
        <f>+B20+B12+B13+B38+B16</f>
        <v>72241426.915000007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1240426.915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36851</v>
      </c>
      <c r="E42" s="1">
        <v>36845</v>
      </c>
      <c r="F42" s="44"/>
    </row>
    <row r="43" spans="1:6" x14ac:dyDescent="0.3">
      <c r="A43" t="s">
        <v>75</v>
      </c>
      <c r="B43" s="3">
        <f>+B42-B40</f>
        <v>82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1240426.915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6377777.7777777789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6377777.7777777789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36851</v>
      </c>
    </row>
    <row r="55" spans="1:6" x14ac:dyDescent="0.3">
      <c r="A55" t="s">
        <v>75</v>
      </c>
      <c r="B55" s="3">
        <f>+B54-B52</f>
        <v>36851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36851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36851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36851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82</v>
      </c>
      <c r="E27" s="111"/>
    </row>
    <row r="28" spans="1:9" s="97" customFormat="1" x14ac:dyDescent="0.3">
      <c r="A28" s="111" t="s">
        <v>26</v>
      </c>
      <c r="B28" s="97">
        <f>F25*B27/(F26-F24)</f>
        <v>797222.22222222236</v>
      </c>
    </row>
    <row r="29" spans="1:9" s="97" customFormat="1" x14ac:dyDescent="0.3">
      <c r="A29" s="111" t="s">
        <v>27</v>
      </c>
      <c r="B29" s="97">
        <f>+B25+B28</f>
        <v>797222.22222222236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36851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82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6377777.7777777789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6377777.7777777789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2023-09-10T15:43:14Z</dcterms:modified>
</cp:coreProperties>
</file>