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8.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9.xml" ContentType="application/vnd.openxmlformats-officedocument.drawingml.chartshape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Sep 10" sheetId="7" r:id="rId1"/>
    <sheet name="summary 0910" sheetId="8" r:id="rId2"/>
    <sheet name="Graph Data Sep 04" sheetId="5" r:id="rId3"/>
    <sheet name="summary 0904" sheetId="6" r:id="rId4"/>
    <sheet name="Graph Data Aug 27" sheetId="3" r:id="rId5"/>
    <sheet name="summary 0827" sheetId="4" r:id="rId6"/>
    <sheet name="Graph Data Aug 20" sheetId="1" r:id="rId7"/>
    <sheet name="summary 0820" sheetId="2" r:id="rId8"/>
  </sheets>
  <externalReferences>
    <externalReference r:id="rId9"/>
    <externalReference r:id="rId10"/>
    <externalReference r:id="rId11"/>
    <externalReference r:id="rId12"/>
    <externalReference r:id="rId13"/>
    <externalReference r:id="rId14"/>
  </externalReferences>
  <definedNames>
    <definedName name="_xlnm.Print_Area" localSheetId="6">'Graph Data Aug 20'!$A$17:$J$74</definedName>
    <definedName name="_xlnm.Print_Area" localSheetId="4">'Graph Data Aug 27'!$A$17:$J$74</definedName>
    <definedName name="_xlnm.Print_Area" localSheetId="2">'Graph Data Sep 04'!$A$26:$J$83</definedName>
    <definedName name="_xlnm.Print_Area" localSheetId="0">'Graph Data Sep 10'!$A$26:$J$84</definedName>
  </definedNames>
  <calcPr calcId="92512"/>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alcChain>
</file>

<file path=xl/sharedStrings.xml><?xml version="1.0" encoding="utf-8"?>
<sst xmlns="http://schemas.openxmlformats.org/spreadsheetml/2006/main" count="1583" uniqueCount="399">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</sst>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9DAA-42F9-9B3D-4ED55A02D3EF}"/>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AA-42F9-9B3D-4ED55A02D3EF}"/>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9DAA-42F9-9B3D-4ED55A02D3EF}"/>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50591133346107942"/>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AA-42F9-9B3D-4ED55A02D3EF}"/>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9DAA-42F9-9B3D-4ED55A02D3EF}"/>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7045025868577012"/>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AA-42F9-9B3D-4ED55A02D3EF}"/>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9DAA-42F9-9B3D-4ED55A02D3EF}"/>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21107498624902"/>
                  <c:y val="0.5768334830116980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DAA-42F9-9B3D-4ED55A02D3EF}"/>
                </c:ext>
              </c:extLst>
            </c:dLbl>
            <c:dLbl>
              <c:idx val="8"/>
              <c:layout>
                <c:manualLayout>
                  <c:xMode val="edge"/>
                  <c:yMode val="edge"/>
                  <c:x val="0.62426073078748767"/>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AA-42F9-9B3D-4ED55A02D3EF}"/>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9DAA-42F9-9B3D-4ED55A02D3EF}"/>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114432198748898"/>
                  <c:y val="0.4018921807868388"/>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DAA-42F9-9B3D-4ED55A02D3EF}"/>
                </c:ext>
              </c:extLst>
            </c:dLbl>
            <c:dLbl>
              <c:idx val="8"/>
              <c:layout>
                <c:manualLayout>
                  <c:xMode val="edge"/>
                  <c:yMode val="edge"/>
                  <c:x val="0.63708125132498739"/>
                  <c:y val="0.4397173272138353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DAA-42F9-9B3D-4ED55A02D3EF}"/>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9DAA-42F9-9B3D-4ED55A02D3EF}"/>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9DAA-42F9-9B3D-4ED55A02D3EF}"/>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877077508767150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DAA-42F9-9B3D-4ED55A02D3EF}"/>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9DAA-42F9-9B3D-4ED55A02D3EF}"/>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9DAA-42F9-9B3D-4ED55A02D3EF}"/>
            </c:ext>
          </c:extLst>
        </c:ser>
        <c:dLbls>
          <c:showLegendKey val="0"/>
          <c:showVal val="1"/>
          <c:showCatName val="0"/>
          <c:showSerName val="0"/>
          <c:showPercent val="0"/>
          <c:showBubbleSize val="0"/>
        </c:dLbls>
        <c:gapWidth val="110"/>
        <c:overlap val="50"/>
        <c:axId val="181794568"/>
        <c:axId val="1"/>
      </c:barChart>
      <c:catAx>
        <c:axId val="1817945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794568"/>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4AE-4DCA-873C-F68177DD23C1}"/>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4AE-4DCA-873C-F68177DD23C1}"/>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4AE-4DCA-873C-F68177DD23C1}"/>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4AE-4DCA-873C-F68177DD23C1}"/>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4AE-4DCA-873C-F68177DD23C1}"/>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4AE-4DCA-873C-F68177DD23C1}"/>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4AE-4DCA-873C-F68177DD23C1}"/>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4AE-4DCA-873C-F68177DD23C1}"/>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4AE-4DCA-873C-F68177DD23C1}"/>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4AE-4DCA-873C-F68177DD23C1}"/>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F4AE-4DCA-873C-F68177DD23C1}"/>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4AE-4DCA-873C-F68177DD23C1}"/>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4AE-4DCA-873C-F68177DD23C1}"/>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4AE-4DCA-873C-F68177DD23C1}"/>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4AE-4DCA-873C-F68177DD23C1}"/>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4AE-4DCA-873C-F68177DD23C1}"/>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4AE-4DCA-873C-F68177DD23C1}"/>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4AE-4DCA-873C-F68177DD23C1}"/>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4AE-4DCA-873C-F68177DD23C1}"/>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F4AE-4DCA-873C-F68177DD23C1}"/>
            </c:ext>
          </c:extLst>
        </c:ser>
        <c:dLbls>
          <c:showLegendKey val="0"/>
          <c:showVal val="1"/>
          <c:showCatName val="0"/>
          <c:showSerName val="0"/>
          <c:showPercent val="0"/>
          <c:showBubbleSize val="0"/>
        </c:dLbls>
        <c:gapWidth val="150"/>
        <c:axId val="179709352"/>
        <c:axId val="1"/>
      </c:barChart>
      <c:catAx>
        <c:axId val="179709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79709352"/>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FCDC-449D-8C94-12DADD167A1D}"/>
            </c:ext>
          </c:extLst>
        </c:ser>
        <c:dLbls>
          <c:showLegendKey val="0"/>
          <c:showVal val="0"/>
          <c:showCatName val="0"/>
          <c:showSerName val="0"/>
          <c:showPercent val="0"/>
          <c:showBubbleSize val="0"/>
        </c:dLbls>
        <c:gapWidth val="150"/>
        <c:axId val="179712960"/>
        <c:axId val="1"/>
      </c:barChart>
      <c:catAx>
        <c:axId val="179712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971296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F9C-42ED-8A11-B355AD64D950}"/>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DF9C-42ED-8A11-B355AD64D950}"/>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DF9C-42ED-8A11-B355AD64D950}"/>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DF9C-42ED-8A11-B355AD64D950}"/>
            </c:ext>
          </c:extLst>
        </c:ser>
        <c:dLbls>
          <c:showLegendKey val="0"/>
          <c:showVal val="0"/>
          <c:showCatName val="0"/>
          <c:showSerName val="0"/>
          <c:showPercent val="0"/>
          <c:showBubbleSize val="0"/>
        </c:dLbls>
        <c:marker val="1"/>
        <c:smooth val="0"/>
        <c:axId val="179715256"/>
        <c:axId val="1"/>
      </c:lineChart>
      <c:dateAx>
        <c:axId val="17971525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7971525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374463789922342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D763-4BD1-9349-FD34EF8778DB}"/>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D763-4BD1-9349-FD34EF8778DB}"/>
            </c:ext>
          </c:extLst>
        </c:ser>
        <c:dLbls>
          <c:showLegendKey val="0"/>
          <c:showVal val="0"/>
          <c:showCatName val="0"/>
          <c:showSerName val="0"/>
          <c:showPercent val="0"/>
          <c:showBubbleSize val="0"/>
        </c:dLbls>
        <c:marker val="1"/>
        <c:smooth val="0"/>
        <c:axId val="181793256"/>
        <c:axId val="1"/>
      </c:lineChart>
      <c:catAx>
        <c:axId val="18179325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396557500380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179325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B023-43AD-9743-7A15342F9E44}"/>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23-43AD-9743-7A15342F9E44}"/>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B023-43AD-9743-7A15342F9E44}"/>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B023-43AD-9743-7A15342F9E44}"/>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B023-43AD-9743-7A15342F9E44}"/>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B023-43AD-9743-7A15342F9E44}"/>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B023-43AD-9743-7A15342F9E44}"/>
            </c:ext>
          </c:extLst>
        </c:ser>
        <c:dLbls>
          <c:showLegendKey val="0"/>
          <c:showVal val="0"/>
          <c:showCatName val="0"/>
          <c:showSerName val="0"/>
          <c:showPercent val="0"/>
          <c:showBubbleSize val="0"/>
        </c:dLbls>
        <c:gapWidth val="0"/>
        <c:overlap val="90"/>
        <c:axId val="181793584"/>
        <c:axId val="1"/>
      </c:barChart>
      <c:dateAx>
        <c:axId val="1817935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1793584"/>
        <c:crossesAt val="37104"/>
        <c:crossBetween val="between"/>
      </c:valAx>
      <c:spPr>
        <a:solidFill>
          <a:srgbClr val="FFFFFF"/>
        </a:solidFill>
        <a:ln w="12700">
          <a:solidFill>
            <a:srgbClr val="808080"/>
          </a:solidFill>
          <a:prstDash val="solid"/>
        </a:ln>
      </c:spPr>
    </c:plotArea>
    <c:legend>
      <c:legendPos val="r"/>
      <c:layout>
        <c:manualLayout>
          <c:xMode val="edge"/>
          <c:yMode val="edge"/>
          <c:x val="0.8837517937646732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73B6-4745-B7B1-FBBA4E4F8B7C}"/>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B6-4745-B7B1-FBBA4E4F8B7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73B6-4745-B7B1-FBBA4E4F8B7C}"/>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B6-4745-B7B1-FBBA4E4F8B7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73B6-4745-B7B1-FBBA4E4F8B7C}"/>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B6-4745-B7B1-FBBA4E4F8B7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73B6-4745-B7B1-FBBA4E4F8B7C}"/>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B6-4745-B7B1-FBBA4E4F8B7C}"/>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3B6-4745-B7B1-FBBA4E4F8B7C}"/>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73B6-4745-B7B1-FBBA4E4F8B7C}"/>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3B6-4745-B7B1-FBBA4E4F8B7C}"/>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3B6-4745-B7B1-FBBA4E4F8B7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73B6-4745-B7B1-FBBA4E4F8B7C}"/>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73B6-4745-B7B1-FBBA4E4F8B7C}"/>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3B6-4745-B7B1-FBBA4E4F8B7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73B6-4745-B7B1-FBBA4E4F8B7C}"/>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73B6-4745-B7B1-FBBA4E4F8B7C}"/>
            </c:ext>
          </c:extLst>
        </c:ser>
        <c:dLbls>
          <c:showLegendKey val="0"/>
          <c:showVal val="1"/>
          <c:showCatName val="0"/>
          <c:showSerName val="0"/>
          <c:showPercent val="0"/>
          <c:showBubbleSize val="0"/>
        </c:dLbls>
        <c:gapWidth val="110"/>
        <c:overlap val="50"/>
        <c:axId val="181280256"/>
        <c:axId val="1"/>
      </c:barChart>
      <c:catAx>
        <c:axId val="1812802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1280256"/>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5681-4B8A-9E2B-28C8D126D145}"/>
            </c:ext>
          </c:extLst>
        </c:ser>
        <c:dLbls>
          <c:showLegendKey val="0"/>
          <c:showVal val="0"/>
          <c:showCatName val="0"/>
          <c:showSerName val="0"/>
          <c:showPercent val="0"/>
          <c:showBubbleSize val="0"/>
        </c:dLbls>
        <c:marker val="1"/>
        <c:smooth val="0"/>
        <c:axId val="180040632"/>
        <c:axId val="1"/>
      </c:lineChart>
      <c:catAx>
        <c:axId val="18004063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004063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7710-42DE-A042-495F76BF4E8F}"/>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7710-42DE-A042-495F76BF4E8F}"/>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7710-42DE-A042-495F76BF4E8F}"/>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7710-42DE-A042-495F76BF4E8F}"/>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10-42DE-A042-495F76BF4E8F}"/>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7710-42DE-A042-495F76BF4E8F}"/>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7710-42DE-A042-495F76BF4E8F}"/>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7710-42DE-A042-495F76BF4E8F}"/>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7710-42DE-A042-495F76BF4E8F}"/>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7710-42DE-A042-495F76BF4E8F}"/>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7710-42DE-A042-495F76BF4E8F}"/>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7710-42DE-A042-495F76BF4E8F}"/>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7710-42DE-A042-495F76BF4E8F}"/>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7710-42DE-A042-495F76BF4E8F}"/>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7710-42DE-A042-495F76BF4E8F}"/>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10-42DE-A042-495F76BF4E8F}"/>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7710-42DE-A042-495F76BF4E8F}"/>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7710-42DE-A042-495F76BF4E8F}"/>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7710-42DE-A042-495F76BF4E8F}"/>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7710-42DE-A042-495F76BF4E8F}"/>
            </c:ext>
          </c:extLst>
        </c:ser>
        <c:dLbls>
          <c:showLegendKey val="0"/>
          <c:showVal val="1"/>
          <c:showCatName val="0"/>
          <c:showSerName val="0"/>
          <c:showPercent val="0"/>
          <c:showBubbleSize val="0"/>
        </c:dLbls>
        <c:gapWidth val="150"/>
        <c:axId val="180040960"/>
        <c:axId val="1"/>
      </c:barChart>
      <c:catAx>
        <c:axId val="18004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004096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912D-4D09-AE6D-DE6B5895D047}"/>
            </c:ext>
          </c:extLst>
        </c:ser>
        <c:dLbls>
          <c:showLegendKey val="0"/>
          <c:showVal val="0"/>
          <c:showCatName val="0"/>
          <c:showSerName val="0"/>
          <c:showPercent val="0"/>
          <c:showBubbleSize val="0"/>
        </c:dLbls>
        <c:gapWidth val="150"/>
        <c:axId val="180042272"/>
        <c:axId val="1"/>
      </c:barChart>
      <c:catAx>
        <c:axId val="18004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004227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CAB-4170-A987-EC2343D97ACA}"/>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7CAB-4170-A987-EC2343D97ACA}"/>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7CAB-4170-A987-EC2343D97ACA}"/>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7CAB-4170-A987-EC2343D97ACA}"/>
            </c:ext>
          </c:extLst>
        </c:ser>
        <c:dLbls>
          <c:showLegendKey val="0"/>
          <c:showVal val="0"/>
          <c:showCatName val="0"/>
          <c:showSerName val="0"/>
          <c:showPercent val="0"/>
          <c:showBubbleSize val="0"/>
        </c:dLbls>
        <c:marker val="1"/>
        <c:smooth val="0"/>
        <c:axId val="180036368"/>
        <c:axId val="1"/>
      </c:lineChart>
      <c:dateAx>
        <c:axId val="18003636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003636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0-78E6-43BE-9141-B555E27B106A}"/>
            </c:ext>
          </c:extLst>
        </c:ser>
        <c:dLbls>
          <c:showLegendKey val="0"/>
          <c:showVal val="0"/>
          <c:showCatName val="0"/>
          <c:showSerName val="0"/>
          <c:showPercent val="0"/>
          <c:showBubbleSize val="0"/>
        </c:dLbls>
        <c:marker val="1"/>
        <c:smooth val="0"/>
        <c:axId val="181792928"/>
        <c:axId val="1"/>
      </c:lineChart>
      <c:catAx>
        <c:axId val="18179292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79292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D1D4-4278-AE49-7BDF8A1D9347}"/>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[4]Chart!$AC$44:$AC$92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D1D4-4278-AE49-7BDF8A1D9347}"/>
            </c:ext>
          </c:extLst>
        </c:ser>
        <c:dLbls>
          <c:showLegendKey val="0"/>
          <c:showVal val="0"/>
          <c:showCatName val="0"/>
          <c:showSerName val="0"/>
          <c:showPercent val="0"/>
          <c:showBubbleSize val="0"/>
        </c:dLbls>
        <c:marker val="1"/>
        <c:smooth val="0"/>
        <c:axId val="180037352"/>
        <c:axId val="1"/>
      </c:lineChart>
      <c:catAx>
        <c:axId val="18003735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003735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C99B-4DF9-A763-7D65D12AC220}"/>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9B-4DF9-A763-7D65D12AC22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C99B-4DF9-A763-7D65D12AC220}"/>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9B-4DF9-A763-7D65D12AC220}"/>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C99B-4DF9-A763-7D65D12AC220}"/>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9B-4DF9-A763-7D65D12AC220}"/>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C99B-4DF9-A763-7D65D12AC220}"/>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9B-4DF9-A763-7D65D12AC220}"/>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99B-4DF9-A763-7D65D12AC220}"/>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C99B-4DF9-A763-7D65D12AC220}"/>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99B-4DF9-A763-7D65D12AC220}"/>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99B-4DF9-A763-7D65D12AC22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C99B-4DF9-A763-7D65D12AC220}"/>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C99B-4DF9-A763-7D65D12AC220}"/>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99B-4DF9-A763-7D65D12AC220}"/>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C99B-4DF9-A763-7D65D12AC220}"/>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C99B-4DF9-A763-7D65D12AC220}"/>
            </c:ext>
          </c:extLst>
        </c:ser>
        <c:dLbls>
          <c:showLegendKey val="0"/>
          <c:showVal val="1"/>
          <c:showCatName val="0"/>
          <c:showSerName val="0"/>
          <c:showPercent val="0"/>
          <c:showBubbleSize val="0"/>
        </c:dLbls>
        <c:gapWidth val="110"/>
        <c:overlap val="50"/>
        <c:axId val="180952480"/>
        <c:axId val="1"/>
      </c:barChart>
      <c:catAx>
        <c:axId val="1809524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0952480"/>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4668-4CBE-8B9D-9C8BBBA1B10F}"/>
            </c:ext>
          </c:extLst>
        </c:ser>
        <c:dLbls>
          <c:showLegendKey val="0"/>
          <c:showVal val="0"/>
          <c:showCatName val="0"/>
          <c:showSerName val="0"/>
          <c:showPercent val="0"/>
          <c:showBubbleSize val="0"/>
        </c:dLbls>
        <c:marker val="1"/>
        <c:smooth val="0"/>
        <c:axId val="181148784"/>
        <c:axId val="1"/>
      </c:lineChart>
      <c:catAx>
        <c:axId val="18114878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114878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D69-4142-A330-192B8A0FF604}"/>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D69-4142-A330-192B8A0FF604}"/>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D69-4142-A330-192B8A0FF604}"/>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D69-4142-A330-192B8A0FF604}"/>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69-4142-A330-192B8A0FF604}"/>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D69-4142-A330-192B8A0FF604}"/>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D69-4142-A330-192B8A0FF604}"/>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D69-4142-A330-192B8A0FF604}"/>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D69-4142-A330-192B8A0FF604}"/>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D69-4142-A330-192B8A0FF604}"/>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CD69-4142-A330-192B8A0FF604}"/>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D69-4142-A330-192B8A0FF604}"/>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D69-4142-A330-192B8A0FF604}"/>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D69-4142-A330-192B8A0FF604}"/>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D69-4142-A330-192B8A0FF604}"/>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D69-4142-A330-192B8A0FF604}"/>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D69-4142-A330-192B8A0FF604}"/>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D69-4142-A330-192B8A0FF604}"/>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D69-4142-A330-192B8A0FF604}"/>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CD69-4142-A330-192B8A0FF604}"/>
            </c:ext>
          </c:extLst>
        </c:ser>
        <c:dLbls>
          <c:showLegendKey val="0"/>
          <c:showVal val="1"/>
          <c:showCatName val="0"/>
          <c:showSerName val="0"/>
          <c:showPercent val="0"/>
          <c:showBubbleSize val="0"/>
        </c:dLbls>
        <c:gapWidth val="150"/>
        <c:axId val="180551640"/>
        <c:axId val="1"/>
      </c:barChart>
      <c:catAx>
        <c:axId val="1805516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055164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3AD5-4A67-B9D7-3EC3FFB76165}"/>
            </c:ext>
          </c:extLst>
        </c:ser>
        <c:dLbls>
          <c:showLegendKey val="0"/>
          <c:showVal val="0"/>
          <c:showCatName val="0"/>
          <c:showSerName val="0"/>
          <c:showPercent val="0"/>
          <c:showBubbleSize val="0"/>
        </c:dLbls>
        <c:gapWidth val="150"/>
        <c:axId val="181280912"/>
        <c:axId val="1"/>
      </c:barChart>
      <c:catAx>
        <c:axId val="181280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128091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835-4FD4-BA53-77B4A3A2B9F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E835-4FD4-BA53-77B4A3A2B9F4}"/>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E835-4FD4-BA53-77B4A3A2B9F4}"/>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E835-4FD4-BA53-77B4A3A2B9F4}"/>
            </c:ext>
          </c:extLst>
        </c:ser>
        <c:dLbls>
          <c:showLegendKey val="0"/>
          <c:showVal val="0"/>
          <c:showCatName val="0"/>
          <c:showSerName val="0"/>
          <c:showPercent val="0"/>
          <c:showBubbleSize val="0"/>
        </c:dLbls>
        <c:marker val="1"/>
        <c:smooth val="0"/>
        <c:axId val="181284192"/>
        <c:axId val="1"/>
      </c:lineChart>
      <c:dateAx>
        <c:axId val="18128419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128419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7FF3-4476-A925-2E6A72E34787}"/>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[4]Chart!$AC$39:$AC$86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7FF3-4476-A925-2E6A72E34787}"/>
            </c:ext>
          </c:extLst>
        </c:ser>
        <c:dLbls>
          <c:showLegendKey val="0"/>
          <c:showVal val="0"/>
          <c:showCatName val="0"/>
          <c:showSerName val="0"/>
          <c:showPercent val="0"/>
          <c:showBubbleSize val="0"/>
        </c:dLbls>
        <c:marker val="1"/>
        <c:smooth val="0"/>
        <c:axId val="181281568"/>
        <c:axId val="1"/>
      </c:lineChart>
      <c:catAx>
        <c:axId val="1812815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281568"/>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2D7-4121-805B-C496F091392A}"/>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2D7-4121-805B-C496F091392A}"/>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2D7-4121-805B-C496F091392A}"/>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2D7-4121-805B-C496F091392A}"/>
                </c:ext>
              </c:extLst>
            </c:dLbl>
            <c:dLbl>
              <c:idx val="4"/>
              <c:layout>
                <c:manualLayout>
                  <c:xMode val="edge"/>
                  <c:yMode val="edge"/>
                  <c:x val="0.34146347443694836"/>
                  <c:y val="0.5054352855867657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D7-4121-805B-C496F091392A}"/>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2D7-4121-805B-C496F091392A}"/>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2D7-4121-805B-C496F091392A}"/>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2D7-4121-805B-C496F091392A}"/>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2D7-4121-805B-C496F091392A}"/>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2D7-4121-805B-C496F091392A}"/>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F2D7-4121-805B-C496F091392A}"/>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2D7-4121-805B-C496F091392A}"/>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2D7-4121-805B-C496F091392A}"/>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2D7-4121-805B-C496F091392A}"/>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2D7-4121-805B-C496F091392A}"/>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2D7-4121-805B-C496F091392A}"/>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2D7-4121-805B-C496F091392A}"/>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2D7-4121-805B-C496F091392A}"/>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2D7-4121-805B-C496F091392A}"/>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F2D7-4121-805B-C496F091392A}"/>
            </c:ext>
          </c:extLst>
        </c:ser>
        <c:dLbls>
          <c:showLegendKey val="0"/>
          <c:showVal val="1"/>
          <c:showCatName val="0"/>
          <c:showSerName val="0"/>
          <c:showPercent val="0"/>
          <c:showBubbleSize val="0"/>
        </c:dLbls>
        <c:gapWidth val="150"/>
        <c:axId val="181790632"/>
        <c:axId val="1"/>
      </c:barChart>
      <c:catAx>
        <c:axId val="181790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1790632"/>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4ABC-4226-A26E-CBC4B9953FE6}"/>
            </c:ext>
          </c:extLst>
        </c:ser>
        <c:dLbls>
          <c:showLegendKey val="0"/>
          <c:showVal val="0"/>
          <c:showCatName val="0"/>
          <c:showSerName val="0"/>
          <c:showPercent val="0"/>
          <c:showBubbleSize val="0"/>
        </c:dLbls>
        <c:gapWidth val="150"/>
        <c:axId val="183529920"/>
        <c:axId val="1"/>
      </c:barChart>
      <c:catAx>
        <c:axId val="183529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52992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3E5C-47A1-A3FB-E8DA3C997280}"/>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3E5C-47A1-A3FB-E8DA3C997280}"/>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3E5C-47A1-A3FB-E8DA3C997280}"/>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3E5C-47A1-A3FB-E8DA3C997280}"/>
            </c:ext>
          </c:extLst>
        </c:ser>
        <c:dLbls>
          <c:showLegendKey val="0"/>
          <c:showVal val="0"/>
          <c:showCatName val="0"/>
          <c:showSerName val="0"/>
          <c:showPercent val="0"/>
          <c:showBubbleSize val="0"/>
        </c:dLbls>
        <c:marker val="1"/>
        <c:smooth val="0"/>
        <c:axId val="183535496"/>
        <c:axId val="1"/>
      </c:lineChart>
      <c:dateAx>
        <c:axId val="18353549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353549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6965062480822569"/>
          <c:y val="3.0837087319226561E-2"/>
        </c:manualLayout>
      </c:layout>
      <c:overlay val="0"/>
      <c:spPr>
        <a:noFill/>
        <a:ln w="25400">
          <a:noFill/>
        </a:ln>
      </c:spPr>
    </c:title>
    <c:autoTitleDeleted val="0"/>
    <c:plotArea>
      <c:layout>
        <c:manualLayout>
          <c:layoutTarget val="inner"/>
          <c:xMode val="edge"/>
          <c:yMode val="edge"/>
          <c:x val="0.15693938807647476"/>
          <c:y val="0.16740133116151562"/>
          <c:w val="0.69390555885052896"/>
          <c:h val="0.5704861154056912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0F91-4EE6-BCE9-513ABDB90F92}"/>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1-0F91-4EE6-BCE9-513ABDB90F92}"/>
            </c:ext>
          </c:extLst>
        </c:ser>
        <c:dLbls>
          <c:showLegendKey val="0"/>
          <c:showVal val="0"/>
          <c:showCatName val="0"/>
          <c:showSerName val="0"/>
          <c:showPercent val="0"/>
          <c:showBubbleSize val="0"/>
        </c:dLbls>
        <c:marker val="1"/>
        <c:smooth val="0"/>
        <c:axId val="183530904"/>
        <c:axId val="1"/>
      </c:lineChart>
      <c:catAx>
        <c:axId val="18353090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876882871454771"/>
              <c:y val="0.85242519946719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7989730238260878E-2"/>
              <c:y val="0.32158676775764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353090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E4D5-432D-82A4-321540206680}"/>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2470292322163139E-2"/>
                  <c:y val="0.69064970596182207"/>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D5-432D-82A4-321540206680}"/>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E4D5-432D-82A4-321540206680}"/>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E4D5-432D-82A4-321540206680}"/>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E4D5-432D-82A4-321540206680}"/>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E4D5-432D-82A4-321540206680}"/>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E4D5-432D-82A4-321540206680}"/>
            </c:ext>
          </c:extLst>
        </c:ser>
        <c:dLbls>
          <c:showLegendKey val="0"/>
          <c:showVal val="0"/>
          <c:showCatName val="0"/>
          <c:showSerName val="0"/>
          <c:showPercent val="0"/>
          <c:showBubbleSize val="0"/>
        </c:dLbls>
        <c:gapWidth val="0"/>
        <c:overlap val="90"/>
        <c:axId val="183531560"/>
        <c:axId val="1"/>
      </c:barChart>
      <c:dateAx>
        <c:axId val="1835315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3531560"/>
        <c:crossesAt val="37104"/>
        <c:crossBetween val="between"/>
      </c:valAx>
      <c:spPr>
        <a:solidFill>
          <a:srgbClr val="FFFFFF"/>
        </a:solidFill>
        <a:ln w="12700">
          <a:solidFill>
            <a:srgbClr val="808080"/>
          </a:solidFill>
          <a:prstDash val="solid"/>
        </a:ln>
      </c:spPr>
    </c:plotArea>
    <c:legend>
      <c:legendPos val="r"/>
      <c:layout>
        <c:manualLayout>
          <c:xMode val="edge"/>
          <c:yMode val="edge"/>
          <c:x val="0.8837517937646732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22A0-4EDC-AEA8-236583099D04}"/>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A0-4EDC-AEA8-236583099D0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22A0-4EDC-AEA8-236583099D04}"/>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A0-4EDC-AEA8-236583099D04}"/>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22A0-4EDC-AEA8-236583099D04}"/>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A0-4EDC-AEA8-236583099D04}"/>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22A0-4EDC-AEA8-236583099D04}"/>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2A0-4EDC-AEA8-236583099D04}"/>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A0-4EDC-AEA8-236583099D04}"/>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22A0-4EDC-AEA8-236583099D04}"/>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2A0-4EDC-AEA8-236583099D04}"/>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2A0-4EDC-AEA8-236583099D0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22A0-4EDC-AEA8-236583099D04}"/>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22A0-4EDC-AEA8-236583099D04}"/>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2A0-4EDC-AEA8-236583099D0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22A0-4EDC-AEA8-236583099D04}"/>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22A0-4EDC-AEA8-236583099D04}"/>
            </c:ext>
          </c:extLst>
        </c:ser>
        <c:dLbls>
          <c:showLegendKey val="0"/>
          <c:showVal val="1"/>
          <c:showCatName val="0"/>
          <c:showSerName val="0"/>
          <c:showPercent val="0"/>
          <c:showBubbleSize val="0"/>
        </c:dLbls>
        <c:gapWidth val="110"/>
        <c:overlap val="50"/>
        <c:axId val="179713288"/>
        <c:axId val="1"/>
      </c:barChart>
      <c:catAx>
        <c:axId val="17971328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713288"/>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B5BC-49EB-978C-5A08EA560746}"/>
            </c:ext>
          </c:extLst>
        </c:ser>
        <c:dLbls>
          <c:showLegendKey val="0"/>
          <c:showVal val="0"/>
          <c:showCatName val="0"/>
          <c:showSerName val="0"/>
          <c:showPercent val="0"/>
          <c:showBubbleSize val="0"/>
        </c:dLbls>
        <c:marker val="1"/>
        <c:smooth val="0"/>
        <c:axId val="179710992"/>
        <c:axId val="1"/>
      </c:lineChart>
      <c:catAx>
        <c:axId val="1797109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7109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40966"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0.30891</cdr:x>
      <cdr:y>0.85356</cdr:y>
    </cdr:from>
    <cdr:to>
      <cdr:x>0.57693</cdr:x>
      <cdr:y>0.92595</cdr:y>
    </cdr:to>
    <cdr:sp macro="" textlink="">
      <cdr:nvSpPr>
        <cdr:cNvPr id="41985" name="Text Box 1"/>
        <cdr:cNvSpPr txBox="1">
          <a:spLocks xmlns:a="http://schemas.openxmlformats.org/drawingml/2006/main" noChangeArrowheads="1"/>
        </cdr:cNvSpPr>
      </cdr:nvSpPr>
      <cdr:spPr bwMode="auto">
        <a:xfrm xmlns:a="http://schemas.openxmlformats.org/drawingml/2006/main">
          <a:off x="1640484" y="2397474"/>
          <a:ext cx="1425504" cy="2035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0.15757</cdr:x>
      <cdr:y>0.35728</cdr:y>
    </cdr:from>
    <cdr:to>
      <cdr:x>0.85053</cdr:x>
      <cdr:y>0.35728</cdr:y>
    </cdr:to>
    <cdr:sp macro="" textlink="">
      <cdr:nvSpPr>
        <cdr:cNvPr id="45057" name="Line 1"/>
        <cdr:cNvSpPr>
          <a:spLocks xmlns:a="http://schemas.openxmlformats.org/drawingml/2006/main" noChangeShapeType="1"/>
        </cdr:cNvSpPr>
      </cdr:nvSpPr>
      <cdr:spPr bwMode="auto">
        <a:xfrm xmlns:a="http://schemas.openxmlformats.org/drawingml/2006/main" flipH="1">
          <a:off x="924414" y="1236188"/>
          <a:ext cx="407638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0.30891</cdr:x>
      <cdr:y>0.85356</cdr:y>
    </cdr:from>
    <cdr:to>
      <cdr:x>0.57693</cdr:x>
      <cdr:y>0.92523</cdr:y>
    </cdr:to>
    <cdr:sp macro="" textlink="">
      <cdr:nvSpPr>
        <cdr:cNvPr id="30721" name="Text Box 1"/>
        <cdr:cNvSpPr txBox="1">
          <a:spLocks xmlns:a="http://schemas.openxmlformats.org/drawingml/2006/main" noChangeArrowheads="1"/>
        </cdr:cNvSpPr>
      </cdr:nvSpPr>
      <cdr:spPr bwMode="auto">
        <a:xfrm xmlns:a="http://schemas.openxmlformats.org/drawingml/2006/main">
          <a:off x="1640484" y="2397474"/>
          <a:ext cx="1425504" cy="20153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0.30186</cdr:x>
      <cdr:y>0.96174</cdr:y>
    </cdr:from>
    <cdr:to>
      <cdr:x>0.58299</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798479" y="2694330"/>
          <a:ext cx="1677362" cy="316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refreshError="1"/>
      <sheetData sheetId="1" refreshError="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abSelected="1" topLeftCell="A64" zoomScale="80" zoomScaleNormal="100" workbookViewId="0">
      <selection activeCell="G90" sqref="G90"/>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30"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c r="AC1" s="1" t="s">
        <v>371</v>
      </c>
    </row>
    <row r="2" spans="1:30" x14ac:dyDescent="0.25">
      <c r="A2" s="2" t="s">
        <v>21</v>
      </c>
      <c r="B2" s="3"/>
      <c r="H2" s="4">
        <f>1+1</f>
        <v>2</v>
      </c>
      <c r="J2" s="4">
        <f>1</f>
        <v>1</v>
      </c>
      <c r="K2" s="3"/>
      <c r="L2" s="5"/>
      <c r="M2" s="3"/>
      <c r="N2" s="3"/>
      <c r="P2" s="4">
        <v>1</v>
      </c>
      <c r="AC2" s="4">
        <f>'summary 0910'!K10</f>
        <v>1</v>
      </c>
    </row>
    <row r="3" spans="1:30" x14ac:dyDescent="0.25">
      <c r="A3" s="2" t="s">
        <v>22</v>
      </c>
      <c r="B3" s="5"/>
      <c r="K3" s="5"/>
      <c r="L3" s="5"/>
      <c r="M3" s="5"/>
      <c r="N3" s="6">
        <v>1</v>
      </c>
      <c r="P3" s="4">
        <v>1</v>
      </c>
      <c r="R3" s="4">
        <f>'[5]summary 0625'!K11</f>
        <v>2</v>
      </c>
      <c r="T3" s="4">
        <f>'[5]summary 0709'!K10</f>
        <v>1</v>
      </c>
    </row>
    <row r="4" spans="1:30"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c r="AC4" s="4">
        <f>'summary 0910'!K12</f>
        <v>4</v>
      </c>
    </row>
    <row r="5" spans="1:30"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c r="AC5" s="4">
        <f>'summary 0910'!K13</f>
        <v>3</v>
      </c>
    </row>
    <row r="6" spans="1:30"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c r="AC6" s="4">
        <f>'summary 0910'!K14</f>
        <v>2</v>
      </c>
    </row>
    <row r="7" spans="1:30"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c r="AC7" s="4">
        <f>'summary 0910'!K15</f>
        <v>1</v>
      </c>
    </row>
    <row r="8" spans="1:30"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30"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30"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30"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5">
      <c r="A15" s="4" t="s">
        <v>250</v>
      </c>
      <c r="Y15" s="4">
        <f>[6]Aug!$U$24+[6]Aug!$U$9</f>
        <v>3</v>
      </c>
      <c r="Z15" s="4">
        <f>[6]Aug!$AB$27</f>
        <v>1</v>
      </c>
      <c r="AB15" s="4">
        <f>3</f>
        <v>3</v>
      </c>
      <c r="AC15" s="4">
        <f>2</f>
        <v>2</v>
      </c>
      <c r="AD15" s="4" t="s">
        <v>250</v>
      </c>
    </row>
    <row r="16" spans="1:30" x14ac:dyDescent="0.25">
      <c r="A16" s="4" t="s">
        <v>69</v>
      </c>
      <c r="X16" s="4">
        <f>[6]Aug!$N$22+[6]Aug!$N$20+[6]Aug!$N$7+[6]Aug!$N$8</f>
        <v>14</v>
      </c>
      <c r="Y16" s="4">
        <f>[6]Aug!$U$20+[6]Aug!$U$22+[6]Aug!$U$16</f>
        <v>3</v>
      </c>
      <c r="Z16" s="4">
        <f>[6]Aug!$AB$22+[6]Aug!$AB$7+[6]Aug!$AB$8</f>
        <v>8</v>
      </c>
      <c r="AA16" s="4">
        <f>[6]Aug!$AI$16+1</f>
        <v>2</v>
      </c>
      <c r="AB16" s="4">
        <f>1+1+5+2</f>
        <v>9</v>
      </c>
      <c r="AC16" s="4">
        <f>1+4+12</f>
        <v>17</v>
      </c>
      <c r="AD16" s="4" t="s">
        <v>69</v>
      </c>
    </row>
    <row r="17" spans="1:30" x14ac:dyDescent="0.25">
      <c r="A17" s="4" t="s">
        <v>215</v>
      </c>
      <c r="AD17" s="4" t="s">
        <v>215</v>
      </c>
    </row>
    <row r="18" spans="1:30" x14ac:dyDescent="0.25">
      <c r="A18" s="4" t="s">
        <v>50</v>
      </c>
      <c r="AD18" s="4" t="s">
        <v>50</v>
      </c>
    </row>
    <row r="19" spans="1:30" x14ac:dyDescent="0.25">
      <c r="A19" s="4" t="s">
        <v>113</v>
      </c>
      <c r="AD19" s="4" t="s">
        <v>113</v>
      </c>
    </row>
    <row r="20" spans="1:30" x14ac:dyDescent="0.25">
      <c r="A20" s="4" t="s">
        <v>332</v>
      </c>
      <c r="X20" s="4">
        <f>[6]Aug!$N$21+[6]Aug!$N$15</f>
        <v>6</v>
      </c>
      <c r="Y20" s="4">
        <f>[6]Aug!$U$26+[6]Aug!$U$21</f>
        <v>7</v>
      </c>
      <c r="Z20" s="4">
        <f>[6]Aug!$AB$26+[6]Aug!$AB$21</f>
        <v>3</v>
      </c>
      <c r="AA20" s="4">
        <f>[6]Aug!$AI$26+[6]Aug!$AI$21</f>
        <v>11</v>
      </c>
      <c r="AB20" s="4">
        <f>1</f>
        <v>1</v>
      </c>
      <c r="AC20" s="4">
        <f>14+3</f>
        <v>17</v>
      </c>
      <c r="AD20" s="4" t="s">
        <v>332</v>
      </c>
    </row>
    <row r="22" spans="1:30" x14ac:dyDescent="0.25">
      <c r="A22" s="4" t="s">
        <v>329</v>
      </c>
      <c r="X22" s="4">
        <f t="shared" ref="X22:AC22" si="2">SUM(X15:X20)</f>
        <v>20</v>
      </c>
      <c r="Y22" s="4">
        <f t="shared" si="2"/>
        <v>13</v>
      </c>
      <c r="Z22" s="4">
        <f t="shared" si="2"/>
        <v>12</v>
      </c>
      <c r="AA22" s="4">
        <f t="shared" si="2"/>
        <v>13</v>
      </c>
      <c r="AB22" s="4">
        <f t="shared" si="2"/>
        <v>13</v>
      </c>
      <c r="AC22" s="4">
        <f t="shared" si="2"/>
        <v>36</v>
      </c>
      <c r="AD22" s="4" t="s">
        <v>333</v>
      </c>
    </row>
    <row r="24" spans="1:30" x14ac:dyDescent="0.25">
      <c r="A24" s="4" t="s">
        <v>330</v>
      </c>
      <c r="AD24" s="4" t="s">
        <v>330</v>
      </c>
    </row>
    <row r="98" spans="1:12" x14ac:dyDescent="0.25">
      <c r="A98" s="10" t="s">
        <v>327</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32</v>
      </c>
      <c r="B100" s="11"/>
      <c r="C100" s="11"/>
      <c r="D100" s="11"/>
      <c r="E100" s="11"/>
      <c r="F100" s="12"/>
      <c r="G100" s="11"/>
      <c r="H100" s="11"/>
      <c r="I100" s="12"/>
      <c r="J100" s="12"/>
      <c r="K100" s="12"/>
      <c r="L100" s="11"/>
    </row>
    <row r="101" spans="1:12" x14ac:dyDescent="0.25">
      <c r="A101" s="11" t="s">
        <v>267</v>
      </c>
      <c r="B101" s="11"/>
      <c r="C101" s="11"/>
      <c r="D101" s="11"/>
      <c r="E101" s="11"/>
      <c r="F101" s="12"/>
      <c r="G101" s="11"/>
      <c r="H101" s="11"/>
      <c r="I101" s="12"/>
      <c r="J101" s="12"/>
      <c r="K101" s="12"/>
      <c r="L101" s="11"/>
    </row>
    <row r="102" spans="1:12" x14ac:dyDescent="0.25">
      <c r="A102" s="11" t="s">
        <v>268</v>
      </c>
      <c r="B102" s="11"/>
      <c r="C102" s="11"/>
      <c r="D102" s="11"/>
      <c r="E102" s="11"/>
      <c r="F102" s="12"/>
      <c r="G102" s="11"/>
      <c r="H102" s="11"/>
      <c r="I102" s="12"/>
      <c r="J102" s="12"/>
      <c r="K102" s="12"/>
      <c r="L102" s="11"/>
    </row>
    <row r="103" spans="1:12" x14ac:dyDescent="0.25">
      <c r="A103" s="11" t="s">
        <v>269</v>
      </c>
      <c r="B103" s="11"/>
      <c r="C103" s="11"/>
      <c r="D103" s="11"/>
      <c r="E103" s="11"/>
      <c r="F103" s="12"/>
      <c r="G103" s="11"/>
      <c r="H103" s="11"/>
      <c r="I103" s="12"/>
      <c r="J103" s="12"/>
      <c r="K103" s="12"/>
      <c r="L103" s="11"/>
    </row>
    <row r="104" spans="1:12" x14ac:dyDescent="0.25">
      <c r="A104" s="11" t="s">
        <v>270</v>
      </c>
      <c r="B104" s="11"/>
      <c r="C104" s="11"/>
      <c r="D104" s="11"/>
      <c r="E104" s="11"/>
      <c r="F104" s="12"/>
      <c r="G104" s="11"/>
      <c r="H104" s="11"/>
      <c r="I104" s="12"/>
      <c r="J104" s="12"/>
      <c r="K104" s="12"/>
      <c r="L104" s="11"/>
    </row>
    <row r="105" spans="1:12" x14ac:dyDescent="0.25">
      <c r="A105" s="11" t="s">
        <v>271</v>
      </c>
      <c r="B105" s="11"/>
      <c r="C105" s="11"/>
      <c r="D105" s="11"/>
      <c r="E105" s="11"/>
      <c r="F105" s="12"/>
      <c r="G105" s="11"/>
      <c r="H105" s="11"/>
      <c r="I105" s="12"/>
      <c r="J105" s="12"/>
      <c r="K105" s="12"/>
      <c r="L105" s="11"/>
    </row>
    <row r="106" spans="1:12" x14ac:dyDescent="0.25">
      <c r="A106" s="11" t="s">
        <v>272</v>
      </c>
      <c r="B106" s="11"/>
      <c r="C106" s="11"/>
      <c r="D106" s="11"/>
      <c r="E106" s="11"/>
      <c r="F106" s="12"/>
      <c r="G106" s="11"/>
      <c r="H106" s="11"/>
      <c r="I106" s="12"/>
      <c r="J106" s="12"/>
      <c r="K106" s="12"/>
      <c r="L106" s="11"/>
    </row>
    <row r="107" spans="1:12" x14ac:dyDescent="0.25">
      <c r="A107" s="11" t="s">
        <v>273</v>
      </c>
      <c r="B107" s="11"/>
      <c r="C107" s="11"/>
      <c r="D107" s="11"/>
      <c r="E107" s="11"/>
      <c r="F107" s="12"/>
      <c r="G107" s="11"/>
      <c r="H107" s="11"/>
      <c r="I107" s="12"/>
      <c r="J107" s="12"/>
      <c r="K107" s="12"/>
      <c r="L107" s="11"/>
    </row>
    <row r="108" spans="1:12" x14ac:dyDescent="0.25">
      <c r="A108" s="11" t="s">
        <v>274</v>
      </c>
      <c r="B108" s="11"/>
      <c r="C108" s="11"/>
      <c r="D108" s="11"/>
      <c r="E108" s="11"/>
      <c r="F108" s="12"/>
      <c r="G108" s="11"/>
      <c r="H108" s="11"/>
      <c r="I108" s="12"/>
      <c r="J108" s="12"/>
      <c r="K108" s="12"/>
      <c r="L108" s="11"/>
    </row>
    <row r="109" spans="1:12" x14ac:dyDescent="0.25">
      <c r="A109" s="11" t="s">
        <v>275</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33</v>
      </c>
      <c r="F111" s="14"/>
      <c r="G111" s="14"/>
      <c r="H111" s="14"/>
      <c r="I111" s="14" t="s">
        <v>34</v>
      </c>
      <c r="J111" s="14" t="s">
        <v>35</v>
      </c>
      <c r="K111" s="14" t="s">
        <v>36</v>
      </c>
      <c r="L111" s="14" t="s">
        <v>37</v>
      </c>
    </row>
    <row r="112" spans="1:12" x14ac:dyDescent="0.25">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5">
      <c r="A113" s="14"/>
      <c r="B113" s="14"/>
      <c r="C113" s="14"/>
      <c r="D113" s="14"/>
      <c r="E113" s="14"/>
      <c r="F113" s="14"/>
      <c r="G113" s="14"/>
      <c r="H113" s="14"/>
      <c r="I113" s="14"/>
      <c r="J113" s="14"/>
      <c r="K113" s="14"/>
      <c r="L113" s="14"/>
    </row>
    <row r="114" spans="1:25" ht="118.8" x14ac:dyDescent="0.25">
      <c r="A114" s="24">
        <v>37148</v>
      </c>
      <c r="B114" s="17" t="s">
        <v>372</v>
      </c>
      <c r="C114" s="18" t="s">
        <v>69</v>
      </c>
      <c r="D114" s="18" t="s">
        <v>282</v>
      </c>
      <c r="E114" s="18" t="s">
        <v>71</v>
      </c>
      <c r="F114" s="18" t="s">
        <v>63</v>
      </c>
      <c r="G114" s="17" t="s">
        <v>373</v>
      </c>
      <c r="H114" s="18"/>
      <c r="I114" s="18" t="s">
        <v>57</v>
      </c>
      <c r="J114" s="18" t="s">
        <v>56</v>
      </c>
      <c r="K114" s="18" t="s">
        <v>56</v>
      </c>
      <c r="L114" s="16" t="s">
        <v>278</v>
      </c>
    </row>
    <row r="115" spans="1:25" ht="39.6" x14ac:dyDescent="0.25">
      <c r="A115" s="24">
        <v>37148</v>
      </c>
      <c r="B115" s="18" t="s">
        <v>374</v>
      </c>
      <c r="C115" s="18" t="s">
        <v>250</v>
      </c>
      <c r="D115" s="18" t="s">
        <v>375</v>
      </c>
      <c r="E115" s="18" t="s">
        <v>376</v>
      </c>
      <c r="F115" s="18" t="s">
        <v>77</v>
      </c>
      <c r="G115" s="17" t="s">
        <v>377</v>
      </c>
      <c r="H115" s="18"/>
      <c r="I115" s="18" t="s">
        <v>57</v>
      </c>
      <c r="J115" s="18" t="s">
        <v>56</v>
      </c>
      <c r="K115" s="18" t="s">
        <v>57</v>
      </c>
      <c r="L115" s="16" t="s">
        <v>278</v>
      </c>
    </row>
    <row r="116" spans="1:25" ht="26.4" x14ac:dyDescent="0.25">
      <c r="A116" s="24">
        <v>37148</v>
      </c>
      <c r="B116" s="18" t="s">
        <v>290</v>
      </c>
      <c r="C116" s="18" t="s">
        <v>250</v>
      </c>
      <c r="D116" s="18" t="s">
        <v>291</v>
      </c>
      <c r="E116" s="18" t="s">
        <v>292</v>
      </c>
      <c r="F116" s="18" t="s">
        <v>197</v>
      </c>
      <c r="G116" s="17" t="s">
        <v>378</v>
      </c>
      <c r="H116" s="18"/>
      <c r="I116" s="18" t="s">
        <v>56</v>
      </c>
      <c r="J116" s="18" t="s">
        <v>56</v>
      </c>
      <c r="K116" s="18" t="s">
        <v>56</v>
      </c>
      <c r="L116" s="16" t="s">
        <v>278</v>
      </c>
    </row>
    <row r="117" spans="1:25" ht="66" x14ac:dyDescent="0.25">
      <c r="A117" s="24">
        <v>37148</v>
      </c>
      <c r="B117" s="17" t="s">
        <v>379</v>
      </c>
      <c r="C117" s="18" t="s">
        <v>113</v>
      </c>
      <c r="D117" s="18" t="s">
        <v>320</v>
      </c>
      <c r="E117" s="18" t="s">
        <v>115</v>
      </c>
      <c r="F117" s="18" t="s">
        <v>77</v>
      </c>
      <c r="G117" s="17" t="s">
        <v>380</v>
      </c>
      <c r="H117" s="18"/>
      <c r="I117" s="18" t="s">
        <v>56</v>
      </c>
      <c r="J117" s="18" t="s">
        <v>57</v>
      </c>
      <c r="K117" s="18" t="s">
        <v>57</v>
      </c>
      <c r="L117" s="16" t="s">
        <v>278</v>
      </c>
    </row>
    <row r="118" spans="1:25" ht="24.75" customHeight="1" x14ac:dyDescent="0.25">
      <c r="A118" s="24">
        <v>37148</v>
      </c>
      <c r="B118" s="18" t="s">
        <v>381</v>
      </c>
      <c r="C118" s="18"/>
      <c r="D118" s="18"/>
      <c r="E118" s="18" t="s">
        <v>382</v>
      </c>
      <c r="F118" s="18" t="s">
        <v>183</v>
      </c>
      <c r="G118" s="17" t="s">
        <v>383</v>
      </c>
      <c r="H118" s="18"/>
      <c r="I118" s="18" t="s">
        <v>56</v>
      </c>
      <c r="J118" s="18" t="s">
        <v>57</v>
      </c>
      <c r="K118" s="18" t="s">
        <v>57</v>
      </c>
      <c r="L118" s="16" t="s">
        <v>278</v>
      </c>
    </row>
    <row r="119" spans="1:25" ht="26.4" x14ac:dyDescent="0.25">
      <c r="A119" s="24">
        <v>37148</v>
      </c>
      <c r="B119" s="17" t="s">
        <v>384</v>
      </c>
      <c r="C119" s="18" t="s">
        <v>69</v>
      </c>
      <c r="D119" s="18" t="s">
        <v>385</v>
      </c>
      <c r="E119" s="18" t="s">
        <v>386</v>
      </c>
      <c r="F119" s="18" t="s">
        <v>77</v>
      </c>
      <c r="G119" s="17" t="s">
        <v>387</v>
      </c>
      <c r="H119" s="17"/>
      <c r="I119" s="18" t="s">
        <v>56</v>
      </c>
      <c r="J119" s="18" t="s">
        <v>56</v>
      </c>
      <c r="K119" s="18" t="s">
        <v>56</v>
      </c>
      <c r="L119" s="18" t="s">
        <v>278</v>
      </c>
      <c r="M119" s="22"/>
      <c r="N119" s="22"/>
      <c r="O119" s="22"/>
      <c r="P119" s="22"/>
      <c r="Q119" s="22"/>
      <c r="R119" s="22"/>
      <c r="S119" s="22"/>
      <c r="T119" s="22"/>
      <c r="U119" s="22"/>
      <c r="V119" s="22"/>
      <c r="W119" s="22"/>
      <c r="X119" s="22"/>
      <c r="Y119" s="22"/>
    </row>
    <row r="120" spans="1:25" ht="26.4" x14ac:dyDescent="0.25">
      <c r="A120" s="24">
        <v>37147</v>
      </c>
      <c r="B120" s="17" t="s">
        <v>388</v>
      </c>
      <c r="C120" s="18" t="s">
        <v>60</v>
      </c>
      <c r="D120" s="18" t="s">
        <v>389</v>
      </c>
      <c r="E120" s="18" t="s">
        <v>390</v>
      </c>
      <c r="F120" s="18" t="s">
        <v>77</v>
      </c>
      <c r="G120" s="17" t="s">
        <v>391</v>
      </c>
      <c r="H120" s="17"/>
      <c r="I120" s="18" t="s">
        <v>56</v>
      </c>
      <c r="J120" s="18" t="s">
        <v>57</v>
      </c>
      <c r="K120" s="18" t="s">
        <v>57</v>
      </c>
      <c r="L120" s="18" t="s">
        <v>278</v>
      </c>
      <c r="M120" s="22"/>
      <c r="N120" s="22"/>
      <c r="O120" s="22"/>
      <c r="P120" s="22"/>
      <c r="Q120" s="22"/>
      <c r="R120" s="22"/>
      <c r="S120" s="22"/>
      <c r="T120" s="22"/>
      <c r="U120" s="22"/>
      <c r="V120" s="22"/>
      <c r="W120" s="22"/>
      <c r="X120" s="22"/>
      <c r="Y120" s="22"/>
    </row>
    <row r="121" spans="1:25" ht="66" x14ac:dyDescent="0.25">
      <c r="A121" s="24">
        <v>37147</v>
      </c>
      <c r="B121" s="18" t="s">
        <v>288</v>
      </c>
      <c r="C121" s="18" t="s">
        <v>50</v>
      </c>
      <c r="D121" s="18" t="s">
        <v>392</v>
      </c>
      <c r="E121" s="18" t="s">
        <v>393</v>
      </c>
      <c r="F121" s="18" t="s">
        <v>53</v>
      </c>
      <c r="G121" s="17" t="s">
        <v>394</v>
      </c>
      <c r="H121" s="17"/>
      <c r="I121" s="18" t="s">
        <v>57</v>
      </c>
      <c r="J121" s="18" t="s">
        <v>57</v>
      </c>
      <c r="K121" s="18" t="s">
        <v>57</v>
      </c>
      <c r="L121" s="18" t="s">
        <v>278</v>
      </c>
      <c r="M121" s="22"/>
      <c r="N121" s="22"/>
      <c r="O121" s="22"/>
      <c r="P121" s="22"/>
      <c r="Q121" s="22"/>
      <c r="R121" s="22"/>
      <c r="S121" s="22"/>
      <c r="T121" s="22"/>
      <c r="U121" s="22"/>
      <c r="V121" s="22"/>
      <c r="W121" s="22"/>
      <c r="X121" s="22"/>
      <c r="Y121" s="22"/>
    </row>
    <row r="122" spans="1:25" ht="55.5" customHeight="1" x14ac:dyDescent="0.25">
      <c r="A122" s="24">
        <v>37147</v>
      </c>
      <c r="B122" s="18" t="s">
        <v>240</v>
      </c>
      <c r="C122" s="18" t="s">
        <v>50</v>
      </c>
      <c r="D122" s="18" t="s">
        <v>240</v>
      </c>
      <c r="E122" s="18" t="s">
        <v>52</v>
      </c>
      <c r="F122" s="18" t="s">
        <v>197</v>
      </c>
      <c r="G122" s="17" t="s">
        <v>395</v>
      </c>
      <c r="H122" s="17"/>
      <c r="I122" s="18" t="s">
        <v>56</v>
      </c>
      <c r="J122" s="18" t="s">
        <v>56</v>
      </c>
      <c r="K122" s="18" t="s">
        <v>57</v>
      </c>
      <c r="L122" s="18" t="s">
        <v>278</v>
      </c>
      <c r="M122" s="22"/>
      <c r="N122" s="22"/>
      <c r="O122" s="22"/>
      <c r="P122" s="22"/>
      <c r="Q122" s="22"/>
      <c r="R122" s="22"/>
      <c r="S122" s="22"/>
      <c r="T122" s="22"/>
      <c r="U122" s="22"/>
      <c r="V122" s="22"/>
      <c r="W122" s="22"/>
      <c r="X122" s="22"/>
      <c r="Y122" s="22"/>
    </row>
    <row r="123" spans="1:25" ht="79.2" x14ac:dyDescent="0.25">
      <c r="A123" s="24">
        <v>37146</v>
      </c>
      <c r="B123" s="18" t="s">
        <v>240</v>
      </c>
      <c r="C123" s="18" t="s">
        <v>50</v>
      </c>
      <c r="D123" s="18" t="s">
        <v>240</v>
      </c>
      <c r="E123" s="18" t="s">
        <v>52</v>
      </c>
      <c r="F123" s="18" t="s">
        <v>53</v>
      </c>
      <c r="G123" s="17" t="s">
        <v>396</v>
      </c>
      <c r="H123" s="17"/>
      <c r="I123" s="18" t="s">
        <v>57</v>
      </c>
      <c r="J123" s="18" t="s">
        <v>57</v>
      </c>
      <c r="K123" s="18" t="s">
        <v>57</v>
      </c>
      <c r="L123" s="18" t="s">
        <v>278</v>
      </c>
      <c r="M123" s="22"/>
      <c r="N123" s="22"/>
      <c r="O123" s="22"/>
      <c r="P123" s="22"/>
      <c r="Q123" s="22"/>
      <c r="R123" s="22"/>
      <c r="S123" s="22"/>
      <c r="T123" s="22"/>
      <c r="U123" s="22"/>
      <c r="V123" s="22"/>
      <c r="W123" s="22"/>
      <c r="X123" s="22"/>
      <c r="Y123" s="22"/>
    </row>
    <row r="124" spans="1:25" ht="39.6" x14ac:dyDescent="0.25">
      <c r="A124" s="24">
        <v>37144</v>
      </c>
      <c r="B124" s="60" t="s">
        <v>397</v>
      </c>
      <c r="C124" s="18" t="s">
        <v>50</v>
      </c>
      <c r="D124" s="18" t="s">
        <v>51</v>
      </c>
      <c r="E124" s="18" t="s">
        <v>52</v>
      </c>
      <c r="F124" s="18" t="s">
        <v>53</v>
      </c>
      <c r="G124" s="60" t="s">
        <v>398</v>
      </c>
      <c r="H124" s="60"/>
      <c r="I124" s="18" t="s">
        <v>56</v>
      </c>
      <c r="J124" s="18" t="s">
        <v>56</v>
      </c>
      <c r="K124" s="18" t="s">
        <v>56</v>
      </c>
      <c r="L124" s="18" t="s">
        <v>278</v>
      </c>
      <c r="M124" s="22"/>
      <c r="N124" s="22"/>
      <c r="O124" s="22"/>
      <c r="P124" s="22"/>
      <c r="Q124" s="22"/>
      <c r="R124" s="22"/>
      <c r="S124" s="22"/>
      <c r="T124" s="22"/>
      <c r="U124" s="22"/>
      <c r="V124" s="22"/>
      <c r="W124" s="22"/>
      <c r="X124" s="22"/>
      <c r="Y124" s="22"/>
    </row>
    <row r="125" spans="1:25" x14ac:dyDescent="0.25">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5">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5">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5">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5">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5">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5">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245</v>
      </c>
      <c r="B174" s="1" t="s">
        <v>246</v>
      </c>
      <c r="C174" s="4" t="s">
        <v>247</v>
      </c>
      <c r="D174" s="33" t="s">
        <v>248</v>
      </c>
      <c r="E174" s="33" t="s">
        <v>249</v>
      </c>
    </row>
    <row r="175" spans="1:12" x14ac:dyDescent="0.25">
      <c r="A175" s="34" t="s">
        <v>250</v>
      </c>
      <c r="B175" s="35">
        <f t="shared" ref="B175:B183" si="3">C175/$C$184</f>
        <v>0.18181818181818182</v>
      </c>
      <c r="C175" s="5">
        <f>'summary 0910'!I24</f>
        <v>2</v>
      </c>
      <c r="D175" s="4">
        <f>33+1+1+1+1+1+8+1+1+1+2+1+2+1+1+1+2</f>
        <v>59</v>
      </c>
      <c r="E175" s="36">
        <f t="shared" ref="E175:E182" si="4">(C175/D175)*100</f>
        <v>3.3898305084745761</v>
      </c>
    </row>
    <row r="176" spans="1:12" x14ac:dyDescent="0.25">
      <c r="A176" s="34" t="s">
        <v>69</v>
      </c>
      <c r="B176" s="35">
        <f t="shared" si="3"/>
        <v>0.18181818181818182</v>
      </c>
      <c r="C176" s="5">
        <f>'summary 0910'!I25</f>
        <v>2</v>
      </c>
      <c r="D176" s="4">
        <f>540+17+1+1+6+10+1+2+12+2+1+1+1+3+4+3+1+1+1+8+2+1+1+6+1+1+2+1+2+1+4+1+1+1+12+4</f>
        <v>657</v>
      </c>
      <c r="E176" s="36">
        <f t="shared" si="4"/>
        <v>0.30441400304414001</v>
      </c>
    </row>
    <row r="177" spans="1:5" x14ac:dyDescent="0.25">
      <c r="A177" s="34" t="s">
        <v>50</v>
      </c>
      <c r="B177" s="35">
        <f t="shared" si="3"/>
        <v>0.36363636363636365</v>
      </c>
      <c r="C177" s="5">
        <f>'summary 0910'!I26</f>
        <v>4</v>
      </c>
      <c r="D177" s="4">
        <f>13+1+1+1+16+10</f>
        <v>42</v>
      </c>
      <c r="E177" s="36">
        <f t="shared" si="4"/>
        <v>9.5238095238095237</v>
      </c>
    </row>
    <row r="178" spans="1:5" x14ac:dyDescent="0.25">
      <c r="A178" s="34" t="s">
        <v>251</v>
      </c>
      <c r="B178" s="35">
        <f t="shared" si="3"/>
        <v>0</v>
      </c>
      <c r="C178" s="5">
        <f>'summary 0910'!I27</f>
        <v>0</v>
      </c>
      <c r="D178" s="4">
        <f>36+1+1</f>
        <v>38</v>
      </c>
      <c r="E178" s="36">
        <f t="shared" si="4"/>
        <v>0</v>
      </c>
    </row>
    <row r="179" spans="1:5" x14ac:dyDescent="0.25">
      <c r="A179" s="34" t="s">
        <v>252</v>
      </c>
      <c r="B179" s="35">
        <f t="shared" si="3"/>
        <v>9.0909090909090912E-2</v>
      </c>
      <c r="C179" s="5">
        <f>'summary 0910'!I28</f>
        <v>1</v>
      </c>
      <c r="D179" s="4">
        <f>288+2+13+2+5+56+59+14+2+3+3+1+4+14</f>
        <v>466</v>
      </c>
      <c r="E179" s="36">
        <f t="shared" si="4"/>
        <v>0.21459227467811159</v>
      </c>
    </row>
    <row r="180" spans="1:5" x14ac:dyDescent="0.25">
      <c r="A180" s="34" t="s">
        <v>253</v>
      </c>
      <c r="B180" s="35">
        <f t="shared" si="3"/>
        <v>0</v>
      </c>
      <c r="C180" s="5">
        <f>'summary 0910'!I29</f>
        <v>0</v>
      </c>
      <c r="D180" s="4">
        <f>132+2+1+2+7+3+4+2+7+1+3</f>
        <v>164</v>
      </c>
      <c r="E180" s="36">
        <f t="shared" si="4"/>
        <v>0</v>
      </c>
    </row>
    <row r="181" spans="1:5" x14ac:dyDescent="0.25">
      <c r="A181" s="34" t="s">
        <v>113</v>
      </c>
      <c r="B181" s="35">
        <f t="shared" si="3"/>
        <v>9.0909090909090912E-2</v>
      </c>
      <c r="C181" s="5">
        <f>'summary 0910'!I30</f>
        <v>1</v>
      </c>
      <c r="D181" s="4">
        <v>9</v>
      </c>
      <c r="E181" s="36">
        <f t="shared" si="4"/>
        <v>11.111111111111111</v>
      </c>
    </row>
    <row r="182" spans="1:5" x14ac:dyDescent="0.25">
      <c r="A182" s="34" t="s">
        <v>215</v>
      </c>
      <c r="B182" s="35">
        <f t="shared" si="3"/>
        <v>0</v>
      </c>
      <c r="C182" s="5">
        <f>'summary 0910'!I31</f>
        <v>0</v>
      </c>
      <c r="D182" s="4">
        <f>10+5+2</f>
        <v>17</v>
      </c>
      <c r="E182" s="36">
        <f t="shared" si="4"/>
        <v>0</v>
      </c>
    </row>
    <row r="183" spans="1:5" x14ac:dyDescent="0.25">
      <c r="A183" s="37" t="s">
        <v>254</v>
      </c>
      <c r="B183" s="35">
        <f t="shared" si="3"/>
        <v>9.0909090909090912E-2</v>
      </c>
      <c r="C183" s="5">
        <f>'summary 0910'!I32</f>
        <v>1</v>
      </c>
    </row>
    <row r="184" spans="1:5" x14ac:dyDescent="0.25">
      <c r="A184" s="37" t="s">
        <v>255</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328</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11</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f>1</f>
        <v>1</v>
      </c>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f>
        <v>4</v>
      </c>
    </row>
    <row r="13" spans="1:11" x14ac:dyDescent="0.25">
      <c r="A13" s="6" t="s">
        <v>53</v>
      </c>
      <c r="B13" s="7"/>
      <c r="C13" s="7" t="s">
        <v>261</v>
      </c>
      <c r="D13" s="7"/>
      <c r="E13" s="7"/>
      <c r="F13" s="7"/>
      <c r="G13" s="7"/>
      <c r="H13" s="7"/>
      <c r="I13" s="7"/>
      <c r="J13" s="7"/>
      <c r="K13" s="7">
        <f>1+1+1</f>
        <v>3</v>
      </c>
    </row>
    <row r="14" spans="1:11" x14ac:dyDescent="0.25">
      <c r="A14" s="6" t="s">
        <v>183</v>
      </c>
      <c r="B14" s="7"/>
      <c r="C14" s="7" t="s">
        <v>25</v>
      </c>
      <c r="D14" s="7"/>
      <c r="E14" s="7"/>
      <c r="F14" s="7"/>
      <c r="G14" s="7"/>
      <c r="H14" s="7"/>
      <c r="I14" s="7"/>
      <c r="J14" s="7"/>
      <c r="K14" s="7">
        <f>2</f>
        <v>2</v>
      </c>
    </row>
    <row r="15" spans="1:11" x14ac:dyDescent="0.25">
      <c r="A15" s="6" t="s">
        <v>63</v>
      </c>
      <c r="B15" s="7"/>
      <c r="C15" s="7" t="s">
        <v>26</v>
      </c>
      <c r="D15" s="7"/>
      <c r="E15" s="7"/>
      <c r="F15" s="7"/>
      <c r="G15" s="7"/>
      <c r="H15" s="7"/>
      <c r="I15" s="7"/>
      <c r="J15" s="7"/>
      <c r="K15" s="7">
        <f>1</f>
        <v>1</v>
      </c>
    </row>
    <row r="16" spans="1:11" x14ac:dyDescent="0.25">
      <c r="A16" s="6" t="s">
        <v>262</v>
      </c>
      <c r="B16" s="7"/>
      <c r="C16" s="7" t="s">
        <v>27</v>
      </c>
      <c r="D16" s="7"/>
      <c r="E16" s="7"/>
      <c r="F16" s="7"/>
      <c r="G16" s="7"/>
      <c r="H16" s="7"/>
      <c r="I16" s="7"/>
      <c r="J16" s="7"/>
      <c r="K16" s="7"/>
    </row>
    <row r="17" spans="1:11" x14ac:dyDescent="0.25">
      <c r="A17" s="6" t="s">
        <v>82</v>
      </c>
      <c r="B17" s="7"/>
      <c r="C17" s="7" t="s">
        <v>28</v>
      </c>
      <c r="D17" s="7"/>
      <c r="E17" s="7"/>
      <c r="F17" s="7"/>
      <c r="G17" s="7"/>
      <c r="H17" s="7"/>
      <c r="I17" s="7"/>
      <c r="J17" s="7"/>
      <c r="K17" s="7"/>
    </row>
    <row r="18" spans="1:11" x14ac:dyDescent="0.25">
      <c r="A18" s="6" t="s">
        <v>88</v>
      </c>
      <c r="B18" s="7"/>
      <c r="C18" s="7" t="s">
        <v>29</v>
      </c>
      <c r="D18" s="7"/>
      <c r="E18" s="7"/>
      <c r="F18" s="7"/>
      <c r="G18" s="7"/>
      <c r="H18" s="7"/>
      <c r="I18" s="7"/>
      <c r="J18" s="7"/>
      <c r="K18" s="47"/>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6">
        <f>1+1</f>
        <v>2</v>
      </c>
      <c r="J24" s="31"/>
      <c r="K24" s="31"/>
    </row>
    <row r="25" spans="1:11" x14ac:dyDescent="0.25">
      <c r="A25" s="29" t="s">
        <v>69</v>
      </c>
      <c r="B25" s="17"/>
      <c r="C25" s="17"/>
      <c r="D25" s="32"/>
      <c r="E25" s="31"/>
      <c r="F25" s="32"/>
      <c r="G25" s="32"/>
      <c r="H25" s="31"/>
      <c r="I25" s="6">
        <f>1+1</f>
        <v>2</v>
      </c>
      <c r="J25" s="31"/>
      <c r="K25" s="49"/>
    </row>
    <row r="26" spans="1:11" x14ac:dyDescent="0.25">
      <c r="A26" s="29" t="s">
        <v>50</v>
      </c>
      <c r="B26" s="17"/>
      <c r="C26" s="17"/>
      <c r="D26" s="32"/>
      <c r="E26" s="31"/>
      <c r="F26" s="32"/>
      <c r="G26" s="32"/>
      <c r="H26" s="31"/>
      <c r="I26" s="6">
        <f>4</f>
        <v>4</v>
      </c>
      <c r="J26" s="31"/>
      <c r="K26" s="32"/>
    </row>
    <row r="27" spans="1:11" x14ac:dyDescent="0.25">
      <c r="A27" s="29" t="s">
        <v>251</v>
      </c>
      <c r="B27" s="17"/>
      <c r="C27" s="17"/>
      <c r="D27" s="32"/>
      <c r="E27" s="31"/>
      <c r="F27" s="32"/>
      <c r="G27" s="32"/>
      <c r="H27" s="31"/>
      <c r="I27" s="6"/>
      <c r="J27" s="31"/>
      <c r="K27" s="31"/>
    </row>
    <row r="28" spans="1:11" x14ac:dyDescent="0.25">
      <c r="A28" s="29" t="s">
        <v>252</v>
      </c>
      <c r="B28" s="17"/>
      <c r="C28" s="17"/>
      <c r="D28" s="32"/>
      <c r="E28" s="31"/>
      <c r="F28" s="32"/>
      <c r="G28" s="32"/>
      <c r="H28" s="31"/>
      <c r="I28" s="6">
        <f>1</f>
        <v>1</v>
      </c>
      <c r="J28" s="31"/>
      <c r="K28" s="31"/>
    </row>
    <row r="29" spans="1:11" x14ac:dyDescent="0.25">
      <c r="A29" s="29" t="s">
        <v>253</v>
      </c>
      <c r="B29" s="17"/>
      <c r="C29" s="17"/>
      <c r="D29" s="32"/>
      <c r="E29" s="31"/>
      <c r="F29" s="32"/>
      <c r="G29" s="32"/>
      <c r="H29" s="31"/>
      <c r="I29" s="6"/>
      <c r="J29" s="31"/>
      <c r="K29" s="32"/>
    </row>
    <row r="30" spans="1:11" x14ac:dyDescent="0.25">
      <c r="A30" s="29" t="s">
        <v>113</v>
      </c>
      <c r="B30" s="17"/>
      <c r="C30" s="17"/>
      <c r="D30" s="32"/>
      <c r="E30" s="31"/>
      <c r="F30" s="32"/>
      <c r="G30" s="32"/>
      <c r="H30" s="31"/>
      <c r="I30" s="6">
        <f>1</f>
        <v>1</v>
      </c>
      <c r="J30" s="31"/>
      <c r="K30" s="31"/>
    </row>
    <row r="31" spans="1:11" x14ac:dyDescent="0.25">
      <c r="A31" s="29" t="s">
        <v>215</v>
      </c>
      <c r="B31" s="17"/>
      <c r="C31" s="17"/>
      <c r="D31" s="32"/>
      <c r="E31" s="31"/>
      <c r="F31" s="32"/>
      <c r="G31" s="32"/>
      <c r="H31" s="31"/>
      <c r="I31" s="6"/>
      <c r="J31" s="31"/>
      <c r="K31" s="31"/>
    </row>
    <row r="32" spans="1:11" ht="13.8" thickBot="1" x14ac:dyDescent="0.3">
      <c r="A32" s="50" t="s">
        <v>266</v>
      </c>
      <c r="I32" s="5">
        <f>1</f>
        <v>1</v>
      </c>
      <c r="K32" s="51"/>
    </row>
    <row r="33" spans="1:11" ht="13.8" thickTop="1" x14ac:dyDescent="0.25">
      <c r="A33" s="52" t="s">
        <v>257</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c r="AB1" s="1" t="s">
        <v>331</v>
      </c>
    </row>
    <row r="2" spans="1:29" x14ac:dyDescent="0.25">
      <c r="A2" s="2" t="s">
        <v>21</v>
      </c>
      <c r="B2" s="3"/>
      <c r="H2" s="4">
        <f>1+1</f>
        <v>2</v>
      </c>
      <c r="J2" s="4">
        <f>1</f>
        <v>1</v>
      </c>
      <c r="K2" s="3"/>
      <c r="L2" s="5"/>
      <c r="M2" s="3"/>
      <c r="N2" s="3"/>
      <c r="P2" s="4">
        <v>1</v>
      </c>
    </row>
    <row r="3" spans="1:29" x14ac:dyDescent="0.25">
      <c r="A3" s="2" t="s">
        <v>22</v>
      </c>
      <c r="B3" s="5"/>
      <c r="K3" s="5"/>
      <c r="L3" s="5"/>
      <c r="M3" s="5"/>
      <c r="N3" s="6">
        <v>1</v>
      </c>
      <c r="P3" s="4">
        <v>1</v>
      </c>
      <c r="R3" s="4">
        <f>'[5]summary 0625'!K11</f>
        <v>2</v>
      </c>
      <c r="T3" s="4">
        <f>'[5]summary 0709'!K10</f>
        <v>1</v>
      </c>
    </row>
    <row r="4" spans="1:29"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c r="AB4" s="4">
        <f>'summary 0904'!K12</f>
        <v>11</v>
      </c>
    </row>
    <row r="5" spans="1:29"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c r="AB5" s="4">
        <f>'summary 0904'!K13</f>
        <v>4</v>
      </c>
    </row>
    <row r="6" spans="1:29"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9"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c r="AB7" s="4">
        <f>'summary 0904'!K15</f>
        <v>1</v>
      </c>
    </row>
    <row r="8" spans="1:29"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9"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c r="AB9" s="4">
        <f>'summary 0904'!K17</f>
        <v>1</v>
      </c>
    </row>
    <row r="10" spans="1:29"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c r="AB10" s="4">
        <f>'summary 0904'!K18</f>
        <v>1</v>
      </c>
    </row>
    <row r="11" spans="1:29"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250</v>
      </c>
      <c r="Y15" s="4">
        <f>[6]Aug!$U$24+[6]Aug!$U$9</f>
        <v>3</v>
      </c>
      <c r="Z15" s="4">
        <f>[6]Aug!$AB$27</f>
        <v>1</v>
      </c>
      <c r="AB15" s="4">
        <f>3</f>
        <v>3</v>
      </c>
      <c r="AC15" s="4" t="s">
        <v>250</v>
      </c>
    </row>
    <row r="16" spans="1:29" x14ac:dyDescent="0.25">
      <c r="A16" s="4" t="s">
        <v>69</v>
      </c>
      <c r="X16" s="4">
        <f>[6]Aug!$N$22+[6]Aug!$N$20+[6]Aug!$N$7+[6]Aug!$N$8</f>
        <v>14</v>
      </c>
      <c r="Y16" s="4">
        <f>[6]Aug!$U$20+[6]Aug!$U$22+[6]Aug!$U$16</f>
        <v>3</v>
      </c>
      <c r="Z16" s="4">
        <f>[6]Aug!$AB$22+[6]Aug!$AB$7+[6]Aug!$AB$8</f>
        <v>8</v>
      </c>
      <c r="AA16" s="4">
        <f>[6]Aug!$AI$16+1</f>
        <v>2</v>
      </c>
      <c r="AB16" s="4">
        <f>1+1+5+2</f>
        <v>9</v>
      </c>
      <c r="AC16" s="4" t="s">
        <v>69</v>
      </c>
    </row>
    <row r="17" spans="1:29" x14ac:dyDescent="0.25">
      <c r="A17" s="4" t="s">
        <v>215</v>
      </c>
      <c r="AC17" s="4" t="s">
        <v>215</v>
      </c>
    </row>
    <row r="18" spans="1:29" x14ac:dyDescent="0.25">
      <c r="A18" s="4" t="s">
        <v>50</v>
      </c>
      <c r="AC18" s="4" t="s">
        <v>50</v>
      </c>
    </row>
    <row r="19" spans="1:29" x14ac:dyDescent="0.25">
      <c r="A19" s="4" t="s">
        <v>113</v>
      </c>
      <c r="AC19" s="4" t="s">
        <v>113</v>
      </c>
    </row>
    <row r="20" spans="1:29" x14ac:dyDescent="0.25">
      <c r="A20" s="4" t="s">
        <v>332</v>
      </c>
      <c r="X20" s="4">
        <f>[6]Aug!$N$21+[6]Aug!$N$15</f>
        <v>6</v>
      </c>
      <c r="Y20" s="4">
        <f>[6]Aug!$U$26+[6]Aug!$U$21</f>
        <v>7</v>
      </c>
      <c r="Z20" s="4">
        <f>[6]Aug!$AB$26+[6]Aug!$AB$21</f>
        <v>3</v>
      </c>
      <c r="AA20" s="4">
        <f>[6]Aug!$AI$26+[6]Aug!$AI$21</f>
        <v>11</v>
      </c>
      <c r="AB20" s="4">
        <f>1</f>
        <v>1</v>
      </c>
      <c r="AC20" s="4" t="s">
        <v>332</v>
      </c>
    </row>
    <row r="22" spans="1:29" x14ac:dyDescent="0.25">
      <c r="A22" s="4" t="s">
        <v>329</v>
      </c>
      <c r="X22" s="4">
        <f>SUM(X15:X20)</f>
        <v>20</v>
      </c>
      <c r="Y22" s="4">
        <f>SUM(Y15:Y20)</f>
        <v>13</v>
      </c>
      <c r="Z22" s="4">
        <f>SUM(Z15:Z20)</f>
        <v>12</v>
      </c>
      <c r="AA22" s="4">
        <f>SUM(AA15:AA20)</f>
        <v>13</v>
      </c>
      <c r="AB22" s="4">
        <f>SUM(AB15:AB20)</f>
        <v>13</v>
      </c>
      <c r="AC22" s="4" t="s">
        <v>333</v>
      </c>
    </row>
    <row r="24" spans="1:29" x14ac:dyDescent="0.25">
      <c r="A24" s="4" t="s">
        <v>330</v>
      </c>
      <c r="AC24" s="4" t="s">
        <v>330</v>
      </c>
    </row>
    <row r="98" spans="1:12" x14ac:dyDescent="0.25">
      <c r="A98" s="10" t="s">
        <v>327</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32</v>
      </c>
      <c r="B100" s="11"/>
      <c r="C100" s="11"/>
      <c r="D100" s="11"/>
      <c r="E100" s="11"/>
      <c r="F100" s="12"/>
      <c r="G100" s="11"/>
      <c r="H100" s="11"/>
      <c r="I100" s="12"/>
      <c r="J100" s="12"/>
      <c r="K100" s="12"/>
      <c r="L100" s="11"/>
    </row>
    <row r="101" spans="1:12" x14ac:dyDescent="0.25">
      <c r="A101" s="11" t="s">
        <v>267</v>
      </c>
      <c r="B101" s="11"/>
      <c r="C101" s="11"/>
      <c r="D101" s="11"/>
      <c r="E101" s="11"/>
      <c r="F101" s="12"/>
      <c r="G101" s="11"/>
      <c r="H101" s="11"/>
      <c r="I101" s="12"/>
      <c r="J101" s="12"/>
      <c r="K101" s="12"/>
      <c r="L101" s="11"/>
    </row>
    <row r="102" spans="1:12" x14ac:dyDescent="0.25">
      <c r="A102" s="11" t="s">
        <v>268</v>
      </c>
      <c r="B102" s="11"/>
      <c r="C102" s="11"/>
      <c r="D102" s="11"/>
      <c r="E102" s="11"/>
      <c r="F102" s="12"/>
      <c r="G102" s="11"/>
      <c r="H102" s="11"/>
      <c r="I102" s="12"/>
      <c r="J102" s="12"/>
      <c r="K102" s="12"/>
      <c r="L102" s="11"/>
    </row>
    <row r="103" spans="1:12" x14ac:dyDescent="0.25">
      <c r="A103" s="11" t="s">
        <v>269</v>
      </c>
      <c r="B103" s="11"/>
      <c r="C103" s="11"/>
      <c r="D103" s="11"/>
      <c r="E103" s="11"/>
      <c r="F103" s="12"/>
      <c r="G103" s="11"/>
      <c r="H103" s="11"/>
      <c r="I103" s="12"/>
      <c r="J103" s="12"/>
      <c r="K103" s="12"/>
      <c r="L103" s="11"/>
    </row>
    <row r="104" spans="1:12" x14ac:dyDescent="0.25">
      <c r="A104" s="11" t="s">
        <v>270</v>
      </c>
      <c r="B104" s="11"/>
      <c r="C104" s="11"/>
      <c r="D104" s="11"/>
      <c r="E104" s="11"/>
      <c r="F104" s="12"/>
      <c r="G104" s="11"/>
      <c r="H104" s="11"/>
      <c r="I104" s="12"/>
      <c r="J104" s="12"/>
      <c r="K104" s="12"/>
      <c r="L104" s="11"/>
    </row>
    <row r="105" spans="1:12" x14ac:dyDescent="0.25">
      <c r="A105" s="11" t="s">
        <v>271</v>
      </c>
      <c r="B105" s="11"/>
      <c r="C105" s="11"/>
      <c r="D105" s="11"/>
      <c r="E105" s="11"/>
      <c r="F105" s="12"/>
      <c r="G105" s="11"/>
      <c r="H105" s="11"/>
      <c r="I105" s="12"/>
      <c r="J105" s="12"/>
      <c r="K105" s="12"/>
      <c r="L105" s="11"/>
    </row>
    <row r="106" spans="1:12" x14ac:dyDescent="0.25">
      <c r="A106" s="11" t="s">
        <v>272</v>
      </c>
      <c r="B106" s="11"/>
      <c r="C106" s="11"/>
      <c r="D106" s="11"/>
      <c r="E106" s="11"/>
      <c r="F106" s="12"/>
      <c r="G106" s="11"/>
      <c r="H106" s="11"/>
      <c r="I106" s="12"/>
      <c r="J106" s="12"/>
      <c r="K106" s="12"/>
      <c r="L106" s="11"/>
    </row>
    <row r="107" spans="1:12" x14ac:dyDescent="0.25">
      <c r="A107" s="11" t="s">
        <v>273</v>
      </c>
      <c r="B107" s="11"/>
      <c r="C107" s="11"/>
      <c r="D107" s="11"/>
      <c r="E107" s="11"/>
      <c r="F107" s="12"/>
      <c r="G107" s="11"/>
      <c r="H107" s="11"/>
      <c r="I107" s="12"/>
      <c r="J107" s="12"/>
      <c r="K107" s="12"/>
      <c r="L107" s="11"/>
    </row>
    <row r="108" spans="1:12" x14ac:dyDescent="0.25">
      <c r="A108" s="11" t="s">
        <v>274</v>
      </c>
      <c r="B108" s="11"/>
      <c r="C108" s="11"/>
      <c r="D108" s="11"/>
      <c r="E108" s="11"/>
      <c r="F108" s="12"/>
      <c r="G108" s="11"/>
      <c r="H108" s="11"/>
      <c r="I108" s="12"/>
      <c r="J108" s="12"/>
      <c r="K108" s="12"/>
      <c r="L108" s="11"/>
    </row>
    <row r="109" spans="1:12" x14ac:dyDescent="0.25">
      <c r="A109" s="11" t="s">
        <v>275</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33</v>
      </c>
      <c r="F111" s="14"/>
      <c r="G111" s="14"/>
      <c r="H111" s="14"/>
      <c r="I111" s="14" t="s">
        <v>34</v>
      </c>
      <c r="J111" s="14" t="s">
        <v>35</v>
      </c>
      <c r="K111" s="14" t="s">
        <v>36</v>
      </c>
      <c r="L111" s="14" t="s">
        <v>37</v>
      </c>
    </row>
    <row r="112" spans="1:12" x14ac:dyDescent="0.25">
      <c r="A112" s="14" t="s">
        <v>38</v>
      </c>
      <c r="B112" s="14" t="s">
        <v>39</v>
      </c>
      <c r="C112" s="14" t="s">
        <v>40</v>
      </c>
      <c r="D112" s="14" t="s">
        <v>41</v>
      </c>
      <c r="E112" s="14" t="s">
        <v>42</v>
      </c>
      <c r="F112" s="14" t="s">
        <v>32</v>
      </c>
      <c r="G112" s="14" t="s">
        <v>43</v>
      </c>
      <c r="H112" s="14" t="s">
        <v>44</v>
      </c>
      <c r="I112" s="14" t="s">
        <v>45</v>
      </c>
      <c r="J112" s="14" t="s">
        <v>46</v>
      </c>
      <c r="K112" s="14" t="s">
        <v>47</v>
      </c>
      <c r="L112" s="14" t="s">
        <v>48</v>
      </c>
    </row>
    <row r="113" spans="1:25" x14ac:dyDescent="0.25">
      <c r="A113" s="14"/>
      <c r="B113" s="14"/>
      <c r="C113" s="14"/>
      <c r="D113" s="14"/>
      <c r="E113" s="14"/>
      <c r="F113" s="14"/>
      <c r="G113" s="14"/>
      <c r="H113" s="14"/>
      <c r="I113" s="14"/>
      <c r="J113" s="14"/>
      <c r="K113" s="14"/>
      <c r="L113" s="14"/>
    </row>
    <row r="114" spans="1:25" ht="26.4" x14ac:dyDescent="0.25">
      <c r="A114" s="24">
        <v>37141</v>
      </c>
      <c r="B114" s="18" t="s">
        <v>334</v>
      </c>
      <c r="C114" s="18" t="s">
        <v>215</v>
      </c>
      <c r="D114" s="18" t="s">
        <v>335</v>
      </c>
      <c r="E114" s="18" t="s">
        <v>336</v>
      </c>
      <c r="F114" s="18" t="s">
        <v>77</v>
      </c>
      <c r="G114" s="17" t="s">
        <v>337</v>
      </c>
      <c r="H114" s="17"/>
      <c r="I114" s="18" t="s">
        <v>56</v>
      </c>
      <c r="J114" s="18" t="s">
        <v>56</v>
      </c>
      <c r="K114" s="18" t="s">
        <v>57</v>
      </c>
      <c r="L114" s="18" t="s">
        <v>278</v>
      </c>
    </row>
    <row r="115" spans="1:25" ht="26.4" x14ac:dyDescent="0.25">
      <c r="A115" s="24">
        <v>37141</v>
      </c>
      <c r="B115" s="18" t="s">
        <v>338</v>
      </c>
      <c r="C115" s="18" t="s">
        <v>69</v>
      </c>
      <c r="D115" s="18" t="s">
        <v>282</v>
      </c>
      <c r="E115" s="18" t="s">
        <v>71</v>
      </c>
      <c r="F115" s="18" t="s">
        <v>77</v>
      </c>
      <c r="G115" s="17" t="s">
        <v>339</v>
      </c>
      <c r="H115" s="17"/>
      <c r="I115" s="18" t="s">
        <v>56</v>
      </c>
      <c r="J115" s="18" t="s">
        <v>56</v>
      </c>
      <c r="K115" s="18" t="s">
        <v>56</v>
      </c>
      <c r="L115" s="18" t="s">
        <v>278</v>
      </c>
    </row>
    <row r="116" spans="1:25" ht="26.4" x14ac:dyDescent="0.25">
      <c r="A116" s="24">
        <v>37141</v>
      </c>
      <c r="B116" s="18" t="s">
        <v>340</v>
      </c>
      <c r="C116" s="18" t="s">
        <v>69</v>
      </c>
      <c r="D116" s="18" t="s">
        <v>70</v>
      </c>
      <c r="E116" s="18" t="s">
        <v>71</v>
      </c>
      <c r="F116" s="18" t="s">
        <v>77</v>
      </c>
      <c r="G116" s="17" t="s">
        <v>341</v>
      </c>
      <c r="H116" s="17"/>
      <c r="I116" s="18" t="s">
        <v>56</v>
      </c>
      <c r="J116" s="18" t="s">
        <v>56</v>
      </c>
      <c r="K116" s="18" t="s">
        <v>56</v>
      </c>
      <c r="L116" s="18" t="s">
        <v>278</v>
      </c>
    </row>
    <row r="117" spans="1:25" ht="66" x14ac:dyDescent="0.25">
      <c r="A117" s="24">
        <v>37141</v>
      </c>
      <c r="B117" s="18" t="s">
        <v>240</v>
      </c>
      <c r="C117" s="18" t="s">
        <v>50</v>
      </c>
      <c r="D117" s="18" t="s">
        <v>240</v>
      </c>
      <c r="E117" s="18" t="s">
        <v>52</v>
      </c>
      <c r="F117" s="18" t="s">
        <v>53</v>
      </c>
      <c r="G117" s="17" t="s">
        <v>342</v>
      </c>
      <c r="H117" s="17"/>
      <c r="I117" s="18" t="s">
        <v>56</v>
      </c>
      <c r="J117" s="18" t="s">
        <v>56</v>
      </c>
      <c r="K117" s="18" t="s">
        <v>57</v>
      </c>
      <c r="L117" s="18" t="s">
        <v>278</v>
      </c>
    </row>
    <row r="118" spans="1:25" ht="24.75" customHeight="1" x14ac:dyDescent="0.25">
      <c r="A118" s="24">
        <v>37141</v>
      </c>
      <c r="B118" s="18" t="s">
        <v>288</v>
      </c>
      <c r="C118" s="18" t="s">
        <v>50</v>
      </c>
      <c r="D118" s="18" t="s">
        <v>130</v>
      </c>
      <c r="E118" s="18" t="s">
        <v>343</v>
      </c>
      <c r="F118" s="18" t="s">
        <v>53</v>
      </c>
      <c r="G118" s="17" t="s">
        <v>344</v>
      </c>
      <c r="H118" s="17"/>
      <c r="I118" s="18" t="s">
        <v>57</v>
      </c>
      <c r="J118" s="18" t="s">
        <v>57</v>
      </c>
      <c r="K118" s="18" t="s">
        <v>57</v>
      </c>
      <c r="L118" s="18" t="s">
        <v>278</v>
      </c>
    </row>
    <row r="119" spans="1:25" ht="39.6" x14ac:dyDescent="0.25">
      <c r="A119" s="56">
        <v>37140</v>
      </c>
      <c r="B119" s="57" t="s">
        <v>345</v>
      </c>
      <c r="C119" s="57" t="s">
        <v>50</v>
      </c>
      <c r="D119" s="57" t="s">
        <v>133</v>
      </c>
      <c r="E119" s="57" t="s">
        <v>52</v>
      </c>
      <c r="F119" s="57" t="s">
        <v>53</v>
      </c>
      <c r="G119" s="58" t="s">
        <v>346</v>
      </c>
      <c r="H119" s="58"/>
      <c r="I119" s="57" t="s">
        <v>56</v>
      </c>
      <c r="J119" s="57" t="s">
        <v>56</v>
      </c>
      <c r="K119" s="57" t="s">
        <v>57</v>
      </c>
      <c r="L119" s="16" t="s">
        <v>278</v>
      </c>
      <c r="M119" s="22"/>
      <c r="N119" s="22"/>
      <c r="O119" s="22"/>
      <c r="P119" s="22"/>
      <c r="Q119" s="22"/>
      <c r="R119" s="22"/>
      <c r="S119" s="22"/>
      <c r="T119" s="22"/>
      <c r="U119" s="22"/>
      <c r="V119" s="22"/>
      <c r="W119" s="22"/>
      <c r="X119" s="22"/>
      <c r="Y119" s="22"/>
    </row>
    <row r="120" spans="1:25" ht="39.6" x14ac:dyDescent="0.25">
      <c r="A120" s="24">
        <v>37140</v>
      </c>
      <c r="B120" s="18" t="s">
        <v>347</v>
      </c>
      <c r="C120" s="18" t="s">
        <v>60</v>
      </c>
      <c r="D120" s="18" t="s">
        <v>348</v>
      </c>
      <c r="E120" s="18" t="s">
        <v>121</v>
      </c>
      <c r="F120" s="18" t="s">
        <v>77</v>
      </c>
      <c r="G120" s="17" t="s">
        <v>349</v>
      </c>
      <c r="H120" s="17"/>
      <c r="I120" s="18" t="s">
        <v>56</v>
      </c>
      <c r="J120" s="18" t="s">
        <v>57</v>
      </c>
      <c r="K120" s="18" t="s">
        <v>56</v>
      </c>
      <c r="L120" s="16" t="s">
        <v>278</v>
      </c>
      <c r="M120" s="22"/>
      <c r="N120" s="22"/>
      <c r="O120" s="22"/>
      <c r="P120" s="22"/>
      <c r="Q120" s="22"/>
      <c r="R120" s="22"/>
      <c r="S120" s="22"/>
      <c r="T120" s="22"/>
      <c r="U120" s="22"/>
      <c r="V120" s="22"/>
      <c r="W120" s="22"/>
      <c r="X120" s="22"/>
      <c r="Y120" s="22"/>
    </row>
    <row r="121" spans="1:25" x14ac:dyDescent="0.25">
      <c r="A121" s="24">
        <v>37140</v>
      </c>
      <c r="B121" s="18" t="s">
        <v>350</v>
      </c>
      <c r="C121" s="18" t="s">
        <v>60</v>
      </c>
      <c r="D121" s="18" t="s">
        <v>107</v>
      </c>
      <c r="E121" s="18"/>
      <c r="F121" s="18" t="s">
        <v>77</v>
      </c>
      <c r="G121" s="17" t="s">
        <v>351</v>
      </c>
      <c r="H121" s="17"/>
      <c r="I121" s="18" t="s">
        <v>56</v>
      </c>
      <c r="J121" s="18" t="s">
        <v>56</v>
      </c>
      <c r="K121" s="18" t="s">
        <v>56</v>
      </c>
      <c r="L121" s="16" t="s">
        <v>278</v>
      </c>
      <c r="M121" s="22"/>
      <c r="N121" s="22"/>
      <c r="O121" s="22"/>
      <c r="P121" s="22"/>
      <c r="Q121" s="22"/>
      <c r="R121" s="22"/>
      <c r="S121" s="22"/>
      <c r="T121" s="22"/>
      <c r="U121" s="22"/>
      <c r="V121" s="22"/>
      <c r="W121" s="22"/>
      <c r="X121" s="22"/>
      <c r="Y121" s="22"/>
    </row>
    <row r="122" spans="1:25" ht="55.5" customHeight="1" x14ac:dyDescent="0.25">
      <c r="A122" s="24">
        <v>37140</v>
      </c>
      <c r="B122" s="18" t="s">
        <v>352</v>
      </c>
      <c r="C122" s="18" t="s">
        <v>250</v>
      </c>
      <c r="D122" s="18" t="s">
        <v>353</v>
      </c>
      <c r="E122" s="18" t="s">
        <v>292</v>
      </c>
      <c r="F122" s="18" t="s">
        <v>77</v>
      </c>
      <c r="G122" s="17" t="s">
        <v>354</v>
      </c>
      <c r="H122" s="17"/>
      <c r="I122" s="18" t="s">
        <v>56</v>
      </c>
      <c r="J122" s="18" t="s">
        <v>56</v>
      </c>
      <c r="K122" s="18" t="s">
        <v>56</v>
      </c>
      <c r="L122" s="16" t="s">
        <v>278</v>
      </c>
      <c r="M122" s="22"/>
      <c r="N122" s="22"/>
      <c r="O122" s="22"/>
      <c r="P122" s="22"/>
      <c r="Q122" s="22"/>
      <c r="R122" s="22"/>
      <c r="S122" s="22"/>
      <c r="T122" s="22"/>
      <c r="U122" s="22"/>
      <c r="V122" s="22"/>
      <c r="W122" s="22"/>
      <c r="X122" s="22"/>
      <c r="Y122" s="22"/>
    </row>
    <row r="123" spans="1:25" ht="66" x14ac:dyDescent="0.25">
      <c r="A123" s="24">
        <v>37140</v>
      </c>
      <c r="B123" s="18" t="s">
        <v>288</v>
      </c>
      <c r="C123" s="18" t="s">
        <v>50</v>
      </c>
      <c r="D123" s="18" t="s">
        <v>130</v>
      </c>
      <c r="E123" s="18" t="s">
        <v>52</v>
      </c>
      <c r="F123" s="18" t="s">
        <v>88</v>
      </c>
      <c r="G123" s="17" t="s">
        <v>355</v>
      </c>
      <c r="H123" s="17"/>
      <c r="I123" s="18" t="s">
        <v>57</v>
      </c>
      <c r="J123" s="18" t="s">
        <v>57</v>
      </c>
      <c r="K123" s="18" t="s">
        <v>57</v>
      </c>
      <c r="L123" s="16" t="s">
        <v>278</v>
      </c>
      <c r="M123" s="22"/>
      <c r="N123" s="22"/>
      <c r="O123" s="22"/>
      <c r="P123" s="22"/>
      <c r="Q123" s="22"/>
      <c r="R123" s="22"/>
      <c r="S123" s="22"/>
      <c r="T123" s="22"/>
      <c r="U123" s="22"/>
      <c r="V123" s="22"/>
      <c r="W123" s="22"/>
      <c r="X123" s="22"/>
      <c r="Y123" s="22"/>
    </row>
    <row r="124" spans="1:25" x14ac:dyDescent="0.25">
      <c r="A124" s="24">
        <v>37139</v>
      </c>
      <c r="B124" s="18" t="s">
        <v>356</v>
      </c>
      <c r="C124" s="18" t="s">
        <v>113</v>
      </c>
      <c r="D124" s="18" t="s">
        <v>114</v>
      </c>
      <c r="E124" s="18" t="s">
        <v>115</v>
      </c>
      <c r="F124" s="18" t="s">
        <v>77</v>
      </c>
      <c r="G124" s="17" t="s">
        <v>357</v>
      </c>
      <c r="H124" s="17"/>
      <c r="I124" s="18" t="s">
        <v>57</v>
      </c>
      <c r="J124" s="18" t="s">
        <v>56</v>
      </c>
      <c r="K124" s="18" t="s">
        <v>57</v>
      </c>
      <c r="L124" s="16" t="s">
        <v>278</v>
      </c>
      <c r="M124" s="22"/>
      <c r="N124" s="22"/>
      <c r="O124" s="22"/>
      <c r="P124" s="22"/>
      <c r="Q124" s="22"/>
      <c r="R124" s="22"/>
      <c r="S124" s="22"/>
      <c r="T124" s="22"/>
      <c r="U124" s="22"/>
      <c r="V124" s="22"/>
      <c r="W124" s="22"/>
      <c r="X124" s="22"/>
      <c r="Y124" s="22"/>
    </row>
    <row r="125" spans="1:25" ht="26.4" x14ac:dyDescent="0.25">
      <c r="A125" s="24">
        <v>37139</v>
      </c>
      <c r="B125" s="18" t="s">
        <v>358</v>
      </c>
      <c r="C125" s="18" t="s">
        <v>50</v>
      </c>
      <c r="D125" s="18" t="s">
        <v>51</v>
      </c>
      <c r="E125" s="18" t="s">
        <v>52</v>
      </c>
      <c r="F125" s="18" t="s">
        <v>53</v>
      </c>
      <c r="G125" s="17" t="s">
        <v>359</v>
      </c>
      <c r="H125" s="17"/>
      <c r="I125" s="18" t="s">
        <v>56</v>
      </c>
      <c r="J125" s="18" t="s">
        <v>56</v>
      </c>
      <c r="K125" s="18" t="s">
        <v>57</v>
      </c>
      <c r="L125" s="16" t="s">
        <v>278</v>
      </c>
      <c r="M125" s="22"/>
      <c r="N125" s="22"/>
      <c r="O125" s="22"/>
      <c r="P125" s="22"/>
      <c r="Q125" s="22"/>
      <c r="R125" s="22"/>
      <c r="S125" s="22"/>
      <c r="T125" s="22"/>
      <c r="U125" s="22"/>
      <c r="V125" s="22"/>
      <c r="W125" s="22"/>
      <c r="X125" s="22"/>
      <c r="Y125" s="22"/>
    </row>
    <row r="126" spans="1:25" ht="39.6" x14ac:dyDescent="0.25">
      <c r="A126" s="24">
        <v>37138</v>
      </c>
      <c r="B126" s="17" t="s">
        <v>360</v>
      </c>
      <c r="C126" s="18" t="s">
        <v>250</v>
      </c>
      <c r="D126" s="18" t="s">
        <v>361</v>
      </c>
      <c r="E126" s="18" t="s">
        <v>362</v>
      </c>
      <c r="F126" s="18" t="s">
        <v>77</v>
      </c>
      <c r="G126" s="17" t="s">
        <v>299</v>
      </c>
      <c r="H126" s="17"/>
      <c r="I126" s="18" t="s">
        <v>56</v>
      </c>
      <c r="J126" s="18" t="s">
        <v>56</v>
      </c>
      <c r="K126" s="18" t="s">
        <v>56</v>
      </c>
      <c r="L126" s="16" t="s">
        <v>278</v>
      </c>
      <c r="M126" s="22"/>
      <c r="N126" s="22"/>
      <c r="O126" s="22"/>
      <c r="P126" s="22"/>
      <c r="Q126" s="22"/>
      <c r="R126" s="22"/>
      <c r="S126" s="22"/>
      <c r="T126" s="22"/>
      <c r="U126" s="22"/>
      <c r="V126" s="22"/>
      <c r="W126" s="22"/>
      <c r="X126" s="22"/>
      <c r="Y126" s="22"/>
    </row>
    <row r="127" spans="1:25" ht="26.4" x14ac:dyDescent="0.25">
      <c r="A127" s="24">
        <v>37138</v>
      </c>
      <c r="B127" s="59" t="s">
        <v>363</v>
      </c>
      <c r="C127" s="18" t="s">
        <v>250</v>
      </c>
      <c r="D127" s="18" t="s">
        <v>361</v>
      </c>
      <c r="E127" s="18" t="s">
        <v>362</v>
      </c>
      <c r="F127" s="18" t="s">
        <v>77</v>
      </c>
      <c r="G127" s="17" t="s">
        <v>299</v>
      </c>
      <c r="H127" s="17"/>
      <c r="I127" s="18" t="s">
        <v>56</v>
      </c>
      <c r="J127" s="18" t="s">
        <v>56</v>
      </c>
      <c r="K127" s="18" t="s">
        <v>56</v>
      </c>
      <c r="L127" s="16" t="s">
        <v>278</v>
      </c>
      <c r="M127" s="22"/>
      <c r="N127" s="22"/>
      <c r="O127" s="22"/>
      <c r="P127" s="22"/>
      <c r="Q127" s="22"/>
      <c r="R127" s="22"/>
      <c r="S127" s="22"/>
      <c r="T127" s="22"/>
      <c r="U127" s="22"/>
      <c r="V127" s="22"/>
      <c r="W127" s="22"/>
      <c r="X127" s="22"/>
      <c r="Y127" s="22"/>
    </row>
    <row r="128" spans="1:25" ht="39.6" x14ac:dyDescent="0.25">
      <c r="A128" s="24">
        <v>37138</v>
      </c>
      <c r="B128" s="17" t="s">
        <v>364</v>
      </c>
      <c r="C128" s="18" t="s">
        <v>113</v>
      </c>
      <c r="D128" s="18" t="s">
        <v>320</v>
      </c>
      <c r="E128" s="18" t="s">
        <v>115</v>
      </c>
      <c r="F128" s="18" t="s">
        <v>77</v>
      </c>
      <c r="G128" s="17" t="s">
        <v>299</v>
      </c>
      <c r="H128" s="17"/>
      <c r="I128" s="18" t="s">
        <v>56</v>
      </c>
      <c r="J128" s="18" t="s">
        <v>56</v>
      </c>
      <c r="K128" s="18" t="s">
        <v>57</v>
      </c>
      <c r="L128" s="16" t="s">
        <v>278</v>
      </c>
      <c r="M128" s="22"/>
      <c r="N128" s="22"/>
      <c r="O128" s="22"/>
      <c r="P128" s="22"/>
      <c r="Q128" s="22"/>
      <c r="R128" s="22"/>
      <c r="S128" s="22"/>
      <c r="T128" s="22"/>
      <c r="U128" s="22"/>
      <c r="V128" s="22"/>
      <c r="W128" s="22"/>
      <c r="X128" s="22"/>
      <c r="Y128" s="22"/>
    </row>
    <row r="129" spans="1:25" ht="26.4" x14ac:dyDescent="0.25">
      <c r="A129" s="24">
        <v>37138</v>
      </c>
      <c r="B129" s="18" t="s">
        <v>340</v>
      </c>
      <c r="C129" s="18" t="s">
        <v>69</v>
      </c>
      <c r="D129" s="18" t="s">
        <v>70</v>
      </c>
      <c r="E129" s="18" t="s">
        <v>365</v>
      </c>
      <c r="F129" s="18" t="s">
        <v>77</v>
      </c>
      <c r="G129" s="17" t="s">
        <v>366</v>
      </c>
      <c r="H129" s="17"/>
      <c r="I129" s="18" t="s">
        <v>56</v>
      </c>
      <c r="J129" s="18" t="s">
        <v>56</v>
      </c>
      <c r="K129" s="18" t="s">
        <v>57</v>
      </c>
      <c r="L129" s="16" t="s">
        <v>278</v>
      </c>
      <c r="M129" s="22"/>
      <c r="N129" s="22"/>
      <c r="O129" s="22"/>
      <c r="P129" s="22"/>
      <c r="Q129" s="22"/>
      <c r="R129" s="22"/>
      <c r="S129" s="22"/>
      <c r="T129" s="22"/>
      <c r="U129" s="22"/>
      <c r="V129" s="22"/>
      <c r="W129" s="22"/>
      <c r="X129" s="22"/>
      <c r="Y129" s="22"/>
    </row>
    <row r="130" spans="1:25" ht="92.4" x14ac:dyDescent="0.25">
      <c r="A130" s="24">
        <v>37138</v>
      </c>
      <c r="B130" s="18" t="s">
        <v>367</v>
      </c>
      <c r="C130" s="18" t="s">
        <v>50</v>
      </c>
      <c r="D130" s="18" t="s">
        <v>51</v>
      </c>
      <c r="E130" s="18" t="s">
        <v>52</v>
      </c>
      <c r="F130" s="18" t="s">
        <v>63</v>
      </c>
      <c r="G130" s="17" t="s">
        <v>368</v>
      </c>
      <c r="H130" s="17"/>
      <c r="I130" s="18" t="s">
        <v>56</v>
      </c>
      <c r="J130" s="18" t="s">
        <v>56</v>
      </c>
      <c r="K130" s="18" t="s">
        <v>57</v>
      </c>
      <c r="L130" s="16" t="s">
        <v>278</v>
      </c>
      <c r="M130" s="22"/>
      <c r="N130" s="22"/>
      <c r="O130" s="22"/>
      <c r="P130" s="22"/>
      <c r="Q130" s="22"/>
      <c r="R130" s="22"/>
      <c r="S130" s="22"/>
      <c r="T130" s="22"/>
      <c r="U130" s="22"/>
      <c r="V130" s="22"/>
      <c r="W130" s="22"/>
      <c r="X130" s="22"/>
      <c r="Y130" s="22"/>
    </row>
    <row r="131" spans="1:25" ht="52.8" x14ac:dyDescent="0.25">
      <c r="A131" s="24">
        <v>37138</v>
      </c>
      <c r="B131" s="18" t="s">
        <v>369</v>
      </c>
      <c r="C131" s="18"/>
      <c r="D131" s="18"/>
      <c r="E131" s="18"/>
      <c r="F131" s="18" t="s">
        <v>82</v>
      </c>
      <c r="G131" s="17" t="s">
        <v>370</v>
      </c>
      <c r="H131" s="17"/>
      <c r="I131" s="18" t="s">
        <v>56</v>
      </c>
      <c r="J131" s="18" t="s">
        <v>57</v>
      </c>
      <c r="K131" s="18" t="s">
        <v>57</v>
      </c>
      <c r="L131" s="16" t="s">
        <v>278</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245</v>
      </c>
      <c r="B174" s="1" t="s">
        <v>246</v>
      </c>
      <c r="C174" s="4" t="s">
        <v>247</v>
      </c>
      <c r="D174" s="33" t="s">
        <v>248</v>
      </c>
      <c r="E174" s="33" t="s">
        <v>249</v>
      </c>
    </row>
    <row r="175" spans="1:12" x14ac:dyDescent="0.25">
      <c r="A175" s="34" t="s">
        <v>250</v>
      </c>
      <c r="B175" s="35">
        <f t="shared" ref="B175:B183" si="2">C175/$C$184</f>
        <v>0.16666666666666666</v>
      </c>
      <c r="C175" s="5">
        <f>'summary 0904'!I24</f>
        <v>3</v>
      </c>
      <c r="D175" s="4">
        <f>33+1+1+1+1+1+8+1+1+1+2+1+2+1+1+1</f>
        <v>57</v>
      </c>
      <c r="E175" s="36">
        <f t="shared" ref="E175:E182" si="3">(C175/D175)*100</f>
        <v>5.2631578947368416</v>
      </c>
    </row>
    <row r="176" spans="1:12" x14ac:dyDescent="0.25">
      <c r="A176" s="34" t="s">
        <v>69</v>
      </c>
      <c r="B176" s="35">
        <f t="shared" si="2"/>
        <v>0.16666666666666666</v>
      </c>
      <c r="C176" s="5">
        <f>'summary 0904'!I25</f>
        <v>3</v>
      </c>
      <c r="D176" s="4">
        <f>540+17+1+1+6+10+1+2+12+2+1+1+1+3+4+3+1+1+1+8+2+1+1+6+1+1+2+1+2+1+4+1+1</f>
        <v>640</v>
      </c>
      <c r="E176" s="36">
        <f t="shared" si="3"/>
        <v>0.46875</v>
      </c>
    </row>
    <row r="177" spans="1:5" x14ac:dyDescent="0.25">
      <c r="A177" s="34" t="s">
        <v>50</v>
      </c>
      <c r="B177" s="35">
        <f t="shared" si="2"/>
        <v>0.33333333333333331</v>
      </c>
      <c r="C177" s="5">
        <f>'summary 0904'!I26</f>
        <v>6</v>
      </c>
      <c r="D177" s="4">
        <f>13+1+1+1+16+10</f>
        <v>42</v>
      </c>
      <c r="E177" s="36">
        <f t="shared" si="3"/>
        <v>14.285714285714285</v>
      </c>
    </row>
    <row r="178" spans="1:5" x14ac:dyDescent="0.25">
      <c r="A178" s="34" t="s">
        <v>251</v>
      </c>
      <c r="B178" s="35">
        <f t="shared" si="2"/>
        <v>0</v>
      </c>
      <c r="C178" s="5">
        <f>'summary 0904'!I27</f>
        <v>0</v>
      </c>
      <c r="D178" s="4">
        <f>36+1+1</f>
        <v>38</v>
      </c>
      <c r="E178" s="36">
        <f t="shared" si="3"/>
        <v>0</v>
      </c>
    </row>
    <row r="179" spans="1:5" x14ac:dyDescent="0.25">
      <c r="A179" s="34" t="s">
        <v>252</v>
      </c>
      <c r="B179" s="35">
        <f t="shared" si="2"/>
        <v>0.1111111111111111</v>
      </c>
      <c r="C179" s="5">
        <f>'summary 0904'!I28</f>
        <v>2</v>
      </c>
      <c r="D179" s="4">
        <f>288+2+13+2+5+56+59+14+2+3+3+1+4</f>
        <v>452</v>
      </c>
      <c r="E179" s="36">
        <f t="shared" si="3"/>
        <v>0.44247787610619471</v>
      </c>
    </row>
    <row r="180" spans="1:5" x14ac:dyDescent="0.25">
      <c r="A180" s="34" t="s">
        <v>253</v>
      </c>
      <c r="B180" s="35">
        <f t="shared" si="2"/>
        <v>0</v>
      </c>
      <c r="C180" s="5">
        <f>'summary 0904'!I29</f>
        <v>0</v>
      </c>
      <c r="D180" s="4">
        <f>132+2+1+2+7+3+4+2+7+1</f>
        <v>161</v>
      </c>
      <c r="E180" s="36">
        <f t="shared" si="3"/>
        <v>0</v>
      </c>
    </row>
    <row r="181" spans="1:5" x14ac:dyDescent="0.25">
      <c r="A181" s="34" t="s">
        <v>113</v>
      </c>
      <c r="B181" s="35">
        <f t="shared" si="2"/>
        <v>0.1111111111111111</v>
      </c>
      <c r="C181" s="5">
        <f>'summary 0904'!I30</f>
        <v>2</v>
      </c>
      <c r="D181" s="4">
        <v>9</v>
      </c>
      <c r="E181" s="36">
        <f t="shared" si="3"/>
        <v>22.222222222222221</v>
      </c>
    </row>
    <row r="182" spans="1:5" x14ac:dyDescent="0.25">
      <c r="A182" s="34" t="s">
        <v>215</v>
      </c>
      <c r="B182" s="35">
        <f t="shared" si="2"/>
        <v>5.5555555555555552E-2</v>
      </c>
      <c r="C182" s="5">
        <f>'summary 0904'!I31</f>
        <v>1</v>
      </c>
      <c r="D182" s="4">
        <f>10+5+2</f>
        <v>17</v>
      </c>
      <c r="E182" s="36">
        <f t="shared" si="3"/>
        <v>5.8823529411764701</v>
      </c>
    </row>
    <row r="183" spans="1:5" x14ac:dyDescent="0.25">
      <c r="A183" s="37" t="s">
        <v>254</v>
      </c>
      <c r="B183" s="35">
        <f t="shared" si="2"/>
        <v>5.5555555555555552E-2</v>
      </c>
      <c r="C183" s="5">
        <f>'summary 0904'!I32</f>
        <v>1</v>
      </c>
    </row>
    <row r="184" spans="1:5" x14ac:dyDescent="0.25">
      <c r="A184" s="37" t="s">
        <v>255</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328</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1+1+1+1+1+1+1+1+1+1+1</f>
        <v>11</v>
      </c>
    </row>
    <row r="13" spans="1:11" x14ac:dyDescent="0.25">
      <c r="A13" s="6" t="s">
        <v>53</v>
      </c>
      <c r="B13" s="7"/>
      <c r="C13" s="7" t="s">
        <v>261</v>
      </c>
      <c r="D13" s="7"/>
      <c r="E13" s="7"/>
      <c r="F13" s="7"/>
      <c r="G13" s="7"/>
      <c r="H13" s="7"/>
      <c r="I13" s="7"/>
      <c r="J13" s="7"/>
      <c r="K13" s="7">
        <f>1+1+1+1</f>
        <v>4</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f>1</f>
        <v>1</v>
      </c>
    </row>
    <row r="16" spans="1:11" x14ac:dyDescent="0.25">
      <c r="A16" s="6" t="s">
        <v>262</v>
      </c>
      <c r="B16" s="7"/>
      <c r="C16" s="7" t="s">
        <v>27</v>
      </c>
      <c r="D16" s="7"/>
      <c r="E16" s="7"/>
      <c r="F16" s="7"/>
      <c r="G16" s="7"/>
      <c r="H16" s="7"/>
      <c r="I16" s="7"/>
      <c r="J16" s="7"/>
      <c r="K16" s="7"/>
    </row>
    <row r="17" spans="1:11" x14ac:dyDescent="0.25">
      <c r="A17" s="6" t="s">
        <v>82</v>
      </c>
      <c r="B17" s="7"/>
      <c r="C17" s="7" t="s">
        <v>28</v>
      </c>
      <c r="D17" s="7"/>
      <c r="E17" s="7"/>
      <c r="F17" s="7"/>
      <c r="G17" s="7"/>
      <c r="H17" s="7"/>
      <c r="I17" s="7"/>
      <c r="J17" s="7"/>
      <c r="K17" s="7">
        <f>1</f>
        <v>1</v>
      </c>
    </row>
    <row r="18" spans="1:11" x14ac:dyDescent="0.25">
      <c r="A18" s="6" t="s">
        <v>88</v>
      </c>
      <c r="B18" s="7"/>
      <c r="C18" s="7" t="s">
        <v>29</v>
      </c>
      <c r="D18" s="7"/>
      <c r="E18" s="7"/>
      <c r="F18" s="7"/>
      <c r="G18" s="7"/>
      <c r="H18" s="7"/>
      <c r="I18" s="7"/>
      <c r="J18" s="7"/>
      <c r="K18" s="47">
        <f>1</f>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6">
        <f>1+1+1</f>
        <v>3</v>
      </c>
      <c r="J24" s="31"/>
      <c r="K24" s="31"/>
    </row>
    <row r="25" spans="1:11" x14ac:dyDescent="0.25">
      <c r="A25" s="29" t="s">
        <v>69</v>
      </c>
      <c r="B25" s="17"/>
      <c r="C25" s="17"/>
      <c r="D25" s="32"/>
      <c r="E25" s="31"/>
      <c r="F25" s="32"/>
      <c r="G25" s="32"/>
      <c r="H25" s="31"/>
      <c r="I25" s="6">
        <f>1+1+1</f>
        <v>3</v>
      </c>
      <c r="J25" s="31"/>
      <c r="K25" s="49"/>
    </row>
    <row r="26" spans="1:11" x14ac:dyDescent="0.25">
      <c r="A26" s="29" t="s">
        <v>50</v>
      </c>
      <c r="B26" s="17"/>
      <c r="C26" s="17"/>
      <c r="D26" s="32"/>
      <c r="E26" s="31"/>
      <c r="F26" s="32"/>
      <c r="G26" s="32"/>
      <c r="H26" s="31"/>
      <c r="I26" s="6">
        <f>1+1+1+1+1+1</f>
        <v>6</v>
      </c>
      <c r="J26" s="31"/>
      <c r="K26" s="32"/>
    </row>
    <row r="27" spans="1:11" x14ac:dyDescent="0.25">
      <c r="A27" s="29" t="s">
        <v>251</v>
      </c>
      <c r="B27" s="17"/>
      <c r="C27" s="17"/>
      <c r="D27" s="32"/>
      <c r="E27" s="31"/>
      <c r="F27" s="32"/>
      <c r="G27" s="32"/>
      <c r="H27" s="31"/>
      <c r="I27" s="6"/>
      <c r="J27" s="31"/>
      <c r="K27" s="31"/>
    </row>
    <row r="28" spans="1:11" x14ac:dyDescent="0.25">
      <c r="A28" s="29" t="s">
        <v>252</v>
      </c>
      <c r="B28" s="17"/>
      <c r="C28" s="17"/>
      <c r="D28" s="32"/>
      <c r="E28" s="31"/>
      <c r="F28" s="32"/>
      <c r="G28" s="32"/>
      <c r="H28" s="31"/>
      <c r="I28" s="6">
        <f>1+1</f>
        <v>2</v>
      </c>
      <c r="J28" s="31"/>
      <c r="K28" s="31"/>
    </row>
    <row r="29" spans="1:11" x14ac:dyDescent="0.25">
      <c r="A29" s="29" t="s">
        <v>253</v>
      </c>
      <c r="B29" s="17"/>
      <c r="C29" s="17"/>
      <c r="D29" s="32"/>
      <c r="E29" s="31"/>
      <c r="F29" s="32"/>
      <c r="G29" s="32"/>
      <c r="H29" s="31"/>
      <c r="I29" s="6"/>
      <c r="J29" s="31"/>
      <c r="K29" s="32"/>
    </row>
    <row r="30" spans="1:11" x14ac:dyDescent="0.25">
      <c r="A30" s="29" t="s">
        <v>113</v>
      </c>
      <c r="B30" s="17"/>
      <c r="C30" s="17"/>
      <c r="D30" s="32"/>
      <c r="E30" s="31"/>
      <c r="F30" s="32"/>
      <c r="G30" s="32"/>
      <c r="H30" s="31"/>
      <c r="I30" s="6">
        <f>1+1</f>
        <v>2</v>
      </c>
      <c r="J30" s="31"/>
      <c r="K30" s="31"/>
    </row>
    <row r="31" spans="1:11" x14ac:dyDescent="0.25">
      <c r="A31" s="29" t="s">
        <v>215</v>
      </c>
      <c r="B31" s="17"/>
      <c r="C31" s="17"/>
      <c r="D31" s="32"/>
      <c r="E31" s="31"/>
      <c r="F31" s="32"/>
      <c r="G31" s="32"/>
      <c r="H31" s="31"/>
      <c r="I31" s="6">
        <f>1</f>
        <v>1</v>
      </c>
      <c r="J31" s="31"/>
      <c r="K31" s="31"/>
    </row>
    <row r="32" spans="1:11" ht="13.8" thickBot="1" x14ac:dyDescent="0.3">
      <c r="A32" s="50" t="s">
        <v>266</v>
      </c>
      <c r="I32" s="5">
        <f>1</f>
        <v>1</v>
      </c>
      <c r="K32" s="51"/>
    </row>
    <row r="33" spans="1:11" ht="13.8" thickTop="1" x14ac:dyDescent="0.25">
      <c r="A33" s="52" t="s">
        <v>257</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276</v>
      </c>
    </row>
    <row r="2" spans="1:27" x14ac:dyDescent="0.25">
      <c r="A2" s="2" t="s">
        <v>21</v>
      </c>
      <c r="B2" s="3"/>
      <c r="H2" s="4">
        <f>1+1</f>
        <v>2</v>
      </c>
      <c r="J2" s="4">
        <f>1</f>
        <v>1</v>
      </c>
      <c r="K2" s="3"/>
      <c r="L2" s="5"/>
      <c r="M2" s="3"/>
      <c r="N2" s="3"/>
      <c r="P2" s="4">
        <v>1</v>
      </c>
    </row>
    <row r="3" spans="1:27" x14ac:dyDescent="0.25">
      <c r="A3" s="2" t="s">
        <v>22</v>
      </c>
      <c r="B3" s="5"/>
      <c r="K3" s="5"/>
      <c r="L3" s="5"/>
      <c r="M3" s="5"/>
      <c r="N3" s="6">
        <v>1</v>
      </c>
      <c r="P3" s="4">
        <v>1</v>
      </c>
      <c r="R3" s="4">
        <f>'[5]summary 0625'!K11</f>
        <v>2</v>
      </c>
      <c r="T3" s="4">
        <f>'[5]summary 0709'!K10</f>
        <v>1</v>
      </c>
    </row>
    <row r="4" spans="1:27"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c r="AA4" s="4">
        <f>'summary 0827'!K12</f>
        <v>8</v>
      </c>
    </row>
    <row r="5" spans="1:27"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c r="AA5" s="4">
        <f>'summary 0827'!K13</f>
        <v>6</v>
      </c>
    </row>
    <row r="6" spans="1:27"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c r="AA6" s="4">
        <f>'summary 0827'!K14</f>
        <v>1</v>
      </c>
    </row>
    <row r="7" spans="1:27"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c r="AA7" s="4">
        <f>'summary 0827'!K15</f>
        <v>3</v>
      </c>
    </row>
    <row r="8" spans="1:27"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c r="AA8" s="4">
        <f>'summary 0827'!K16</f>
        <v>2</v>
      </c>
    </row>
    <row r="9" spans="1:27"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c r="AA9" s="4">
        <f>'summary 0827'!K17</f>
        <v>2</v>
      </c>
    </row>
    <row r="10" spans="1:27"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c r="AA10" s="4">
        <f>'summary 0827'!K18</f>
        <v>1</v>
      </c>
    </row>
    <row r="11" spans="1:27"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327</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32</v>
      </c>
      <c r="B91" s="11"/>
      <c r="C91" s="11"/>
      <c r="D91" s="11"/>
      <c r="E91" s="11"/>
      <c r="F91" s="12"/>
      <c r="G91" s="11"/>
      <c r="H91" s="11"/>
      <c r="I91" s="12"/>
      <c r="J91" s="12"/>
      <c r="K91" s="12"/>
      <c r="L91" s="11"/>
    </row>
    <row r="92" spans="1:12" x14ac:dyDescent="0.25">
      <c r="A92" s="11" t="s">
        <v>267</v>
      </c>
      <c r="B92" s="11"/>
      <c r="C92" s="11"/>
      <c r="D92" s="11"/>
      <c r="E92" s="11"/>
      <c r="F92" s="12"/>
      <c r="G92" s="11"/>
      <c r="H92" s="11"/>
      <c r="I92" s="12"/>
      <c r="J92" s="12"/>
      <c r="K92" s="12"/>
      <c r="L92" s="11"/>
    </row>
    <row r="93" spans="1:12" x14ac:dyDescent="0.25">
      <c r="A93" s="11" t="s">
        <v>268</v>
      </c>
      <c r="B93" s="11"/>
      <c r="C93" s="11"/>
      <c r="D93" s="11"/>
      <c r="E93" s="11"/>
      <c r="F93" s="12"/>
      <c r="G93" s="11"/>
      <c r="H93" s="11"/>
      <c r="I93" s="12"/>
      <c r="J93" s="12"/>
      <c r="K93" s="12"/>
      <c r="L93" s="11"/>
    </row>
    <row r="94" spans="1:12" x14ac:dyDescent="0.25">
      <c r="A94" s="11" t="s">
        <v>269</v>
      </c>
      <c r="B94" s="11"/>
      <c r="C94" s="11"/>
      <c r="D94" s="11"/>
      <c r="E94" s="11"/>
      <c r="F94" s="12"/>
      <c r="G94" s="11"/>
      <c r="H94" s="11"/>
      <c r="I94" s="12"/>
      <c r="J94" s="12"/>
      <c r="K94" s="12"/>
      <c r="L94" s="11"/>
    </row>
    <row r="95" spans="1:12" x14ac:dyDescent="0.25">
      <c r="A95" s="11" t="s">
        <v>270</v>
      </c>
      <c r="B95" s="11"/>
      <c r="C95" s="11"/>
      <c r="D95" s="11"/>
      <c r="E95" s="11"/>
      <c r="F95" s="12"/>
      <c r="G95" s="11"/>
      <c r="H95" s="11"/>
      <c r="I95" s="12"/>
      <c r="J95" s="12"/>
      <c r="K95" s="12"/>
      <c r="L95" s="11"/>
    </row>
    <row r="96" spans="1:12" x14ac:dyDescent="0.25">
      <c r="A96" s="11" t="s">
        <v>271</v>
      </c>
      <c r="B96" s="11"/>
      <c r="C96" s="11"/>
      <c r="D96" s="11"/>
      <c r="E96" s="11"/>
      <c r="F96" s="12"/>
      <c r="G96" s="11"/>
      <c r="H96" s="11"/>
      <c r="I96" s="12"/>
      <c r="J96" s="12"/>
      <c r="K96" s="12"/>
      <c r="L96" s="11"/>
    </row>
    <row r="97" spans="1:25" x14ac:dyDescent="0.25">
      <c r="A97" s="11" t="s">
        <v>272</v>
      </c>
      <c r="B97" s="11"/>
      <c r="C97" s="11"/>
      <c r="D97" s="11"/>
      <c r="E97" s="11"/>
      <c r="F97" s="12"/>
      <c r="G97" s="11"/>
      <c r="H97" s="11"/>
      <c r="I97" s="12"/>
      <c r="J97" s="12"/>
      <c r="K97" s="12"/>
      <c r="L97" s="11"/>
    </row>
    <row r="98" spans="1:25" x14ac:dyDescent="0.25">
      <c r="A98" s="11" t="s">
        <v>273</v>
      </c>
      <c r="B98" s="11"/>
      <c r="C98" s="11"/>
      <c r="D98" s="11"/>
      <c r="E98" s="11"/>
      <c r="F98" s="12"/>
      <c r="G98" s="11"/>
      <c r="H98" s="11"/>
      <c r="I98" s="12"/>
      <c r="J98" s="12"/>
      <c r="K98" s="12"/>
      <c r="L98" s="11"/>
    </row>
    <row r="99" spans="1:25" x14ac:dyDescent="0.25">
      <c r="A99" s="11" t="s">
        <v>274</v>
      </c>
      <c r="B99" s="11"/>
      <c r="C99" s="11"/>
      <c r="D99" s="11"/>
      <c r="E99" s="11"/>
      <c r="F99" s="12"/>
      <c r="G99" s="11"/>
      <c r="H99" s="11"/>
      <c r="I99" s="12"/>
      <c r="J99" s="12"/>
      <c r="K99" s="12"/>
      <c r="L99" s="11"/>
    </row>
    <row r="100" spans="1:25" x14ac:dyDescent="0.25">
      <c r="A100" s="11" t="s">
        <v>275</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33</v>
      </c>
      <c r="F102" s="14"/>
      <c r="G102" s="14"/>
      <c r="H102" s="14"/>
      <c r="I102" s="14" t="s">
        <v>34</v>
      </c>
      <c r="J102" s="14" t="s">
        <v>35</v>
      </c>
      <c r="K102" s="14" t="s">
        <v>36</v>
      </c>
      <c r="L102" s="14" t="s">
        <v>37</v>
      </c>
    </row>
    <row r="103" spans="1:25" x14ac:dyDescent="0.25">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5">
      <c r="A104" s="14"/>
      <c r="B104" s="14"/>
      <c r="C104" s="14"/>
      <c r="D104" s="14"/>
      <c r="E104" s="14"/>
      <c r="F104" s="14"/>
      <c r="G104" s="14"/>
      <c r="H104" s="14"/>
      <c r="I104" s="14"/>
      <c r="J104" s="14"/>
      <c r="K104" s="14"/>
      <c r="L104" s="14"/>
    </row>
    <row r="105" spans="1:25" ht="39.6" x14ac:dyDescent="0.25">
      <c r="A105" s="15">
        <v>37134</v>
      </c>
      <c r="B105" s="16" t="s">
        <v>117</v>
      </c>
      <c r="C105" s="16" t="s">
        <v>50</v>
      </c>
      <c r="D105" s="16" t="s">
        <v>117</v>
      </c>
      <c r="E105" s="16" t="s">
        <v>52</v>
      </c>
      <c r="F105" s="16" t="s">
        <v>53</v>
      </c>
      <c r="G105" s="17" t="s">
        <v>277</v>
      </c>
      <c r="H105" s="17"/>
      <c r="I105" s="16" t="s">
        <v>57</v>
      </c>
      <c r="J105" s="16" t="s">
        <v>56</v>
      </c>
      <c r="K105" s="16" t="s">
        <v>57</v>
      </c>
      <c r="L105" s="16" t="s">
        <v>278</v>
      </c>
    </row>
    <row r="106" spans="1:25" ht="79.2" x14ac:dyDescent="0.25">
      <c r="A106" s="15">
        <v>37134</v>
      </c>
      <c r="B106" s="16" t="s">
        <v>279</v>
      </c>
      <c r="C106" s="16" t="s">
        <v>50</v>
      </c>
      <c r="D106" s="16" t="s">
        <v>51</v>
      </c>
      <c r="E106" s="16" t="s">
        <v>52</v>
      </c>
      <c r="F106" s="16" t="s">
        <v>63</v>
      </c>
      <c r="G106" s="17" t="s">
        <v>280</v>
      </c>
      <c r="H106" s="17"/>
      <c r="I106" s="16" t="s">
        <v>57</v>
      </c>
      <c r="J106" s="16" t="s">
        <v>56</v>
      </c>
      <c r="K106" s="16" t="s">
        <v>57</v>
      </c>
      <c r="L106" s="16" t="s">
        <v>278</v>
      </c>
    </row>
    <row r="107" spans="1:25" ht="26.4" x14ac:dyDescent="0.25">
      <c r="A107" s="15">
        <v>37134</v>
      </c>
      <c r="B107" s="16" t="s">
        <v>281</v>
      </c>
      <c r="C107" s="16" t="s">
        <v>69</v>
      </c>
      <c r="D107" s="16" t="s">
        <v>282</v>
      </c>
      <c r="E107" s="16" t="s">
        <v>71</v>
      </c>
      <c r="F107" s="16" t="s">
        <v>77</v>
      </c>
      <c r="G107" s="17" t="s">
        <v>283</v>
      </c>
      <c r="H107" s="17"/>
      <c r="I107" s="16" t="s">
        <v>56</v>
      </c>
      <c r="J107" s="16" t="s">
        <v>56</v>
      </c>
      <c r="K107" s="16" t="s">
        <v>57</v>
      </c>
      <c r="L107" s="16" t="s">
        <v>278</v>
      </c>
    </row>
    <row r="108" spans="1:25" ht="26.4" x14ac:dyDescent="0.25">
      <c r="A108" s="15">
        <v>37134</v>
      </c>
      <c r="B108" s="16" t="s">
        <v>284</v>
      </c>
      <c r="C108" s="16" t="s">
        <v>69</v>
      </c>
      <c r="D108" s="16" t="s">
        <v>282</v>
      </c>
      <c r="E108" s="16" t="s">
        <v>71</v>
      </c>
      <c r="F108" s="16" t="s">
        <v>77</v>
      </c>
      <c r="G108" s="17" t="s">
        <v>285</v>
      </c>
      <c r="H108" s="17"/>
      <c r="I108" s="16" t="s">
        <v>56</v>
      </c>
      <c r="J108" s="16" t="s">
        <v>56</v>
      </c>
      <c r="K108" s="16" t="s">
        <v>57</v>
      </c>
      <c r="L108" s="16" t="s">
        <v>278</v>
      </c>
    </row>
    <row r="109" spans="1:25" ht="24.75" customHeight="1" x14ac:dyDescent="0.25">
      <c r="A109" s="15">
        <v>37133</v>
      </c>
      <c r="B109" s="17" t="s">
        <v>286</v>
      </c>
      <c r="C109" s="16" t="s">
        <v>113</v>
      </c>
      <c r="D109" s="16" t="s">
        <v>113</v>
      </c>
      <c r="E109" s="16" t="s">
        <v>115</v>
      </c>
      <c r="F109" s="16" t="s">
        <v>77</v>
      </c>
      <c r="G109" s="17" t="s">
        <v>287</v>
      </c>
      <c r="H109" s="17"/>
      <c r="I109" s="16" t="s">
        <v>57</v>
      </c>
      <c r="J109" s="16" t="s">
        <v>56</v>
      </c>
      <c r="K109" s="16" t="s">
        <v>57</v>
      </c>
      <c r="L109" s="16" t="s">
        <v>278</v>
      </c>
    </row>
    <row r="110" spans="1:25" ht="52.8" x14ac:dyDescent="0.25">
      <c r="A110" s="15">
        <v>37133</v>
      </c>
      <c r="B110" s="16" t="s">
        <v>288</v>
      </c>
      <c r="C110" s="16" t="s">
        <v>50</v>
      </c>
      <c r="D110" s="16" t="s">
        <v>130</v>
      </c>
      <c r="E110" s="16" t="s">
        <v>52</v>
      </c>
      <c r="F110" s="16" t="s">
        <v>53</v>
      </c>
      <c r="G110" s="17" t="s">
        <v>289</v>
      </c>
      <c r="H110" s="17"/>
      <c r="I110" s="16" t="s">
        <v>57</v>
      </c>
      <c r="J110" s="16" t="s">
        <v>57</v>
      </c>
      <c r="K110" s="16" t="s">
        <v>57</v>
      </c>
      <c r="L110" s="16" t="s">
        <v>278</v>
      </c>
      <c r="M110" s="22"/>
      <c r="N110" s="22"/>
      <c r="O110" s="22"/>
      <c r="P110" s="22"/>
      <c r="Q110" s="22"/>
      <c r="R110" s="22"/>
      <c r="S110" s="22"/>
      <c r="T110" s="22"/>
      <c r="U110" s="22"/>
      <c r="V110" s="22"/>
      <c r="W110" s="22"/>
      <c r="X110" s="22"/>
      <c r="Y110" s="22"/>
    </row>
    <row r="111" spans="1:25" ht="52.8" x14ac:dyDescent="0.25">
      <c r="A111" s="15">
        <v>37133</v>
      </c>
      <c r="B111" s="16" t="s">
        <v>290</v>
      </c>
      <c r="C111" s="16" t="s">
        <v>250</v>
      </c>
      <c r="D111" s="16" t="s">
        <v>291</v>
      </c>
      <c r="E111" s="16" t="s">
        <v>292</v>
      </c>
      <c r="F111" s="16" t="s">
        <v>63</v>
      </c>
      <c r="G111" s="17" t="s">
        <v>293</v>
      </c>
      <c r="H111" s="17"/>
      <c r="I111" s="16" t="s">
        <v>56</v>
      </c>
      <c r="J111" s="16" t="s">
        <v>57</v>
      </c>
      <c r="K111" s="16" t="s">
        <v>57</v>
      </c>
      <c r="L111" s="16" t="s">
        <v>278</v>
      </c>
      <c r="M111" s="22"/>
      <c r="N111" s="22"/>
      <c r="O111" s="22"/>
      <c r="P111" s="22"/>
      <c r="Q111" s="22"/>
      <c r="R111" s="22"/>
      <c r="S111" s="22"/>
      <c r="T111" s="22"/>
      <c r="U111" s="22"/>
      <c r="V111" s="22"/>
      <c r="W111" s="22"/>
      <c r="X111" s="22"/>
      <c r="Y111" s="22"/>
    </row>
    <row r="112" spans="1:25" ht="79.2" x14ac:dyDescent="0.25">
      <c r="A112" s="15">
        <v>37133</v>
      </c>
      <c r="B112" s="17" t="s">
        <v>294</v>
      </c>
      <c r="C112" s="16" t="s">
        <v>60</v>
      </c>
      <c r="D112" s="16" t="s">
        <v>139</v>
      </c>
      <c r="E112" s="16" t="s">
        <v>140</v>
      </c>
      <c r="F112" s="16" t="s">
        <v>262</v>
      </c>
      <c r="G112" s="17" t="s">
        <v>295</v>
      </c>
      <c r="H112" s="17"/>
      <c r="I112" s="16" t="s">
        <v>57</v>
      </c>
      <c r="J112" s="16" t="s">
        <v>56</v>
      </c>
      <c r="K112" s="16" t="s">
        <v>56</v>
      </c>
      <c r="L112" s="16" t="s">
        <v>278</v>
      </c>
      <c r="M112" s="22"/>
      <c r="N112" s="22"/>
      <c r="O112" s="22"/>
      <c r="P112" s="22"/>
      <c r="Q112" s="22"/>
      <c r="R112" s="22"/>
      <c r="S112" s="22"/>
      <c r="T112" s="22"/>
      <c r="U112" s="22"/>
      <c r="V112" s="22"/>
      <c r="W112" s="22"/>
      <c r="X112" s="22"/>
      <c r="Y112" s="22"/>
    </row>
    <row r="113" spans="1:25" ht="55.5" customHeight="1" x14ac:dyDescent="0.25">
      <c r="A113" s="15">
        <v>37133</v>
      </c>
      <c r="B113" s="16" t="s">
        <v>51</v>
      </c>
      <c r="C113" s="16" t="s">
        <v>50</v>
      </c>
      <c r="D113" s="16" t="s">
        <v>51</v>
      </c>
      <c r="E113" s="16" t="s">
        <v>52</v>
      </c>
      <c r="F113" s="16" t="s">
        <v>53</v>
      </c>
      <c r="G113" s="17" t="s">
        <v>296</v>
      </c>
      <c r="H113" s="17"/>
      <c r="I113" s="16" t="s">
        <v>56</v>
      </c>
      <c r="J113" s="16" t="s">
        <v>56</v>
      </c>
      <c r="K113" s="16" t="s">
        <v>57</v>
      </c>
      <c r="L113" s="16" t="s">
        <v>278</v>
      </c>
      <c r="M113" s="22"/>
      <c r="N113" s="22"/>
      <c r="O113" s="22"/>
      <c r="P113" s="22"/>
      <c r="Q113" s="22"/>
      <c r="R113" s="22"/>
      <c r="S113" s="22"/>
      <c r="T113" s="22"/>
      <c r="U113" s="22"/>
      <c r="V113" s="22"/>
      <c r="W113" s="22"/>
      <c r="X113" s="22"/>
      <c r="Y113" s="22"/>
    </row>
    <row r="114" spans="1:25" ht="26.4" x14ac:dyDescent="0.25">
      <c r="A114" s="15">
        <v>37133</v>
      </c>
      <c r="B114" s="16" t="s">
        <v>297</v>
      </c>
      <c r="C114" s="16" t="s">
        <v>60</v>
      </c>
      <c r="D114" s="16" t="s">
        <v>298</v>
      </c>
      <c r="E114" s="16" t="s">
        <v>121</v>
      </c>
      <c r="F114" s="16" t="s">
        <v>77</v>
      </c>
      <c r="G114" s="17" t="s">
        <v>299</v>
      </c>
      <c r="H114" s="17"/>
      <c r="I114" s="16" t="s">
        <v>56</v>
      </c>
      <c r="J114" s="16" t="s">
        <v>56</v>
      </c>
      <c r="K114" s="16" t="s">
        <v>56</v>
      </c>
      <c r="L114" s="16" t="s">
        <v>278</v>
      </c>
      <c r="M114" s="22"/>
      <c r="N114" s="22"/>
      <c r="O114" s="22"/>
      <c r="P114" s="22"/>
      <c r="Q114" s="22"/>
      <c r="R114" s="22"/>
      <c r="S114" s="22"/>
      <c r="T114" s="22"/>
      <c r="U114" s="22"/>
      <c r="V114" s="22"/>
      <c r="W114" s="22"/>
      <c r="X114" s="22"/>
      <c r="Y114" s="22"/>
    </row>
    <row r="115" spans="1:25" ht="26.4" x14ac:dyDescent="0.25">
      <c r="A115" s="15">
        <v>37133</v>
      </c>
      <c r="B115" s="16" t="s">
        <v>300</v>
      </c>
      <c r="C115" s="16" t="s">
        <v>50</v>
      </c>
      <c r="D115" s="16" t="s">
        <v>135</v>
      </c>
      <c r="E115" s="16" t="s">
        <v>301</v>
      </c>
      <c r="F115" s="16" t="s">
        <v>82</v>
      </c>
      <c r="G115" s="17" t="s">
        <v>302</v>
      </c>
      <c r="H115" s="17"/>
      <c r="I115" s="16" t="s">
        <v>57</v>
      </c>
      <c r="J115" s="16" t="s">
        <v>56</v>
      </c>
      <c r="K115" s="16" t="s">
        <v>57</v>
      </c>
      <c r="L115" s="16"/>
      <c r="M115" s="22"/>
      <c r="N115" s="22"/>
      <c r="O115" s="22"/>
      <c r="P115" s="22"/>
      <c r="Q115" s="22"/>
      <c r="R115" s="22"/>
      <c r="S115" s="22"/>
      <c r="T115" s="22"/>
      <c r="U115" s="22"/>
      <c r="V115" s="22"/>
      <c r="W115" s="22"/>
      <c r="X115" s="22"/>
      <c r="Y115" s="22"/>
    </row>
    <row r="116" spans="1:25" ht="52.8" x14ac:dyDescent="0.25">
      <c r="A116" s="15">
        <v>37132</v>
      </c>
      <c r="B116" s="16" t="s">
        <v>288</v>
      </c>
      <c r="C116" s="16" t="s">
        <v>50</v>
      </c>
      <c r="D116" s="16" t="s">
        <v>130</v>
      </c>
      <c r="E116" s="16" t="s">
        <v>52</v>
      </c>
      <c r="F116" s="16" t="s">
        <v>53</v>
      </c>
      <c r="G116" s="17" t="s">
        <v>289</v>
      </c>
      <c r="H116" s="17"/>
      <c r="I116" s="16" t="s">
        <v>57</v>
      </c>
      <c r="J116" s="16" t="s">
        <v>57</v>
      </c>
      <c r="K116" s="16" t="s">
        <v>57</v>
      </c>
      <c r="L116" s="16" t="s">
        <v>278</v>
      </c>
      <c r="M116" s="22"/>
      <c r="N116" s="22"/>
      <c r="O116" s="22"/>
      <c r="P116" s="22"/>
      <c r="Q116" s="22"/>
      <c r="R116" s="22"/>
      <c r="S116" s="22"/>
      <c r="T116" s="22"/>
      <c r="U116" s="22"/>
      <c r="V116" s="22"/>
      <c r="W116" s="22"/>
      <c r="X116" s="22"/>
      <c r="Y116" s="22"/>
    </row>
    <row r="117" spans="1:25" ht="26.4" x14ac:dyDescent="0.25">
      <c r="A117" s="15">
        <v>37132</v>
      </c>
      <c r="B117" s="16" t="s">
        <v>303</v>
      </c>
      <c r="C117" s="16" t="s">
        <v>60</v>
      </c>
      <c r="D117" s="16" t="s">
        <v>304</v>
      </c>
      <c r="E117" s="16" t="s">
        <v>121</v>
      </c>
      <c r="F117" s="16" t="s">
        <v>183</v>
      </c>
      <c r="G117" s="17" t="s">
        <v>305</v>
      </c>
      <c r="H117" s="17"/>
      <c r="I117" s="16" t="s">
        <v>56</v>
      </c>
      <c r="J117" s="16" t="s">
        <v>57</v>
      </c>
      <c r="K117" s="16" t="s">
        <v>57</v>
      </c>
      <c r="L117" s="16" t="s">
        <v>278</v>
      </c>
      <c r="M117" s="22"/>
      <c r="N117" s="22"/>
      <c r="O117" s="22"/>
      <c r="P117" s="22"/>
      <c r="Q117" s="22"/>
      <c r="R117" s="22"/>
      <c r="S117" s="22"/>
      <c r="T117" s="22"/>
      <c r="U117" s="22"/>
      <c r="V117" s="22"/>
      <c r="W117" s="22"/>
      <c r="X117" s="22"/>
      <c r="Y117" s="22"/>
    </row>
    <row r="118" spans="1:25" x14ac:dyDescent="0.25">
      <c r="A118" s="15">
        <v>37132</v>
      </c>
      <c r="B118" s="16" t="s">
        <v>306</v>
      </c>
      <c r="C118" s="16" t="s">
        <v>60</v>
      </c>
      <c r="D118" s="16" t="s">
        <v>298</v>
      </c>
      <c r="E118" s="16" t="s">
        <v>121</v>
      </c>
      <c r="F118" s="16" t="s">
        <v>77</v>
      </c>
      <c r="G118" s="17" t="s">
        <v>307</v>
      </c>
      <c r="H118" s="17"/>
      <c r="I118" s="16" t="s">
        <v>56</v>
      </c>
      <c r="J118" s="16" t="s">
        <v>56</v>
      </c>
      <c r="K118" s="16" t="s">
        <v>56</v>
      </c>
      <c r="L118" s="16" t="s">
        <v>278</v>
      </c>
      <c r="M118" s="22"/>
      <c r="N118" s="22"/>
      <c r="O118" s="22"/>
      <c r="P118" s="22"/>
      <c r="Q118" s="22"/>
      <c r="R118" s="22"/>
      <c r="S118" s="22"/>
      <c r="T118" s="22"/>
      <c r="U118" s="22"/>
      <c r="V118" s="22"/>
      <c r="W118" s="22"/>
      <c r="X118" s="22"/>
      <c r="Y118" s="22"/>
    </row>
    <row r="119" spans="1:25" ht="26.4" x14ac:dyDescent="0.25">
      <c r="A119" s="15">
        <v>37132</v>
      </c>
      <c r="B119" s="16" t="s">
        <v>308</v>
      </c>
      <c r="C119" s="16" t="s">
        <v>50</v>
      </c>
      <c r="D119" s="16"/>
      <c r="E119" s="16" t="s">
        <v>52</v>
      </c>
      <c r="F119" s="16" t="s">
        <v>82</v>
      </c>
      <c r="G119" s="17" t="s">
        <v>309</v>
      </c>
      <c r="H119" s="17"/>
      <c r="I119" s="16" t="s">
        <v>57</v>
      </c>
      <c r="J119" s="16" t="s">
        <v>56</v>
      </c>
      <c r="K119" s="16" t="s">
        <v>57</v>
      </c>
      <c r="L119" s="16" t="s">
        <v>278</v>
      </c>
      <c r="M119" s="22"/>
      <c r="N119" s="22"/>
      <c r="O119" s="22"/>
      <c r="P119" s="22"/>
      <c r="Q119" s="22"/>
      <c r="R119" s="22"/>
      <c r="S119" s="22"/>
      <c r="T119" s="22"/>
      <c r="U119" s="22"/>
      <c r="V119" s="22"/>
      <c r="W119" s="22"/>
      <c r="X119" s="22"/>
      <c r="Y119" s="22"/>
    </row>
    <row r="120" spans="1:25" ht="39.6" x14ac:dyDescent="0.25">
      <c r="A120" s="15">
        <v>37132</v>
      </c>
      <c r="B120" s="17" t="s">
        <v>117</v>
      </c>
      <c r="C120" s="16" t="s">
        <v>50</v>
      </c>
      <c r="D120" s="16" t="s">
        <v>117</v>
      </c>
      <c r="E120" s="16" t="s">
        <v>52</v>
      </c>
      <c r="F120" s="16" t="s">
        <v>262</v>
      </c>
      <c r="G120" s="17" t="s">
        <v>310</v>
      </c>
      <c r="H120" s="17"/>
      <c r="I120" s="16" t="s">
        <v>56</v>
      </c>
      <c r="J120" s="16" t="s">
        <v>56</v>
      </c>
      <c r="K120" s="16" t="s">
        <v>57</v>
      </c>
      <c r="L120" s="16" t="s">
        <v>278</v>
      </c>
      <c r="M120" s="22"/>
      <c r="N120" s="22"/>
      <c r="O120" s="22"/>
      <c r="P120" s="22"/>
      <c r="Q120" s="22"/>
      <c r="R120" s="22"/>
      <c r="S120" s="22"/>
      <c r="T120" s="22"/>
      <c r="U120" s="22"/>
      <c r="V120" s="22"/>
      <c r="W120" s="22"/>
      <c r="X120" s="22"/>
      <c r="Y120" s="22"/>
    </row>
    <row r="121" spans="1:25" ht="211.2" x14ac:dyDescent="0.25">
      <c r="A121" s="15">
        <v>37131</v>
      </c>
      <c r="B121" s="17" t="s">
        <v>311</v>
      </c>
      <c r="C121" s="16" t="s">
        <v>69</v>
      </c>
      <c r="D121" s="16" t="s">
        <v>70</v>
      </c>
      <c r="E121" s="16" t="s">
        <v>71</v>
      </c>
      <c r="F121" s="16" t="s">
        <v>77</v>
      </c>
      <c r="G121" s="17" t="s">
        <v>312</v>
      </c>
      <c r="H121" s="17"/>
      <c r="I121" s="16" t="s">
        <v>56</v>
      </c>
      <c r="J121" s="16" t="s">
        <v>56</v>
      </c>
      <c r="K121" s="16" t="s">
        <v>56</v>
      </c>
      <c r="L121" s="16" t="s">
        <v>278</v>
      </c>
      <c r="M121" s="22"/>
      <c r="N121" s="22"/>
      <c r="O121" s="22"/>
      <c r="P121" s="22"/>
      <c r="Q121" s="22"/>
      <c r="R121" s="22"/>
      <c r="S121" s="22"/>
      <c r="T121" s="22"/>
      <c r="U121" s="22"/>
      <c r="V121" s="22"/>
      <c r="W121" s="22"/>
      <c r="X121" s="22"/>
      <c r="Y121" s="22"/>
    </row>
    <row r="122" spans="1:25" ht="52.8" x14ac:dyDescent="0.25">
      <c r="A122" s="15">
        <v>37131</v>
      </c>
      <c r="B122" s="17" t="s">
        <v>313</v>
      </c>
      <c r="C122" s="16" t="s">
        <v>50</v>
      </c>
      <c r="D122" s="16" t="s">
        <v>314</v>
      </c>
      <c r="E122" s="16" t="s">
        <v>52</v>
      </c>
      <c r="F122" s="16" t="s">
        <v>53</v>
      </c>
      <c r="G122" s="55" t="s">
        <v>315</v>
      </c>
      <c r="H122" s="17"/>
      <c r="I122" s="16" t="s">
        <v>56</v>
      </c>
      <c r="J122" s="16" t="s">
        <v>56</v>
      </c>
      <c r="K122" s="16" t="s">
        <v>57</v>
      </c>
      <c r="L122" s="16" t="s">
        <v>278</v>
      </c>
      <c r="M122" s="22"/>
      <c r="N122" s="22"/>
      <c r="O122" s="22"/>
      <c r="P122" s="22"/>
      <c r="Q122" s="22"/>
      <c r="R122" s="22"/>
      <c r="S122" s="22"/>
      <c r="T122" s="22"/>
      <c r="U122" s="22"/>
      <c r="V122" s="22"/>
      <c r="W122" s="22"/>
      <c r="X122" s="22"/>
      <c r="Y122" s="22"/>
    </row>
    <row r="123" spans="1:25" ht="39.6" x14ac:dyDescent="0.25">
      <c r="A123" s="15">
        <v>37131</v>
      </c>
      <c r="B123" s="17" t="s">
        <v>117</v>
      </c>
      <c r="C123" s="16" t="s">
        <v>50</v>
      </c>
      <c r="D123" s="16" t="s">
        <v>117</v>
      </c>
      <c r="E123" s="16" t="s">
        <v>52</v>
      </c>
      <c r="F123" s="16" t="s">
        <v>63</v>
      </c>
      <c r="G123" s="17" t="s">
        <v>316</v>
      </c>
      <c r="H123" s="17"/>
      <c r="I123" s="16" t="s">
        <v>56</v>
      </c>
      <c r="J123" s="16" t="s">
        <v>56</v>
      </c>
      <c r="K123" s="16" t="s">
        <v>57</v>
      </c>
      <c r="L123" s="16" t="s">
        <v>278</v>
      </c>
      <c r="M123" s="22"/>
      <c r="N123" s="22"/>
      <c r="O123" s="22"/>
      <c r="P123" s="22"/>
      <c r="Q123" s="22"/>
      <c r="R123" s="22"/>
      <c r="S123" s="22"/>
      <c r="T123" s="22"/>
      <c r="U123" s="22"/>
      <c r="V123" s="22"/>
      <c r="W123" s="22"/>
      <c r="X123" s="22"/>
      <c r="Y123" s="22"/>
    </row>
    <row r="124" spans="1:25" ht="39.6" x14ac:dyDescent="0.25">
      <c r="A124" s="15">
        <v>37130</v>
      </c>
      <c r="B124" s="17" t="s">
        <v>317</v>
      </c>
      <c r="C124" s="16" t="s">
        <v>113</v>
      </c>
      <c r="D124" s="16"/>
      <c r="E124" s="16"/>
      <c r="F124" s="16" t="s">
        <v>88</v>
      </c>
      <c r="G124" s="17" t="s">
        <v>318</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319</v>
      </c>
      <c r="C125" s="16" t="s">
        <v>113</v>
      </c>
      <c r="D125" s="16" t="s">
        <v>320</v>
      </c>
      <c r="E125" s="16" t="s">
        <v>115</v>
      </c>
      <c r="F125" s="16" t="s">
        <v>77</v>
      </c>
      <c r="G125" s="17" t="s">
        <v>321</v>
      </c>
      <c r="H125" s="17"/>
      <c r="I125" s="16" t="s">
        <v>57</v>
      </c>
      <c r="J125" s="16" t="s">
        <v>56</v>
      </c>
      <c r="K125" s="16" t="s">
        <v>57</v>
      </c>
      <c r="L125" s="16" t="s">
        <v>278</v>
      </c>
      <c r="M125" s="22"/>
      <c r="N125" s="22"/>
      <c r="O125" s="22"/>
      <c r="P125" s="22"/>
      <c r="Q125" s="22"/>
      <c r="R125" s="22"/>
      <c r="S125" s="22"/>
      <c r="T125" s="22"/>
      <c r="U125" s="22"/>
      <c r="V125" s="22"/>
      <c r="W125" s="22"/>
      <c r="X125" s="22"/>
      <c r="Y125" s="22"/>
    </row>
    <row r="126" spans="1:25" x14ac:dyDescent="0.25">
      <c r="A126" s="15">
        <v>37130</v>
      </c>
      <c r="B126" s="17" t="s">
        <v>322</v>
      </c>
      <c r="C126" s="16" t="s">
        <v>69</v>
      </c>
      <c r="D126" s="16" t="s">
        <v>323</v>
      </c>
      <c r="E126" s="16" t="s">
        <v>324</v>
      </c>
      <c r="F126" s="16" t="s">
        <v>77</v>
      </c>
      <c r="G126" s="17" t="s">
        <v>307</v>
      </c>
      <c r="H126" s="17"/>
      <c r="I126" s="16" t="s">
        <v>56</v>
      </c>
      <c r="J126" s="16" t="s">
        <v>56</v>
      </c>
      <c r="K126" s="16" t="s">
        <v>57</v>
      </c>
      <c r="L126" s="16" t="s">
        <v>278</v>
      </c>
      <c r="M126" s="22"/>
      <c r="N126" s="22"/>
      <c r="O126" s="22"/>
      <c r="P126" s="22"/>
      <c r="Q126" s="22"/>
      <c r="R126" s="22"/>
      <c r="S126" s="22"/>
      <c r="T126" s="22"/>
      <c r="U126" s="22"/>
      <c r="V126" s="22"/>
      <c r="W126" s="22"/>
      <c r="X126" s="22"/>
      <c r="Y126" s="22"/>
    </row>
    <row r="127" spans="1:25" ht="105.75" customHeight="1" x14ac:dyDescent="0.25">
      <c r="A127" s="15">
        <v>37130</v>
      </c>
      <c r="B127" s="17" t="s">
        <v>325</v>
      </c>
      <c r="C127" s="16" t="s">
        <v>50</v>
      </c>
      <c r="D127" s="16" t="s">
        <v>51</v>
      </c>
      <c r="E127" s="16" t="s">
        <v>52</v>
      </c>
      <c r="F127" s="16" t="s">
        <v>53</v>
      </c>
      <c r="G127" s="17" t="s">
        <v>326</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245</v>
      </c>
      <c r="B165" s="1" t="s">
        <v>246</v>
      </c>
      <c r="C165" s="4" t="s">
        <v>247</v>
      </c>
      <c r="D165" s="33" t="s">
        <v>248</v>
      </c>
      <c r="E165" s="33" t="s">
        <v>249</v>
      </c>
    </row>
    <row r="166" spans="1:12" x14ac:dyDescent="0.25">
      <c r="A166" s="34" t="s">
        <v>250</v>
      </c>
      <c r="B166" s="35">
        <f t="shared" ref="B166:B174" si="2">C166/$C$175</f>
        <v>4.3478260869565216E-2</v>
      </c>
      <c r="C166" s="5">
        <f>'summary 0827'!I24</f>
        <v>1</v>
      </c>
      <c r="D166" s="4">
        <f>33+1+1+1+1+1+8+1+1+1+2+1+2+1+1+1</f>
        <v>57</v>
      </c>
      <c r="E166" s="36">
        <f t="shared" ref="E166:E173" si="3">(C166/D166)*100</f>
        <v>1.7543859649122806</v>
      </c>
    </row>
    <row r="167" spans="1:12" x14ac:dyDescent="0.25">
      <c r="A167" s="34" t="s">
        <v>69</v>
      </c>
      <c r="B167" s="35">
        <f t="shared" si="2"/>
        <v>0.17391304347826086</v>
      </c>
      <c r="C167" s="5">
        <f>'summary 0827'!I25</f>
        <v>4</v>
      </c>
      <c r="D167" s="4">
        <f>540+17+1+1+6+10+1+2+12+2+1+1+1+3+4+3+1+1+1+8+2+1+1+6+1+1+2+1+2+1+4</f>
        <v>638</v>
      </c>
      <c r="E167" s="36">
        <f t="shared" si="3"/>
        <v>0.62695924764890276</v>
      </c>
    </row>
    <row r="168" spans="1:12" x14ac:dyDescent="0.25">
      <c r="A168" s="34" t="s">
        <v>50</v>
      </c>
      <c r="B168" s="35">
        <f t="shared" si="2"/>
        <v>0.47826086956521741</v>
      </c>
      <c r="C168" s="5">
        <f>'summary 0827'!I26</f>
        <v>11</v>
      </c>
      <c r="D168" s="4">
        <f>13+1+1+1+16</f>
        <v>32</v>
      </c>
      <c r="E168" s="36">
        <f t="shared" si="3"/>
        <v>34.375</v>
      </c>
    </row>
    <row r="169" spans="1:12" x14ac:dyDescent="0.25">
      <c r="A169" s="34" t="s">
        <v>251</v>
      </c>
      <c r="B169" s="35">
        <f t="shared" si="2"/>
        <v>4.3478260869565216E-2</v>
      </c>
      <c r="C169" s="5">
        <f>'summary 0827'!I27</f>
        <v>1</v>
      </c>
      <c r="D169" s="4">
        <f>36+1+1</f>
        <v>38</v>
      </c>
      <c r="E169" s="36">
        <f t="shared" si="3"/>
        <v>2.6315789473684208</v>
      </c>
    </row>
    <row r="170" spans="1:12" x14ac:dyDescent="0.25">
      <c r="A170" s="34" t="s">
        <v>252</v>
      </c>
      <c r="B170" s="35">
        <f t="shared" si="2"/>
        <v>0.13043478260869565</v>
      </c>
      <c r="C170" s="5">
        <f>'summary 0827'!I28</f>
        <v>3</v>
      </c>
      <c r="D170" s="4">
        <f>288+2+13+2+5+56+59+14+2+3+3+1+4</f>
        <v>452</v>
      </c>
      <c r="E170" s="36">
        <f t="shared" si="3"/>
        <v>0.66371681415929207</v>
      </c>
    </row>
    <row r="171" spans="1:12" x14ac:dyDescent="0.25">
      <c r="A171" s="34" t="s">
        <v>253</v>
      </c>
      <c r="B171" s="35">
        <f t="shared" si="2"/>
        <v>0</v>
      </c>
      <c r="C171" s="5"/>
      <c r="D171" s="4">
        <f>132+2+1+2+7+3+4+2+7</f>
        <v>160</v>
      </c>
      <c r="E171" s="36">
        <f t="shared" si="3"/>
        <v>0</v>
      </c>
    </row>
    <row r="172" spans="1:12" x14ac:dyDescent="0.25">
      <c r="A172" s="34" t="s">
        <v>113</v>
      </c>
      <c r="B172" s="35">
        <f t="shared" si="2"/>
        <v>0.13043478260869565</v>
      </c>
      <c r="C172" s="5">
        <f>'summary 0827'!I30</f>
        <v>3</v>
      </c>
      <c r="D172" s="4">
        <v>9</v>
      </c>
      <c r="E172" s="36">
        <f t="shared" si="3"/>
        <v>33.333333333333329</v>
      </c>
    </row>
    <row r="173" spans="1:12" x14ac:dyDescent="0.25">
      <c r="A173" s="34" t="s">
        <v>215</v>
      </c>
      <c r="B173" s="35">
        <f t="shared" si="2"/>
        <v>0</v>
      </c>
      <c r="C173" s="5"/>
      <c r="D173" s="4">
        <f>10+5+2</f>
        <v>17</v>
      </c>
      <c r="E173" s="36">
        <f t="shared" si="3"/>
        <v>0</v>
      </c>
    </row>
    <row r="174" spans="1:12" x14ac:dyDescent="0.25">
      <c r="A174" s="37" t="s">
        <v>254</v>
      </c>
      <c r="B174" s="35">
        <f t="shared" si="2"/>
        <v>0</v>
      </c>
      <c r="C174" s="5"/>
    </row>
    <row r="175" spans="1:12" x14ac:dyDescent="0.25">
      <c r="A175" s="37" t="s">
        <v>255</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256</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1+1+1+1+1+1+1+1</f>
        <v>8</v>
      </c>
    </row>
    <row r="13" spans="1:11" x14ac:dyDescent="0.25">
      <c r="A13" s="6" t="s">
        <v>53</v>
      </c>
      <c r="B13" s="7"/>
      <c r="C13" s="7" t="s">
        <v>261</v>
      </c>
      <c r="D13" s="7"/>
      <c r="E13" s="7"/>
      <c r="F13" s="7"/>
      <c r="G13" s="7"/>
      <c r="H13" s="7"/>
      <c r="I13" s="7"/>
      <c r="J13" s="7"/>
      <c r="K13" s="7">
        <f>1+1+1+1+1+1</f>
        <v>6</v>
      </c>
    </row>
    <row r="14" spans="1:11" x14ac:dyDescent="0.25">
      <c r="A14" s="6" t="s">
        <v>183</v>
      </c>
      <c r="B14" s="7"/>
      <c r="C14" s="7" t="s">
        <v>25</v>
      </c>
      <c r="D14" s="7"/>
      <c r="E14" s="7"/>
      <c r="F14" s="7"/>
      <c r="G14" s="7"/>
      <c r="H14" s="7"/>
      <c r="I14" s="7"/>
      <c r="J14" s="7"/>
      <c r="K14" s="7">
        <f>1</f>
        <v>1</v>
      </c>
    </row>
    <row r="15" spans="1:11" x14ac:dyDescent="0.25">
      <c r="A15" s="6" t="s">
        <v>63</v>
      </c>
      <c r="B15" s="7"/>
      <c r="C15" s="7" t="s">
        <v>26</v>
      </c>
      <c r="D15" s="7"/>
      <c r="E15" s="7"/>
      <c r="F15" s="7"/>
      <c r="G15" s="7"/>
      <c r="H15" s="7"/>
      <c r="I15" s="7"/>
      <c r="J15" s="7"/>
      <c r="K15" s="7">
        <f>1+1+1</f>
        <v>3</v>
      </c>
    </row>
    <row r="16" spans="1:11" x14ac:dyDescent="0.25">
      <c r="A16" s="6" t="s">
        <v>262</v>
      </c>
      <c r="B16" s="7"/>
      <c r="C16" s="7" t="s">
        <v>27</v>
      </c>
      <c r="D16" s="7"/>
      <c r="E16" s="7"/>
      <c r="F16" s="7"/>
      <c r="G16" s="7"/>
      <c r="H16" s="7"/>
      <c r="I16" s="7"/>
      <c r="J16" s="7"/>
      <c r="K16" s="7">
        <f>1+1</f>
        <v>2</v>
      </c>
    </row>
    <row r="17" spans="1:11" x14ac:dyDescent="0.25">
      <c r="A17" s="6" t="s">
        <v>82</v>
      </c>
      <c r="B17" s="7"/>
      <c r="C17" s="7" t="s">
        <v>28</v>
      </c>
      <c r="D17" s="7"/>
      <c r="E17" s="7"/>
      <c r="F17" s="7"/>
      <c r="G17" s="7"/>
      <c r="H17" s="7"/>
      <c r="I17" s="7"/>
      <c r="J17" s="7"/>
      <c r="K17" s="7">
        <f>1+1</f>
        <v>2</v>
      </c>
    </row>
    <row r="18" spans="1:11" x14ac:dyDescent="0.25">
      <c r="A18" s="6" t="s">
        <v>88</v>
      </c>
      <c r="B18" s="7"/>
      <c r="C18" s="7" t="s">
        <v>29</v>
      </c>
      <c r="D18" s="7"/>
      <c r="E18" s="7"/>
      <c r="F18" s="7"/>
      <c r="G18" s="7"/>
      <c r="H18" s="7"/>
      <c r="I18" s="7"/>
      <c r="J18" s="7"/>
      <c r="K18" s="47">
        <f>1</f>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5">
        <f>1</f>
        <v>1</v>
      </c>
      <c r="J24" s="31"/>
      <c r="K24" s="31"/>
    </row>
    <row r="25" spans="1:11" x14ac:dyDescent="0.25">
      <c r="A25" s="29" t="s">
        <v>69</v>
      </c>
      <c r="B25" s="17"/>
      <c r="C25" s="17"/>
      <c r="D25" s="32"/>
      <c r="E25" s="31"/>
      <c r="F25" s="32"/>
      <c r="G25" s="32"/>
      <c r="H25" s="31"/>
      <c r="I25" s="5">
        <f>1+1+1+1</f>
        <v>4</v>
      </c>
      <c r="J25" s="31"/>
      <c r="K25" s="49"/>
    </row>
    <row r="26" spans="1:11" x14ac:dyDescent="0.25">
      <c r="A26" s="29" t="s">
        <v>50</v>
      </c>
      <c r="B26" s="17"/>
      <c r="C26" s="17"/>
      <c r="D26" s="32"/>
      <c r="E26" s="31"/>
      <c r="F26" s="32"/>
      <c r="G26" s="32"/>
      <c r="H26" s="31"/>
      <c r="I26" s="5">
        <f>1+1+1+1+1+1+1+1+1+1+1</f>
        <v>11</v>
      </c>
      <c r="J26" s="31"/>
      <c r="K26" s="32"/>
    </row>
    <row r="27" spans="1:11" x14ac:dyDescent="0.25">
      <c r="A27" s="29" t="s">
        <v>251</v>
      </c>
      <c r="B27" s="17"/>
      <c r="C27" s="17"/>
      <c r="D27" s="32"/>
      <c r="E27" s="31"/>
      <c r="F27" s="32"/>
      <c r="G27" s="32"/>
      <c r="H27" s="31"/>
      <c r="I27" s="5">
        <f>1</f>
        <v>1</v>
      </c>
      <c r="J27" s="31"/>
      <c r="K27" s="31"/>
    </row>
    <row r="28" spans="1:11" x14ac:dyDescent="0.25">
      <c r="A28" s="29" t="s">
        <v>252</v>
      </c>
      <c r="B28" s="17"/>
      <c r="C28" s="17"/>
      <c r="D28" s="32"/>
      <c r="E28" s="31"/>
      <c r="F28" s="32"/>
      <c r="G28" s="32"/>
      <c r="H28" s="31"/>
      <c r="I28" s="5">
        <f>3</f>
        <v>3</v>
      </c>
      <c r="J28" s="31"/>
      <c r="K28" s="31"/>
    </row>
    <row r="29" spans="1:11" x14ac:dyDescent="0.25">
      <c r="A29" s="29" t="s">
        <v>253</v>
      </c>
      <c r="B29" s="17"/>
      <c r="C29" s="17"/>
      <c r="D29" s="32"/>
      <c r="E29" s="31"/>
      <c r="F29" s="32"/>
      <c r="G29" s="32"/>
      <c r="H29" s="31"/>
      <c r="I29" s="5"/>
      <c r="J29" s="31"/>
      <c r="K29" s="32"/>
    </row>
    <row r="30" spans="1:11" x14ac:dyDescent="0.25">
      <c r="A30" s="29" t="s">
        <v>113</v>
      </c>
      <c r="B30" s="17"/>
      <c r="C30" s="17"/>
      <c r="D30" s="32"/>
      <c r="E30" s="31"/>
      <c r="F30" s="32"/>
      <c r="G30" s="32"/>
      <c r="H30" s="31"/>
      <c r="I30" s="5">
        <f>1+1+1</f>
        <v>3</v>
      </c>
      <c r="J30" s="31"/>
      <c r="K30" s="31"/>
    </row>
    <row r="31" spans="1:11" x14ac:dyDescent="0.25">
      <c r="A31" s="29" t="s">
        <v>215</v>
      </c>
      <c r="B31" s="17"/>
      <c r="C31" s="17"/>
      <c r="D31" s="32"/>
      <c r="E31" s="31"/>
      <c r="F31" s="32"/>
      <c r="G31" s="32"/>
      <c r="H31" s="31"/>
      <c r="I31" s="5"/>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5">
      <c r="A2" s="2" t="s">
        <v>21</v>
      </c>
      <c r="B2" s="3"/>
      <c r="H2" s="4">
        <f>1+1</f>
        <v>2</v>
      </c>
      <c r="J2" s="4">
        <f>1</f>
        <v>1</v>
      </c>
      <c r="K2" s="3"/>
      <c r="L2" s="5"/>
      <c r="M2" s="3"/>
      <c r="N2" s="3"/>
      <c r="P2" s="4">
        <v>1</v>
      </c>
    </row>
    <row r="3" spans="1:26" x14ac:dyDescent="0.25">
      <c r="A3" s="2" t="s">
        <v>22</v>
      </c>
      <c r="B3" s="5"/>
      <c r="K3" s="5"/>
      <c r="L3" s="5"/>
      <c r="M3" s="5"/>
      <c r="N3" s="6">
        <v>1</v>
      </c>
      <c r="P3" s="4">
        <v>1</v>
      </c>
      <c r="R3" s="4">
        <f>'[5]summary 0625'!K11</f>
        <v>2</v>
      </c>
      <c r="T3" s="4">
        <f>'[5]summary 0709'!K10</f>
        <v>1</v>
      </c>
    </row>
    <row r="4" spans="1:26" x14ac:dyDescent="0.25">
      <c r="A4" s="2" t="s">
        <v>23</v>
      </c>
      <c r="B4" s="5"/>
      <c r="G4" s="4">
        <f>1+1+1+1+1+1+1+1+1+1+1+1+1+1+1+1+1+1+1+1+1+1+1+1+1+1+1+1+1+1</f>
        <v>30</v>
      </c>
      <c r="H4" s="4">
        <f>1+1+1+1+1+1</f>
        <v>6</v>
      </c>
      <c r="I4" s="4">
        <f>1+1+1+1+1+1+1+1+1+1</f>
        <v>10</v>
      </c>
      <c r="J4" s="4">
        <f>1+1+1+1+1+1+1+1+1+1+1+1+1+1+1+1+1+1+1</f>
        <v>19</v>
      </c>
      <c r="K4" s="5">
        <v>13</v>
      </c>
      <c r="L4" s="5">
        <v>7</v>
      </c>
      <c r="M4" s="5">
        <v>2</v>
      </c>
      <c r="N4" s="6">
        <f>8</f>
        <v>8</v>
      </c>
      <c r="O4" s="4">
        <v>5</v>
      </c>
      <c r="P4" s="4">
        <v>6</v>
      </c>
      <c r="Q4" s="4">
        <f>'[5]summary 0618'!K12</f>
        <v>6</v>
      </c>
      <c r="R4" s="4">
        <f>'[5]summary 0625'!K12</f>
        <v>9</v>
      </c>
      <c r="S4" s="4">
        <f>'[5]summary 0702'!K12:K12</f>
        <v>5</v>
      </c>
      <c r="W4" s="4">
        <f>'[5]summary 0730'!K12</f>
        <v>17</v>
      </c>
      <c r="X4" s="4">
        <f>'[5]summary 0806'!K12</f>
        <v>12</v>
      </c>
      <c r="Y4" s="4">
        <f>'[5]summary 0813'!K12</f>
        <v>5</v>
      </c>
      <c r="Z4" s="4">
        <f>'summary 0820'!K12</f>
        <v>4</v>
      </c>
    </row>
    <row r="5" spans="1:26" x14ac:dyDescent="0.25">
      <c r="A5" s="2" t="s">
        <v>24</v>
      </c>
      <c r="B5" s="5"/>
      <c r="G5" s="4">
        <f>1+1+1+1+1</f>
        <v>5</v>
      </c>
      <c r="H5" s="4">
        <f>1+1+1</f>
        <v>3</v>
      </c>
      <c r="I5" s="4">
        <f>1+1+1</f>
        <v>3</v>
      </c>
      <c r="J5" s="4">
        <f>1+1</f>
        <v>2</v>
      </c>
      <c r="K5" s="5">
        <v>6</v>
      </c>
      <c r="L5" s="5">
        <v>5</v>
      </c>
      <c r="M5" s="5">
        <v>6</v>
      </c>
      <c r="N5" s="6">
        <f>4</f>
        <v>4</v>
      </c>
      <c r="O5" s="4">
        <v>5</v>
      </c>
      <c r="P5" s="4">
        <v>2</v>
      </c>
      <c r="Q5" s="4">
        <f>'[5]summary 0618'!K13</f>
        <v>4</v>
      </c>
      <c r="R5" s="4">
        <f>'[5]summary 0625'!K13</f>
        <v>3</v>
      </c>
      <c r="S5" s="4">
        <f>'[5]summary 0702'!K13:K13</f>
        <v>1</v>
      </c>
      <c r="T5" s="4">
        <f>'[5]summary 0709'!K12</f>
        <v>12</v>
      </c>
      <c r="U5" s="4">
        <f>'[5]summary 0716'!K12</f>
        <v>9</v>
      </c>
      <c r="V5" s="4">
        <f>'[5]summary 0723'!K12</f>
        <v>9</v>
      </c>
      <c r="W5" s="4">
        <f>'[5]summary 0730'!K13</f>
        <v>4</v>
      </c>
      <c r="X5" s="4">
        <f>'[5]summary 0806'!K13</f>
        <v>5</v>
      </c>
      <c r="Y5" s="4">
        <f>'[5]summary 0813'!K13</f>
        <v>5</v>
      </c>
      <c r="Z5" s="4">
        <f>'summary 0820'!K13</f>
        <v>3</v>
      </c>
    </row>
    <row r="6" spans="1:26" x14ac:dyDescent="0.25">
      <c r="A6" s="2" t="s">
        <v>25</v>
      </c>
      <c r="B6" s="5"/>
      <c r="G6" s="4">
        <f>1+1</f>
        <v>2</v>
      </c>
      <c r="H6" s="4">
        <f>1+1+1+1</f>
        <v>4</v>
      </c>
      <c r="I6" s="4">
        <f>1</f>
        <v>1</v>
      </c>
      <c r="J6" s="4">
        <f>1+1+1</f>
        <v>3</v>
      </c>
      <c r="K6" s="5"/>
      <c r="L6" s="5"/>
      <c r="M6" s="5">
        <v>1</v>
      </c>
      <c r="N6" s="6"/>
      <c r="O6" s="4">
        <v>1</v>
      </c>
      <c r="P6" s="4">
        <v>3</v>
      </c>
      <c r="T6" s="4">
        <f>'[5]summary 0709'!K13</f>
        <v>5</v>
      </c>
      <c r="U6" s="4">
        <f>'[5]summary 0716'!K13</f>
        <v>5</v>
      </c>
      <c r="V6" s="4">
        <f>'[5]summary 0723'!K13</f>
        <v>5</v>
      </c>
      <c r="W6" s="4">
        <f>'[5]summary 0730'!K14</f>
        <v>1</v>
      </c>
      <c r="X6" s="4">
        <f>'[5]summary 0806'!K14</f>
        <v>1</v>
      </c>
      <c r="Y6" s="4">
        <f>'[5]summary 0813'!K14</f>
        <v>2</v>
      </c>
    </row>
    <row r="7" spans="1:26" x14ac:dyDescent="0.25">
      <c r="A7" s="2" t="s">
        <v>26</v>
      </c>
      <c r="B7" s="5"/>
      <c r="G7" s="4">
        <f>1+1+1</f>
        <v>3</v>
      </c>
      <c r="K7" s="5"/>
      <c r="L7" s="5"/>
      <c r="M7" s="5">
        <v>1</v>
      </c>
      <c r="N7" s="6">
        <f>1</f>
        <v>1</v>
      </c>
      <c r="O7" s="4">
        <v>3</v>
      </c>
      <c r="Q7" s="4">
        <f>'[5]summary 0618'!K15</f>
        <v>1</v>
      </c>
      <c r="R7" s="4">
        <f>'[5]summary 0625'!K15</f>
        <v>5</v>
      </c>
      <c r="S7" s="4">
        <f>'[5]summary 0702'!K15:K15</f>
        <v>1</v>
      </c>
      <c r="T7" s="4">
        <f>'[5]summary 0709'!K14</f>
        <v>3</v>
      </c>
      <c r="W7" s="4">
        <f>'[5]summary 0730'!K15</f>
        <v>2</v>
      </c>
      <c r="X7" s="4">
        <f>'[5]summary 0806'!K15</f>
        <v>1</v>
      </c>
      <c r="Y7" s="4">
        <f>'[5]summary 0813'!K15</f>
        <v>2</v>
      </c>
    </row>
    <row r="8" spans="1:26" x14ac:dyDescent="0.25">
      <c r="A8" s="2" t="s">
        <v>27</v>
      </c>
      <c r="B8" s="5"/>
      <c r="G8" s="4">
        <f>1+1+1+1</f>
        <v>4</v>
      </c>
      <c r="H8" s="4">
        <f>1</f>
        <v>1</v>
      </c>
      <c r="I8" s="4">
        <f>1+1+1+1+1</f>
        <v>5</v>
      </c>
      <c r="J8" s="4">
        <f>1</f>
        <v>1</v>
      </c>
      <c r="K8" s="5">
        <v>2</v>
      </c>
      <c r="L8" s="5">
        <v>1</v>
      </c>
      <c r="M8" s="5"/>
      <c r="N8" s="6">
        <f>3</f>
        <v>3</v>
      </c>
      <c r="P8" s="4">
        <v>3</v>
      </c>
      <c r="Q8" s="4">
        <f>'[5]summary 0618'!K16</f>
        <v>1</v>
      </c>
      <c r="T8" s="4">
        <f>'[5]summary 0709'!K15</f>
        <v>2</v>
      </c>
      <c r="V8" s="4">
        <f>'[5]summary 0723'!K16</f>
        <v>2</v>
      </c>
      <c r="X8" s="4">
        <f>'[5]summary 0806'!K16</f>
        <v>1</v>
      </c>
      <c r="Y8" s="4">
        <f>'[5]summary 0813'!K16</f>
        <v>1</v>
      </c>
      <c r="Z8" s="4">
        <f>'summary 0820'!K16</f>
        <v>3</v>
      </c>
    </row>
    <row r="9" spans="1:26" x14ac:dyDescent="0.25">
      <c r="A9" s="2" t="s">
        <v>28</v>
      </c>
      <c r="B9" s="5"/>
      <c r="K9" s="5">
        <v>1</v>
      </c>
      <c r="L9" s="5"/>
      <c r="M9" s="5">
        <v>1</v>
      </c>
      <c r="N9" s="6"/>
      <c r="O9" s="4">
        <v>2</v>
      </c>
      <c r="Q9" s="4">
        <f>'[5]summary 0618'!K17</f>
        <v>4</v>
      </c>
      <c r="R9" s="4">
        <f>'[5]summary 0625'!K17</f>
        <v>7</v>
      </c>
      <c r="V9" s="4">
        <f>'[5]summary 0723'!K16</f>
        <v>2</v>
      </c>
      <c r="W9" s="4">
        <f>'[5]summary 0730'!K17</f>
        <v>3</v>
      </c>
      <c r="X9" s="4">
        <f>'[5]summary 0806'!K17</f>
        <v>3</v>
      </c>
      <c r="Y9" s="4">
        <f>'[5]summary 0813'!K17</f>
        <v>2</v>
      </c>
      <c r="Z9" s="4">
        <f>'summary 0820'!K17</f>
        <v>3</v>
      </c>
    </row>
    <row r="10" spans="1:26" x14ac:dyDescent="0.25">
      <c r="A10" s="7" t="s">
        <v>29</v>
      </c>
      <c r="B10" s="5"/>
      <c r="K10" s="5"/>
      <c r="L10" s="5"/>
      <c r="M10" s="5"/>
      <c r="N10" s="5"/>
      <c r="S10" s="4">
        <f>'[5]summary 0702'!K18:K18</f>
        <v>1</v>
      </c>
      <c r="U10" s="4">
        <f>'[5]summary 0716'!K17</f>
        <v>1</v>
      </c>
      <c r="V10" s="4">
        <f>'[5]summary 0723'!K17</f>
        <v>1</v>
      </c>
      <c r="W10" s="4">
        <f>'[5]summary 0730'!K18</f>
        <v>2</v>
      </c>
      <c r="X10" s="4">
        <f>'[5]summary 0806'!K18</f>
        <v>1</v>
      </c>
      <c r="Z10" s="4">
        <f>'summary 0820'!K18</f>
        <v>1</v>
      </c>
    </row>
    <row r="11" spans="1:26" x14ac:dyDescent="0.25">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31</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32</v>
      </c>
      <c r="B91" s="11"/>
      <c r="C91" s="11"/>
      <c r="D91" s="11"/>
      <c r="E91" s="11"/>
      <c r="F91" s="12"/>
      <c r="G91" s="11"/>
      <c r="H91" s="11"/>
      <c r="I91" s="12"/>
      <c r="J91" s="12"/>
      <c r="K91" s="12"/>
      <c r="L91" s="11"/>
    </row>
    <row r="92" spans="1:12" x14ac:dyDescent="0.25">
      <c r="A92" s="11" t="s">
        <v>267</v>
      </c>
      <c r="B92" s="11"/>
      <c r="C92" s="11"/>
      <c r="D92" s="11"/>
      <c r="E92" s="11"/>
      <c r="F92" s="12"/>
      <c r="G92" s="11"/>
      <c r="H92" s="11"/>
      <c r="I92" s="12"/>
      <c r="J92" s="12"/>
      <c r="K92" s="12"/>
      <c r="L92" s="11"/>
    </row>
    <row r="93" spans="1:12" x14ac:dyDescent="0.25">
      <c r="A93" s="11" t="s">
        <v>268</v>
      </c>
      <c r="B93" s="11"/>
      <c r="C93" s="11"/>
      <c r="D93" s="11"/>
      <c r="E93" s="11"/>
      <c r="F93" s="12"/>
      <c r="G93" s="11"/>
      <c r="H93" s="11"/>
      <c r="I93" s="12"/>
      <c r="J93" s="12"/>
      <c r="K93" s="12"/>
      <c r="L93" s="11"/>
    </row>
    <row r="94" spans="1:12" x14ac:dyDescent="0.25">
      <c r="A94" s="11" t="s">
        <v>269</v>
      </c>
      <c r="B94" s="11"/>
      <c r="C94" s="11"/>
      <c r="D94" s="11"/>
      <c r="E94" s="11"/>
      <c r="F94" s="12"/>
      <c r="G94" s="11"/>
      <c r="H94" s="11"/>
      <c r="I94" s="12"/>
      <c r="J94" s="12"/>
      <c r="K94" s="12"/>
      <c r="L94" s="11"/>
    </row>
    <row r="95" spans="1:12" x14ac:dyDescent="0.25">
      <c r="A95" s="11" t="s">
        <v>270</v>
      </c>
      <c r="B95" s="11"/>
      <c r="C95" s="11"/>
      <c r="D95" s="11"/>
      <c r="E95" s="11"/>
      <c r="F95" s="12"/>
      <c r="G95" s="11"/>
      <c r="H95" s="11"/>
      <c r="I95" s="12"/>
      <c r="J95" s="12"/>
      <c r="K95" s="12"/>
      <c r="L95" s="11"/>
    </row>
    <row r="96" spans="1:12" x14ac:dyDescent="0.25">
      <c r="A96" s="11" t="s">
        <v>271</v>
      </c>
      <c r="B96" s="11"/>
      <c r="C96" s="11"/>
      <c r="D96" s="11"/>
      <c r="E96" s="11"/>
      <c r="F96" s="12"/>
      <c r="G96" s="11"/>
      <c r="H96" s="11"/>
      <c r="I96" s="12"/>
      <c r="J96" s="12"/>
      <c r="K96" s="12"/>
      <c r="L96" s="11"/>
    </row>
    <row r="97" spans="1:25" x14ac:dyDescent="0.25">
      <c r="A97" s="11" t="s">
        <v>272</v>
      </c>
      <c r="B97" s="11"/>
      <c r="C97" s="11"/>
      <c r="D97" s="11"/>
      <c r="E97" s="11"/>
      <c r="F97" s="12"/>
      <c r="G97" s="11"/>
      <c r="H97" s="11"/>
      <c r="I97" s="12"/>
      <c r="J97" s="12"/>
      <c r="K97" s="12"/>
      <c r="L97" s="11"/>
    </row>
    <row r="98" spans="1:25" x14ac:dyDescent="0.25">
      <c r="A98" s="11" t="s">
        <v>273</v>
      </c>
      <c r="B98" s="11"/>
      <c r="C98" s="11"/>
      <c r="D98" s="11"/>
      <c r="E98" s="11"/>
      <c r="F98" s="12"/>
      <c r="G98" s="11"/>
      <c r="H98" s="11"/>
      <c r="I98" s="12"/>
      <c r="J98" s="12"/>
      <c r="K98" s="12"/>
      <c r="L98" s="11"/>
    </row>
    <row r="99" spans="1:25" x14ac:dyDescent="0.25">
      <c r="A99" s="11" t="s">
        <v>274</v>
      </c>
      <c r="B99" s="11"/>
      <c r="C99" s="11"/>
      <c r="D99" s="11"/>
      <c r="E99" s="11"/>
      <c r="F99" s="12"/>
      <c r="G99" s="11"/>
      <c r="H99" s="11"/>
      <c r="I99" s="12"/>
      <c r="J99" s="12"/>
      <c r="K99" s="12"/>
      <c r="L99" s="11"/>
    </row>
    <row r="100" spans="1:25" x14ac:dyDescent="0.25">
      <c r="A100" s="11" t="s">
        <v>275</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33</v>
      </c>
      <c r="F102" s="14"/>
      <c r="G102" s="14"/>
      <c r="H102" s="14"/>
      <c r="I102" s="14" t="s">
        <v>34</v>
      </c>
      <c r="J102" s="14" t="s">
        <v>35</v>
      </c>
      <c r="K102" s="14" t="s">
        <v>36</v>
      </c>
      <c r="L102" s="14" t="s">
        <v>37</v>
      </c>
    </row>
    <row r="103" spans="1:25" x14ac:dyDescent="0.25">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5">
      <c r="A104" s="14"/>
      <c r="B104" s="14"/>
      <c r="C104" s="14"/>
      <c r="D104" s="14"/>
      <c r="E104" s="14"/>
      <c r="F104" s="14"/>
      <c r="G104" s="14"/>
      <c r="H104" s="14"/>
      <c r="I104" s="14"/>
      <c r="J104" s="14"/>
      <c r="K104" s="14"/>
      <c r="L104" s="14"/>
    </row>
    <row r="105" spans="1:25" ht="26.4" x14ac:dyDescent="0.25">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92.4" x14ac:dyDescent="0.25">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9.6" x14ac:dyDescent="0.25">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9.2" x14ac:dyDescent="0.25">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5">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6.4" x14ac:dyDescent="0.25">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9.6" x14ac:dyDescent="0.25">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6" x14ac:dyDescent="0.25">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5">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2.8" x14ac:dyDescent="0.25">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6" x14ac:dyDescent="0.25">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66" x14ac:dyDescent="0.25">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9.6" x14ac:dyDescent="0.25">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9.6" x14ac:dyDescent="0.25">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9.6" x14ac:dyDescent="0.25">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9.6" x14ac:dyDescent="0.25">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2.8" x14ac:dyDescent="0.25">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9.2" x14ac:dyDescent="0.25">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5">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2.8" x14ac:dyDescent="0.25">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6.4" x14ac:dyDescent="0.25">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2.8" x14ac:dyDescent="0.25">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9.2" x14ac:dyDescent="0.25">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9.6" x14ac:dyDescent="0.25">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9.6" x14ac:dyDescent="0.25">
      <c r="A129" s="24">
        <v>37069</v>
      </c>
      <c r="B129" s="18" t="s">
        <v>150</v>
      </c>
      <c r="C129" s="18"/>
      <c r="D129" s="18"/>
      <c r="E129" s="18"/>
      <c r="F129" s="18"/>
      <c r="G129" s="17" t="s">
        <v>151</v>
      </c>
      <c r="H129" s="17" t="s">
        <v>152</v>
      </c>
      <c r="I129" s="18" t="s">
        <v>57</v>
      </c>
      <c r="J129" s="18" t="s">
        <v>56</v>
      </c>
      <c r="K129" s="18" t="s">
        <v>57</v>
      </c>
      <c r="L129" s="18" t="s">
        <v>58</v>
      </c>
    </row>
    <row r="130" spans="1:12" ht="92.4" x14ac:dyDescent="0.25">
      <c r="A130" s="24">
        <v>37068</v>
      </c>
      <c r="B130" s="18" t="s">
        <v>153</v>
      </c>
      <c r="C130" s="18"/>
      <c r="D130" s="18"/>
      <c r="E130" s="18"/>
      <c r="F130" s="18" t="s">
        <v>63</v>
      </c>
      <c r="G130" s="17" t="s">
        <v>154</v>
      </c>
      <c r="H130" s="17" t="s">
        <v>155</v>
      </c>
      <c r="I130" s="18" t="s">
        <v>56</v>
      </c>
      <c r="J130" s="18" t="s">
        <v>57</v>
      </c>
      <c r="K130" s="18" t="s">
        <v>57</v>
      </c>
      <c r="L130" s="18" t="s">
        <v>58</v>
      </c>
    </row>
    <row r="131" spans="1:12" ht="26.4" x14ac:dyDescent="0.25">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52.8" x14ac:dyDescent="0.25">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9.2" x14ac:dyDescent="0.25">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2.8" x14ac:dyDescent="0.25">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9.6" x14ac:dyDescent="0.25">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9.6" x14ac:dyDescent="0.25">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6" x14ac:dyDescent="0.25">
      <c r="A137" s="24">
        <v>37063</v>
      </c>
      <c r="B137" s="18" t="s">
        <v>171</v>
      </c>
      <c r="C137" s="18"/>
      <c r="D137" s="18"/>
      <c r="E137" s="18"/>
      <c r="F137" s="18" t="s">
        <v>82</v>
      </c>
      <c r="G137" s="25" t="s">
        <v>172</v>
      </c>
      <c r="H137" s="25" t="s">
        <v>173</v>
      </c>
      <c r="I137" s="18" t="s">
        <v>57</v>
      </c>
      <c r="J137" s="18" t="s">
        <v>56</v>
      </c>
      <c r="K137" s="18" t="s">
        <v>57</v>
      </c>
      <c r="L137" s="18" t="s">
        <v>58</v>
      </c>
    </row>
    <row r="138" spans="1:12" ht="66" x14ac:dyDescent="0.25">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5">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2.8" x14ac:dyDescent="0.25">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6" x14ac:dyDescent="0.25">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5">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5">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5">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9.2" x14ac:dyDescent="0.25">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9.2" x14ac:dyDescent="0.25">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9.6" x14ac:dyDescent="0.25">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2.8" x14ac:dyDescent="0.25">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9.6" x14ac:dyDescent="0.25">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5.6" x14ac:dyDescent="0.25">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5">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9.6" x14ac:dyDescent="0.25">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2.8" x14ac:dyDescent="0.25">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9.6" x14ac:dyDescent="0.25">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9.6" x14ac:dyDescent="0.25">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5">
      <c r="A156" s="30">
        <v>37035</v>
      </c>
      <c r="B156" s="25" t="s">
        <v>51</v>
      </c>
      <c r="C156" s="27" t="s">
        <v>50</v>
      </c>
      <c r="D156" s="25" t="s">
        <v>51</v>
      </c>
      <c r="E156" s="28" t="s">
        <v>52</v>
      </c>
      <c r="F156" s="27" t="s">
        <v>53</v>
      </c>
      <c r="G156" s="28" t="s">
        <v>229</v>
      </c>
      <c r="H156" s="28" t="s">
        <v>230</v>
      </c>
      <c r="I156" s="27"/>
      <c r="J156" s="27"/>
      <c r="K156" s="27"/>
      <c r="L156" s="27" t="s">
        <v>58</v>
      </c>
    </row>
    <row r="157" spans="1:12" ht="52.8" x14ac:dyDescent="0.25">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5">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6.4" x14ac:dyDescent="0.25">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32" x14ac:dyDescent="0.25">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8.8" x14ac:dyDescent="0.25">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245</v>
      </c>
      <c r="B165" s="1" t="s">
        <v>246</v>
      </c>
      <c r="C165" s="4" t="s">
        <v>247</v>
      </c>
      <c r="D165" s="33" t="s">
        <v>248</v>
      </c>
      <c r="E165" s="33" t="s">
        <v>249</v>
      </c>
    </row>
    <row r="166" spans="1:12" x14ac:dyDescent="0.25">
      <c r="A166" s="34" t="s">
        <v>250</v>
      </c>
      <c r="B166" s="35">
        <f t="shared" ref="B166:B174" si="2">C166/$C$175</f>
        <v>0</v>
      </c>
      <c r="C166" s="5"/>
      <c r="D166" s="4">
        <f>33+1+1+1+1+1+8+1+1+1+2+1+2+1+1</f>
        <v>56</v>
      </c>
      <c r="E166" s="36">
        <f t="shared" ref="E166:E173" si="3">(C166/D166)*100</f>
        <v>0</v>
      </c>
    </row>
    <row r="167" spans="1:12" x14ac:dyDescent="0.25">
      <c r="A167" s="34" t="s">
        <v>69</v>
      </c>
      <c r="B167" s="35">
        <f t="shared" si="2"/>
        <v>0.14285714285714285</v>
      </c>
      <c r="C167" s="5">
        <f>'summary 0820'!I25</f>
        <v>2</v>
      </c>
      <c r="D167" s="4">
        <f>540+17+1+1+6+10+1+2+12+2+1+1+1+3+4+3+1+1+1+8+2+1+1+6+1+1</f>
        <v>628</v>
      </c>
      <c r="E167" s="36">
        <f t="shared" si="3"/>
        <v>0.31847133757961787</v>
      </c>
    </row>
    <row r="168" spans="1:12" x14ac:dyDescent="0.25">
      <c r="A168" s="34" t="s">
        <v>50</v>
      </c>
      <c r="B168" s="35">
        <f t="shared" si="2"/>
        <v>0.35714285714285715</v>
      </c>
      <c r="C168" s="5">
        <f>'summary 0820'!I26</f>
        <v>5</v>
      </c>
      <c r="D168" s="4">
        <f>13+1+1+1+16</f>
        <v>32</v>
      </c>
      <c r="E168" s="36">
        <f t="shared" si="3"/>
        <v>15.625</v>
      </c>
    </row>
    <row r="169" spans="1:12" x14ac:dyDescent="0.25">
      <c r="A169" s="34" t="s">
        <v>251</v>
      </c>
      <c r="B169" s="35">
        <f t="shared" si="2"/>
        <v>7.1428571428571425E-2</v>
      </c>
      <c r="C169" s="5">
        <f>'summary 0820'!I27</f>
        <v>1</v>
      </c>
      <c r="D169" s="4">
        <f>36+1+1</f>
        <v>38</v>
      </c>
      <c r="E169" s="36">
        <f t="shared" si="3"/>
        <v>2.6315789473684208</v>
      </c>
    </row>
    <row r="170" spans="1:12" x14ac:dyDescent="0.25">
      <c r="A170" s="34" t="s">
        <v>252</v>
      </c>
      <c r="B170" s="35">
        <f t="shared" si="2"/>
        <v>0.21428571428571427</v>
      </c>
      <c r="C170" s="5">
        <f>'summary 0820'!I28</f>
        <v>3</v>
      </c>
      <c r="D170" s="4">
        <f>288+2+13+2+5+56+59+14+2+3+3</f>
        <v>447</v>
      </c>
      <c r="E170" s="36">
        <f t="shared" si="3"/>
        <v>0.67114093959731547</v>
      </c>
    </row>
    <row r="171" spans="1:12" x14ac:dyDescent="0.25">
      <c r="A171" s="34" t="s">
        <v>253</v>
      </c>
      <c r="B171" s="35">
        <f t="shared" si="2"/>
        <v>0</v>
      </c>
      <c r="C171" s="5"/>
      <c r="D171" s="4">
        <f>132+2+1+2+7+3+4</f>
        <v>151</v>
      </c>
      <c r="E171" s="36">
        <f t="shared" si="3"/>
        <v>0</v>
      </c>
    </row>
    <row r="172" spans="1:12" x14ac:dyDescent="0.25">
      <c r="A172" s="34" t="s">
        <v>113</v>
      </c>
      <c r="B172" s="35">
        <f t="shared" si="2"/>
        <v>7.1428571428571425E-2</v>
      </c>
      <c r="C172" s="5">
        <f>'summary 0820'!I30</f>
        <v>1</v>
      </c>
      <c r="D172" s="4">
        <v>9</v>
      </c>
      <c r="E172" s="36">
        <f t="shared" si="3"/>
        <v>11.111111111111111</v>
      </c>
    </row>
    <row r="173" spans="1:12" x14ac:dyDescent="0.25">
      <c r="A173" s="34" t="s">
        <v>215</v>
      </c>
      <c r="B173" s="35">
        <f t="shared" si="2"/>
        <v>0.14285714285714285</v>
      </c>
      <c r="C173" s="5">
        <f>'summary 0820'!I31</f>
        <v>2</v>
      </c>
      <c r="D173" s="4">
        <f>10+5+2</f>
        <v>17</v>
      </c>
      <c r="E173" s="36">
        <f t="shared" si="3"/>
        <v>11.76470588235294</v>
      </c>
    </row>
    <row r="174" spans="1:12" x14ac:dyDescent="0.25">
      <c r="A174" s="37" t="s">
        <v>254</v>
      </c>
      <c r="B174" s="35">
        <f t="shared" si="2"/>
        <v>0</v>
      </c>
      <c r="C174" s="5"/>
    </row>
    <row r="175" spans="1:12" x14ac:dyDescent="0.25">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256</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257</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258</v>
      </c>
      <c r="B8" s="44"/>
      <c r="C8" s="44" t="s">
        <v>259</v>
      </c>
      <c r="D8" s="44"/>
      <c r="E8" s="45"/>
      <c r="F8" s="45"/>
      <c r="G8" s="45"/>
      <c r="H8" s="45"/>
      <c r="I8" s="45"/>
      <c r="J8" s="45"/>
      <c r="K8" s="46"/>
    </row>
    <row r="9" spans="1:11" x14ac:dyDescent="0.25">
      <c r="A9" s="2"/>
      <c r="B9" s="2"/>
      <c r="C9" s="2"/>
      <c r="D9" s="2"/>
      <c r="E9" s="2"/>
      <c r="F9" s="2"/>
      <c r="G9" s="2"/>
      <c r="H9" s="2"/>
      <c r="I9" s="2"/>
      <c r="K9" s="3"/>
    </row>
    <row r="10" spans="1:11" x14ac:dyDescent="0.25">
      <c r="A10" s="5" t="s">
        <v>197</v>
      </c>
      <c r="B10" s="2"/>
      <c r="C10" s="2" t="s">
        <v>21</v>
      </c>
      <c r="D10" s="2"/>
      <c r="E10" s="2"/>
      <c r="F10" s="2"/>
      <c r="G10" s="2"/>
      <c r="H10" s="2"/>
      <c r="I10" s="2"/>
      <c r="K10" s="2"/>
    </row>
    <row r="11" spans="1:11" x14ac:dyDescent="0.25">
      <c r="A11" s="6" t="s">
        <v>260</v>
      </c>
      <c r="B11" s="7"/>
      <c r="C11" s="7" t="s">
        <v>22</v>
      </c>
      <c r="D11" s="7"/>
      <c r="E11" s="7"/>
      <c r="F11" s="7"/>
      <c r="G11" s="7"/>
      <c r="H11" s="7"/>
      <c r="I11" s="7"/>
      <c r="J11" s="7"/>
      <c r="K11" s="7"/>
    </row>
    <row r="12" spans="1:11" x14ac:dyDescent="0.25">
      <c r="A12" s="6" t="s">
        <v>77</v>
      </c>
      <c r="B12" s="7"/>
      <c r="C12" s="7" t="s">
        <v>23</v>
      </c>
      <c r="D12" s="7"/>
      <c r="E12" s="7"/>
      <c r="F12" s="7"/>
      <c r="G12" s="7"/>
      <c r="H12" s="7"/>
      <c r="I12" s="7"/>
      <c r="J12" s="7"/>
      <c r="K12" s="7">
        <f>4</f>
        <v>4</v>
      </c>
    </row>
    <row r="13" spans="1:11" x14ac:dyDescent="0.25">
      <c r="A13" s="6" t="s">
        <v>53</v>
      </c>
      <c r="B13" s="7"/>
      <c r="C13" s="7" t="s">
        <v>261</v>
      </c>
      <c r="D13" s="7"/>
      <c r="E13" s="7"/>
      <c r="F13" s="7"/>
      <c r="G13" s="7"/>
      <c r="H13" s="7"/>
      <c r="I13" s="7"/>
      <c r="J13" s="7"/>
      <c r="K13" s="7">
        <f>3</f>
        <v>3</v>
      </c>
    </row>
    <row r="14" spans="1:11" x14ac:dyDescent="0.25">
      <c r="A14" s="6" t="s">
        <v>183</v>
      </c>
      <c r="B14" s="7"/>
      <c r="C14" s="7" t="s">
        <v>25</v>
      </c>
      <c r="D14" s="7"/>
      <c r="E14" s="7"/>
      <c r="F14" s="7"/>
      <c r="G14" s="7"/>
      <c r="H14" s="7"/>
      <c r="I14" s="7"/>
      <c r="J14" s="7"/>
      <c r="K14" s="7"/>
    </row>
    <row r="15" spans="1:11" x14ac:dyDescent="0.25">
      <c r="A15" s="6" t="s">
        <v>63</v>
      </c>
      <c r="B15" s="7"/>
      <c r="C15" s="7" t="s">
        <v>26</v>
      </c>
      <c r="D15" s="7"/>
      <c r="E15" s="7"/>
      <c r="F15" s="7"/>
      <c r="G15" s="7"/>
      <c r="H15" s="7"/>
      <c r="I15" s="7"/>
      <c r="J15" s="7"/>
      <c r="K15" s="7"/>
    </row>
    <row r="16" spans="1:11" x14ac:dyDescent="0.25">
      <c r="A16" s="6" t="s">
        <v>262</v>
      </c>
      <c r="B16" s="7"/>
      <c r="C16" s="7" t="s">
        <v>27</v>
      </c>
      <c r="D16" s="7"/>
      <c r="E16" s="7"/>
      <c r="F16" s="7"/>
      <c r="G16" s="7"/>
      <c r="H16" s="7"/>
      <c r="I16" s="7"/>
      <c r="J16" s="7"/>
      <c r="K16" s="7">
        <f>2+1</f>
        <v>3</v>
      </c>
    </row>
    <row r="17" spans="1:11" x14ac:dyDescent="0.25">
      <c r="A17" s="6" t="s">
        <v>82</v>
      </c>
      <c r="B17" s="7"/>
      <c r="C17" s="7" t="s">
        <v>28</v>
      </c>
      <c r="D17" s="7"/>
      <c r="E17" s="7"/>
      <c r="F17" s="7"/>
      <c r="G17" s="7"/>
      <c r="H17" s="7"/>
      <c r="I17" s="7"/>
      <c r="J17" s="7"/>
      <c r="K17" s="7">
        <f>3</f>
        <v>3</v>
      </c>
    </row>
    <row r="18" spans="1:11" x14ac:dyDescent="0.25">
      <c r="A18" s="6" t="s">
        <v>88</v>
      </c>
      <c r="B18" s="7"/>
      <c r="C18" s="7" t="s">
        <v>29</v>
      </c>
      <c r="D18" s="7"/>
      <c r="E18" s="7"/>
      <c r="F18" s="7"/>
      <c r="G18" s="7"/>
      <c r="H18" s="7"/>
      <c r="I18" s="7"/>
      <c r="J18" s="7"/>
      <c r="K18" s="47">
        <v>1</v>
      </c>
    </row>
    <row r="22" spans="1:11" ht="13.8" thickBot="1" x14ac:dyDescent="0.3">
      <c r="A22" s="44" t="s">
        <v>263</v>
      </c>
      <c r="B22" s="45"/>
      <c r="C22" s="45"/>
      <c r="D22" s="45"/>
      <c r="E22" s="45"/>
      <c r="F22" s="45"/>
      <c r="G22" s="44"/>
      <c r="H22" s="45"/>
      <c r="I22" s="44" t="s">
        <v>264</v>
      </c>
      <c r="J22" s="45"/>
      <c r="K22" s="44" t="s">
        <v>265</v>
      </c>
    </row>
    <row r="23" spans="1:11" x14ac:dyDescent="0.25">
      <c r="G23" s="1"/>
      <c r="I23" s="48"/>
      <c r="J23" s="2"/>
      <c r="K23" s="48"/>
    </row>
    <row r="24" spans="1:11" x14ac:dyDescent="0.25">
      <c r="A24" s="29" t="s">
        <v>250</v>
      </c>
      <c r="B24" s="17"/>
      <c r="C24" s="17"/>
      <c r="D24" s="32"/>
      <c r="E24" s="31"/>
      <c r="F24" s="32"/>
      <c r="G24" s="32"/>
      <c r="H24" s="31"/>
      <c r="I24" s="5"/>
      <c r="J24" s="31"/>
      <c r="K24" s="31"/>
    </row>
    <row r="25" spans="1:11" x14ac:dyDescent="0.25">
      <c r="A25" s="29" t="s">
        <v>69</v>
      </c>
      <c r="B25" s="17"/>
      <c r="C25" s="17"/>
      <c r="D25" s="32"/>
      <c r="E25" s="31"/>
      <c r="F25" s="32"/>
      <c r="G25" s="32"/>
      <c r="H25" s="31"/>
      <c r="I25" s="5">
        <f>1+1</f>
        <v>2</v>
      </c>
      <c r="J25" s="31"/>
      <c r="K25" s="49"/>
    </row>
    <row r="26" spans="1:11" x14ac:dyDescent="0.25">
      <c r="A26" s="29" t="s">
        <v>50</v>
      </c>
      <c r="B26" s="17"/>
      <c r="C26" s="17"/>
      <c r="D26" s="32"/>
      <c r="E26" s="31"/>
      <c r="F26" s="32"/>
      <c r="G26" s="32"/>
      <c r="H26" s="31"/>
      <c r="I26" s="5">
        <f>5</f>
        <v>5</v>
      </c>
      <c r="J26" s="31"/>
      <c r="K26" s="32"/>
    </row>
    <row r="27" spans="1:11" x14ac:dyDescent="0.25">
      <c r="A27" s="29" t="s">
        <v>251</v>
      </c>
      <c r="B27" s="17"/>
      <c r="C27" s="17"/>
      <c r="D27" s="32"/>
      <c r="E27" s="31"/>
      <c r="F27" s="32"/>
      <c r="G27" s="32"/>
      <c r="H27" s="31"/>
      <c r="I27" s="5">
        <f>1</f>
        <v>1</v>
      </c>
      <c r="J27" s="31"/>
      <c r="K27" s="31"/>
    </row>
    <row r="28" spans="1:11" x14ac:dyDescent="0.25">
      <c r="A28" s="29" t="s">
        <v>252</v>
      </c>
      <c r="B28" s="17"/>
      <c r="C28" s="17"/>
      <c r="D28" s="32"/>
      <c r="E28" s="31"/>
      <c r="F28" s="32"/>
      <c r="G28" s="32"/>
      <c r="H28" s="31"/>
      <c r="I28" s="5">
        <f>2+1</f>
        <v>3</v>
      </c>
      <c r="J28" s="31"/>
      <c r="K28" s="31"/>
    </row>
    <row r="29" spans="1:11" x14ac:dyDescent="0.25">
      <c r="A29" s="29" t="s">
        <v>253</v>
      </c>
      <c r="B29" s="17"/>
      <c r="C29" s="17"/>
      <c r="D29" s="32"/>
      <c r="E29" s="31"/>
      <c r="F29" s="32"/>
      <c r="G29" s="32"/>
      <c r="H29" s="31"/>
      <c r="I29" s="5"/>
      <c r="J29" s="31"/>
      <c r="K29" s="32"/>
    </row>
    <row r="30" spans="1:11" x14ac:dyDescent="0.25">
      <c r="A30" s="29" t="s">
        <v>113</v>
      </c>
      <c r="B30" s="17"/>
      <c r="C30" s="17"/>
      <c r="D30" s="32"/>
      <c r="E30" s="31"/>
      <c r="F30" s="32"/>
      <c r="G30" s="32"/>
      <c r="H30" s="31"/>
      <c r="I30" s="5">
        <f>1</f>
        <v>1</v>
      </c>
      <c r="J30" s="31"/>
      <c r="K30" s="31"/>
    </row>
    <row r="31" spans="1:11" x14ac:dyDescent="0.25">
      <c r="A31" s="29" t="s">
        <v>215</v>
      </c>
      <c r="B31" s="17"/>
      <c r="C31" s="17"/>
      <c r="D31" s="32"/>
      <c r="E31" s="31"/>
      <c r="F31" s="32"/>
      <c r="G31" s="32"/>
      <c r="H31" s="31"/>
      <c r="I31" s="5">
        <f>1+1</f>
        <v>2</v>
      </c>
      <c r="J31" s="31"/>
      <c r="K31" s="31"/>
    </row>
    <row r="32" spans="1:11" ht="13.8" thickBot="1" x14ac:dyDescent="0.3">
      <c r="A32" s="50" t="s">
        <v>266</v>
      </c>
      <c r="I32" s="5"/>
      <c r="K32" s="51"/>
    </row>
    <row r="33" spans="1:11" ht="13.8" thickTop="1" x14ac:dyDescent="0.25">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2001-09-18T13:19:31Z</cp:lastPrinted>
  <dcterms:created xsi:type="dcterms:W3CDTF">2001-08-28T13:25:14Z</dcterms:created>
  <dcterms:modified xsi:type="dcterms:W3CDTF">2023-09-10T15:44:09Z</dcterms:modified>
</cp:coreProperties>
</file>