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6.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8.xml" ContentType="application/vnd.openxmlformats-officedocument.drawingml.chartshapes+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9.xml" ContentType="application/vnd.openxmlformats-officedocument.drawingml.chartshapes+xml"/>
  <Override PartName="/xl/charts/chart22.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1.xml" ContentType="application/vnd.openxmlformats-officedocument.drawingml.chartshap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12.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3.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4.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Graph Data Sep 24" sheetId="11" r:id="rId1"/>
    <sheet name="summary 0924" sheetId="12" r:id="rId2"/>
    <sheet name="Graph Data Sep 17" sheetId="9" r:id="rId3"/>
    <sheet name="summary 0917" sheetId="10" r:id="rId4"/>
    <sheet name="Graph Data Sep 10" sheetId="7" r:id="rId5"/>
    <sheet name="summary 0910" sheetId="8" r:id="rId6"/>
    <sheet name="Graph Data Sep 04" sheetId="5" r:id="rId7"/>
    <sheet name="summary 0904" sheetId="6" r:id="rId8"/>
    <sheet name="Graph Data Aug 27" sheetId="3" r:id="rId9"/>
    <sheet name="summary 0827" sheetId="4" r:id="rId10"/>
    <sheet name="Graph Data Aug 20" sheetId="1" r:id="rId11"/>
    <sheet name="summary 0820" sheetId="2" r:id="rId12"/>
  </sheets>
  <externalReferences>
    <externalReference r:id="rId13"/>
    <externalReference r:id="rId14"/>
    <externalReference r:id="rId15"/>
    <externalReference r:id="rId16"/>
    <externalReference r:id="rId17"/>
    <externalReference r:id="rId18"/>
    <externalReference r:id="rId19"/>
  </externalReferences>
  <definedNames>
    <definedName name="_xlnm.Print_Area" localSheetId="10">'Graph Data Aug 20'!$A$17:$J$74</definedName>
    <definedName name="_xlnm.Print_Area" localSheetId="8">'Graph Data Aug 27'!$A$17:$J$74</definedName>
    <definedName name="_xlnm.Print_Area" localSheetId="6">'Graph Data Sep 04'!$A$26:$J$83</definedName>
    <definedName name="_xlnm.Print_Area" localSheetId="4">'Graph Data Sep 10'!$A$26:$J$84</definedName>
    <definedName name="_xlnm.Print_Area" localSheetId="2">'Graph Data Sep 17'!$A$110:$L$143</definedName>
    <definedName name="_xlnm.Print_Area" localSheetId="0">'Graph Data Sep 24'!$A$35:$K$103</definedName>
  </definedNames>
  <calcPr calcId="92512" calcMode="manual"/>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H2" i="9"/>
  <c r="J2" i="9"/>
  <c r="AC2" i="9"/>
  <c r="AD2" i="9"/>
  <c r="R3" i="9"/>
  <c r="T3" i="9"/>
  <c r="G4" i="9"/>
  <c r="H4" i="9"/>
  <c r="I4" i="9"/>
  <c r="J4" i="9"/>
  <c r="N4" i="9"/>
  <c r="Q4" i="9"/>
  <c r="R4" i="9"/>
  <c r="S4" i="9"/>
  <c r="W4" i="9"/>
  <c r="X4" i="9"/>
  <c r="Y4" i="9"/>
  <c r="Z4" i="9"/>
  <c r="AA4" i="9"/>
  <c r="AB4" i="9"/>
  <c r="AC4" i="9"/>
  <c r="AD4" i="9"/>
  <c r="G5" i="9"/>
  <c r="H5" i="9"/>
  <c r="I5" i="9"/>
  <c r="J5" i="9"/>
  <c r="N5" i="9"/>
  <c r="Q5" i="9"/>
  <c r="R5" i="9"/>
  <c r="S5" i="9"/>
  <c r="T5" i="9"/>
  <c r="U5" i="9"/>
  <c r="V5" i="9"/>
  <c r="W5" i="9"/>
  <c r="X5" i="9"/>
  <c r="Y5" i="9"/>
  <c r="Z5" i="9"/>
  <c r="AA5" i="9"/>
  <c r="AB5" i="9"/>
  <c r="AC5" i="9"/>
  <c r="AD5" i="9"/>
  <c r="G6" i="9"/>
  <c r="H6" i="9"/>
  <c r="I6" i="9"/>
  <c r="J6" i="9"/>
  <c r="T6" i="9"/>
  <c r="U6" i="9"/>
  <c r="V6" i="9"/>
  <c r="W6" i="9"/>
  <c r="X6" i="9"/>
  <c r="Y6" i="9"/>
  <c r="AA6" i="9"/>
  <c r="AC6" i="9"/>
  <c r="G7" i="9"/>
  <c r="N7" i="9"/>
  <c r="Q7" i="9"/>
  <c r="R7" i="9"/>
  <c r="S7" i="9"/>
  <c r="T7" i="9"/>
  <c r="W7" i="9"/>
  <c r="X7" i="9"/>
  <c r="Y7" i="9"/>
  <c r="AA7" i="9"/>
  <c r="AB7" i="9"/>
  <c r="AC7" i="9"/>
  <c r="G8" i="9"/>
  <c r="H8" i="9"/>
  <c r="I8" i="9"/>
  <c r="J8" i="9"/>
  <c r="N8" i="9"/>
  <c r="Q8" i="9"/>
  <c r="T8" i="9"/>
  <c r="V8" i="9"/>
  <c r="X8" i="9"/>
  <c r="Y8" i="9"/>
  <c r="Z8" i="9"/>
  <c r="AA8" i="9"/>
  <c r="Q9" i="9"/>
  <c r="R9" i="9"/>
  <c r="V9" i="9"/>
  <c r="W9" i="9"/>
  <c r="X9" i="9"/>
  <c r="Y9" i="9"/>
  <c r="Z9" i="9"/>
  <c r="AA9" i="9"/>
  <c r="AB9" i="9"/>
  <c r="AD9" i="9"/>
  <c r="S10" i="9"/>
  <c r="U10" i="9"/>
  <c r="V10" i="9"/>
  <c r="W10" i="9"/>
  <c r="X10" i="9"/>
  <c r="Z10" i="9"/>
  <c r="AA10" i="9"/>
  <c r="AB10" i="9"/>
  <c r="AD10" i="9"/>
  <c r="J11" i="9"/>
  <c r="K11" i="9"/>
  <c r="L11" i="9"/>
  <c r="M11" i="9"/>
  <c r="N11" i="9"/>
  <c r="O11" i="9"/>
  <c r="P11" i="9"/>
  <c r="Q11" i="9"/>
  <c r="R11" i="9"/>
  <c r="S11" i="9"/>
  <c r="T11" i="9"/>
  <c r="U11" i="9"/>
  <c r="V11" i="9"/>
  <c r="W11" i="9"/>
  <c r="X11" i="9"/>
  <c r="Y11" i="9"/>
  <c r="Z11" i="9"/>
  <c r="AA11" i="9"/>
  <c r="AB11" i="9"/>
  <c r="AC11" i="9"/>
  <c r="AD11" i="9"/>
  <c r="Y15" i="9"/>
  <c r="Z15" i="9"/>
  <c r="AB15" i="9"/>
  <c r="AC15" i="9"/>
  <c r="X16" i="9"/>
  <c r="Y16" i="9"/>
  <c r="Z16" i="9"/>
  <c r="AA16" i="9"/>
  <c r="AB16" i="9"/>
  <c r="AC16" i="9"/>
  <c r="X20" i="9"/>
  <c r="Y20" i="9"/>
  <c r="Z20" i="9"/>
  <c r="AA20" i="9"/>
  <c r="AB20" i="9"/>
  <c r="AC20" i="9"/>
  <c r="X22" i="9"/>
  <c r="Y22" i="9"/>
  <c r="Z22" i="9"/>
  <c r="AA22" i="9"/>
  <c r="AB22" i="9"/>
  <c r="AC22" i="9"/>
  <c r="AD22"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E194" i="9"/>
  <c r="B195" i="9"/>
  <c r="C195" i="9"/>
  <c r="D195" i="9"/>
  <c r="E195" i="9"/>
  <c r="B196" i="9"/>
  <c r="C196" i="9"/>
  <c r="B197" i="9"/>
  <c r="C197" i="9"/>
  <c r="D197" i="9"/>
  <c r="H2" i="11"/>
  <c r="J2" i="11"/>
  <c r="AC2" i="11"/>
  <c r="AD2" i="11"/>
  <c r="AE2" i="11"/>
  <c r="R3" i="11"/>
  <c r="T3" i="11"/>
  <c r="AE3" i="11"/>
  <c r="G4" i="11"/>
  <c r="H4" i="11"/>
  <c r="I4" i="11"/>
  <c r="J4" i="11"/>
  <c r="N4" i="11"/>
  <c r="Q4" i="11"/>
  <c r="R4" i="11"/>
  <c r="S4" i="11"/>
  <c r="W4" i="11"/>
  <c r="X4" i="11"/>
  <c r="Y4" i="11"/>
  <c r="Z4" i="11"/>
  <c r="AA4" i="11"/>
  <c r="AB4" i="11"/>
  <c r="AC4" i="11"/>
  <c r="AD4" i="11"/>
  <c r="AE4" i="11"/>
  <c r="G5" i="11"/>
  <c r="H5" i="11"/>
  <c r="I5" i="11"/>
  <c r="J5" i="11"/>
  <c r="N5" i="11"/>
  <c r="Q5" i="11"/>
  <c r="R5" i="11"/>
  <c r="S5" i="11"/>
  <c r="T5" i="11"/>
  <c r="U5" i="11"/>
  <c r="V5" i="11"/>
  <c r="W5" i="11"/>
  <c r="X5" i="11"/>
  <c r="Y5" i="11"/>
  <c r="Z5" i="11"/>
  <c r="AA5" i="11"/>
  <c r="AB5" i="11"/>
  <c r="AC5" i="11"/>
  <c r="AD5" i="11"/>
  <c r="AE5" i="11"/>
  <c r="G6" i="11"/>
  <c r="H6" i="11"/>
  <c r="I6" i="11"/>
  <c r="J6" i="11"/>
  <c r="T6" i="11"/>
  <c r="U6" i="11"/>
  <c r="V6" i="11"/>
  <c r="W6" i="11"/>
  <c r="X6" i="11"/>
  <c r="Y6" i="11"/>
  <c r="AA6" i="11"/>
  <c r="AC6" i="11"/>
  <c r="G7" i="11"/>
  <c r="N7" i="11"/>
  <c r="Q7" i="11"/>
  <c r="R7" i="11"/>
  <c r="S7" i="11"/>
  <c r="T7" i="11"/>
  <c r="W7" i="11"/>
  <c r="X7" i="11"/>
  <c r="Y7" i="11"/>
  <c r="AA7" i="11"/>
  <c r="AB7" i="11"/>
  <c r="AC7" i="11"/>
  <c r="G8" i="11"/>
  <c r="H8" i="11"/>
  <c r="I8" i="11"/>
  <c r="J8" i="11"/>
  <c r="N8" i="11"/>
  <c r="Q8" i="11"/>
  <c r="T8" i="11"/>
  <c r="V8" i="11"/>
  <c r="X8" i="11"/>
  <c r="Y8" i="11"/>
  <c r="Z8" i="11"/>
  <c r="AA8" i="11"/>
  <c r="Q9" i="11"/>
  <c r="R9" i="11"/>
  <c r="V9" i="11"/>
  <c r="W9" i="11"/>
  <c r="X9" i="11"/>
  <c r="Y9" i="11"/>
  <c r="Z9" i="11"/>
  <c r="AA9" i="11"/>
  <c r="AB9" i="11"/>
  <c r="AD9" i="11"/>
  <c r="AE9" i="11"/>
  <c r="S10" i="11"/>
  <c r="U10" i="11"/>
  <c r="V10" i="11"/>
  <c r="W10" i="11"/>
  <c r="X10" i="11"/>
  <c r="Z10" i="11"/>
  <c r="AA10" i="11"/>
  <c r="AB10" i="11"/>
  <c r="AD10" i="11"/>
  <c r="J11" i="11"/>
  <c r="K11" i="11"/>
  <c r="L11" i="11"/>
  <c r="M11" i="11"/>
  <c r="N11" i="11"/>
  <c r="O11" i="11"/>
  <c r="P11" i="11"/>
  <c r="Q11" i="11"/>
  <c r="R11" i="11"/>
  <c r="S11" i="11"/>
  <c r="T11" i="11"/>
  <c r="U11" i="11"/>
  <c r="V11" i="11"/>
  <c r="W11" i="11"/>
  <c r="X11" i="11"/>
  <c r="Y11" i="11"/>
  <c r="Z11" i="11"/>
  <c r="AA11" i="11"/>
  <c r="AB11" i="11"/>
  <c r="AC11" i="11"/>
  <c r="AD11" i="11"/>
  <c r="AE11" i="11"/>
  <c r="Y15" i="11"/>
  <c r="Z15" i="11"/>
  <c r="AB15" i="11"/>
  <c r="AC15" i="11"/>
  <c r="AE15" i="11"/>
  <c r="X16" i="11"/>
  <c r="Y16" i="11"/>
  <c r="Z16" i="11"/>
  <c r="AA16" i="11"/>
  <c r="AB16" i="11"/>
  <c r="AC16" i="11"/>
  <c r="AE16" i="11"/>
  <c r="X20" i="11"/>
  <c r="Y20" i="11"/>
  <c r="Z20" i="11"/>
  <c r="AA20" i="11"/>
  <c r="AB20" i="11"/>
  <c r="AC20" i="11"/>
  <c r="X22" i="11"/>
  <c r="Y22" i="11"/>
  <c r="Z22" i="11"/>
  <c r="AA22" i="11"/>
  <c r="AB22" i="11"/>
  <c r="AC22" i="11"/>
  <c r="AD22" i="11"/>
  <c r="AE22" i="11"/>
  <c r="B188" i="11"/>
  <c r="C188" i="11"/>
  <c r="D188" i="11"/>
  <c r="E188" i="11"/>
  <c r="B189" i="11"/>
  <c r="C189" i="11"/>
  <c r="D189" i="11"/>
  <c r="E189" i="11"/>
  <c r="B190" i="11"/>
  <c r="C190" i="11"/>
  <c r="D190" i="11"/>
  <c r="E190" i="11"/>
  <c r="B191" i="11"/>
  <c r="C191" i="11"/>
  <c r="D191" i="11"/>
  <c r="E191" i="11"/>
  <c r="B192" i="11"/>
  <c r="C192" i="11"/>
  <c r="D192" i="11"/>
  <c r="E192" i="11"/>
  <c r="B193" i="11"/>
  <c r="C193" i="11"/>
  <c r="D193" i="11"/>
  <c r="E193" i="11"/>
  <c r="B194" i="11"/>
  <c r="C194" i="11"/>
  <c r="E194" i="11"/>
  <c r="B195" i="11"/>
  <c r="C195" i="11"/>
  <c r="D195" i="11"/>
  <c r="E195" i="11"/>
  <c r="B196" i="11"/>
  <c r="C196" i="11"/>
  <c r="B197" i="11"/>
  <c r="C197" i="11"/>
  <c r="D197" i="11"/>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 r="K5" i="10"/>
  <c r="K10" i="10"/>
  <c r="K12" i="10"/>
  <c r="K13" i="10"/>
  <c r="K17" i="10"/>
  <c r="K18" i="10"/>
  <c r="I25" i="10"/>
  <c r="I26" i="10"/>
  <c r="I29" i="10"/>
  <c r="I33" i="10"/>
  <c r="K5" i="12"/>
  <c r="K12" i="12"/>
  <c r="I24" i="12"/>
  <c r="I28" i="12"/>
  <c r="I29" i="12"/>
  <c r="I33" i="12"/>
</calcChain>
</file>

<file path=xl/sharedStrings.xml><?xml version="1.0" encoding="utf-8"?>
<sst xmlns="http://schemas.openxmlformats.org/spreadsheetml/2006/main" count="2138" uniqueCount="450">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</sst>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0498461618613181E-2"/>
          <c:y val="0.13948022744954994"/>
          <c:w val="0.75155798965311005"/>
          <c:h val="0.58392569796675975"/>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extLst>
            <c:ext xmlns:c16="http://schemas.microsoft.com/office/drawing/2014/chart" uri="{C3380CC4-5D6E-409C-BE32-E72D297353CC}">
              <c16:uniqueId val="{00000000-ED92-44F9-A460-0B2171818CE7}"/>
            </c:ext>
          </c:extLst>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80376341811488"/>
                  <c:y val="0.685580778989313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92-44F9-A460-0B2171818CE7}"/>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extLst>
            <c:ext xmlns:c16="http://schemas.microsoft.com/office/drawing/2014/chart" uri="{C3380CC4-5D6E-409C-BE32-E72D297353CC}">
              <c16:uniqueId val="{00000002-ED92-44F9-A460-0B2171818CE7}"/>
            </c:ext>
          </c:extLst>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644875806232488"/>
                  <c:y val="0.4964550468543302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92-44F9-A460-0B2171818CE7}"/>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extLst>
            <c:ext xmlns:c16="http://schemas.microsoft.com/office/drawing/2014/chart" uri="{C3380CC4-5D6E-409C-BE32-E72D297353CC}">
              <c16:uniqueId val="{00000004-ED92-44F9-A460-0B2171818CE7}"/>
            </c:ext>
          </c:extLst>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956402434067984"/>
                  <c:y val="0.4609939720790209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92-44F9-A460-0B2171818CE7}"/>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extLst>
            <c:ext xmlns:c16="http://schemas.microsoft.com/office/drawing/2014/chart" uri="{C3380CC4-5D6E-409C-BE32-E72D297353CC}">
              <c16:uniqueId val="{00000006-ED92-44F9-A460-0B2171818CE7}"/>
            </c:ext>
          </c:extLst>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663574058829361"/>
                  <c:y val="0.4444454705172099"/>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D92-44F9-A460-0B2171818CE7}"/>
                </c:ext>
              </c:extLst>
            </c:dLbl>
            <c:dLbl>
              <c:idx val="8"/>
              <c:layout>
                <c:manualLayout>
                  <c:xMode val="edge"/>
                  <c:yMode val="edge"/>
                  <c:x val="0.6090345574183752"/>
                  <c:y val="0.5390083365847013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92-44F9-A460-0B2171818CE7}"/>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ED92-44F9-A460-0B2171818CE7}"/>
            </c:ext>
          </c:extLst>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828686499045542"/>
                  <c:y val="0.4089843957419006"/>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D92-44F9-A460-0B2171818CE7}"/>
                </c:ext>
              </c:extLst>
            </c:dLbl>
            <c:dLbl>
              <c:idx val="8"/>
              <c:layout>
                <c:manualLayout>
                  <c:xMode val="edge"/>
                  <c:yMode val="edge"/>
                  <c:x val="0.6238320722405607"/>
                  <c:y val="0.51300354841614115"/>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D92-44F9-A460-0B2171818CE7}"/>
                </c:ext>
              </c:extLst>
            </c:dLbl>
            <c:spPr>
              <a:noFill/>
              <a:ln w="25400">
                <a:noFill/>
              </a:ln>
            </c:spPr>
            <c:txPr>
              <a:bodyPr wrap="square" lIns="38100" tIns="19050" rIns="38100" bIns="19050" anchor="ctr">
                <a:spAutoFit/>
              </a:bodyPr>
              <a:lstStyle/>
              <a:p>
                <a:pPr>
                  <a:defRPr sz="10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extLst>
            <c:ext xmlns:c16="http://schemas.microsoft.com/office/drawing/2014/chart" uri="{C3380CC4-5D6E-409C-BE32-E72D297353CC}">
              <c16:uniqueId val="{0000000C-ED92-44F9-A460-0B2171818CE7}"/>
            </c:ext>
          </c:extLst>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extLst>
            <c:ext xmlns:c16="http://schemas.microsoft.com/office/drawing/2014/chart" uri="{C3380CC4-5D6E-409C-BE32-E72D297353CC}">
              <c16:uniqueId val="{0000000D-ED92-44F9-A460-0B2171818CE7}"/>
            </c:ext>
          </c:extLst>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358272259327661"/>
                  <c:y val="0.3782514642699659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D92-44F9-A460-0B2171818CE7}"/>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extLst>
            <c:ext xmlns:c16="http://schemas.microsoft.com/office/drawing/2014/chart" uri="{C3380CC4-5D6E-409C-BE32-E72D297353CC}">
              <c16:uniqueId val="{0000000F-ED92-44F9-A460-0B2171818CE7}"/>
            </c:ext>
          </c:extLst>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931491236935072"/>
                  <c:y val="0.3829796075733404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D92-44F9-A460-0B2171818CE7}"/>
                </c:ext>
              </c:extLst>
            </c:dLbl>
            <c:dLbl>
              <c:idx val="9"/>
              <c:layout>
                <c:manualLayout>
                  <c:xMode val="edge"/>
                  <c:yMode val="edge"/>
                  <c:x val="0.70405017890819843"/>
                  <c:y val="0.4089843957419006"/>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D92-44F9-A460-0B2171818CE7}"/>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ED92-44F9-A460-0B2171818CE7}"/>
            </c:ext>
          </c:extLst>
        </c:ser>
        <c:dLbls>
          <c:showLegendKey val="0"/>
          <c:showVal val="1"/>
          <c:showCatName val="0"/>
          <c:showSerName val="0"/>
          <c:showPercent val="0"/>
          <c:showBubbleSize val="0"/>
        </c:dLbls>
        <c:gapWidth val="110"/>
        <c:overlap val="50"/>
        <c:axId val="208254664"/>
        <c:axId val="1"/>
      </c:barChart>
      <c:catAx>
        <c:axId val="20825466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8254664"/>
        <c:crosses val="autoZero"/>
        <c:crossBetween val="between"/>
      </c:valAx>
      <c:spPr>
        <a:solidFill>
          <a:srgbClr val="FFFFFF"/>
        </a:solidFill>
        <a:ln w="12700">
          <a:solidFill>
            <a:srgbClr val="C0C0C0"/>
          </a:solidFill>
          <a:prstDash val="solid"/>
        </a:ln>
      </c:spPr>
    </c:plotArea>
    <c:legend>
      <c:legendPos val="r"/>
      <c:layout>
        <c:manualLayout>
          <c:xMode val="edge"/>
          <c:yMode val="edge"/>
          <c:x val="0.81074804894185259"/>
          <c:y val="8.0378436157367741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50764323401123"/>
          <c:w val="0.72616999764956425"/>
          <c:h val="0.62745181474116674"/>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C82E-44B6-978F-5D308D010E18}"/>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82E-44B6-978F-5D308D010E18}"/>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C82E-44B6-978F-5D308D010E18}"/>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C82E-44B6-978F-5D308D010E18}"/>
                </c:ext>
              </c:extLst>
            </c:dLbl>
            <c:dLbl>
              <c:idx val="4"/>
              <c:layout>
                <c:manualLayout>
                  <c:xMode val="edge"/>
                  <c:yMode val="edge"/>
                  <c:x val="0.3275563951211638"/>
                  <c:y val="0.72766981292899202"/>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2E-44B6-978F-5D308D010E18}"/>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C82E-44B6-978F-5D308D010E18}"/>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C82E-44B6-978F-5D308D010E18}"/>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C82E-44B6-978F-5D308D010E18}"/>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C82E-44B6-978F-5D308D010E18}"/>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C82E-44B6-978F-5D308D010E18}"/>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extLst>
            <c:ext xmlns:c16="http://schemas.microsoft.com/office/drawing/2014/chart" uri="{C3380CC4-5D6E-409C-BE32-E72D297353CC}">
              <c16:uniqueId val="{0000000A-C82E-44B6-978F-5D308D010E18}"/>
            </c:ext>
          </c:extLst>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C82E-44B6-978F-5D308D010E18}"/>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C82E-44B6-978F-5D308D010E18}"/>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C82E-44B6-978F-5D308D010E18}"/>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C82E-44B6-978F-5D308D010E18}"/>
                </c:ext>
              </c:extLst>
            </c:dLbl>
            <c:dLbl>
              <c:idx val="4"/>
              <c:layout>
                <c:manualLayout>
                  <c:xMode val="edge"/>
                  <c:yMode val="edge"/>
                  <c:x val="0.35355293441649427"/>
                  <c:y val="0.73638442146706373"/>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82E-44B6-978F-5D308D010E18}"/>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C82E-44B6-978F-5D308D010E18}"/>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C82E-44B6-978F-5D308D010E18}"/>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C82E-44B6-978F-5D308D010E18}"/>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extLst>
            <c:ext xmlns:c16="http://schemas.microsoft.com/office/drawing/2014/chart" uri="{C3380CC4-5D6E-409C-BE32-E72D297353CC}">
              <c16:uniqueId val="{00000013-C82E-44B6-978F-5D308D010E18}"/>
            </c:ext>
          </c:extLst>
        </c:ser>
        <c:dLbls>
          <c:showLegendKey val="0"/>
          <c:showVal val="1"/>
          <c:showCatName val="0"/>
          <c:showSerName val="0"/>
          <c:showPercent val="0"/>
          <c:showBubbleSize val="0"/>
        </c:dLbls>
        <c:gapWidth val="150"/>
        <c:axId val="176345504"/>
        <c:axId val="1"/>
      </c:barChart>
      <c:catAx>
        <c:axId val="176345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76345504"/>
        <c:crosses val="autoZero"/>
        <c:crossBetween val="between"/>
      </c:valAx>
      <c:spPr>
        <a:solidFill>
          <a:srgbClr val="FFFFFF"/>
        </a:solidFill>
        <a:ln w="3175">
          <a:solidFill>
            <a:srgbClr val="000000"/>
          </a:solidFill>
          <a:prstDash val="solid"/>
        </a:ln>
      </c:spPr>
    </c:plotArea>
    <c:legend>
      <c:legendPos val="r"/>
      <c:layout>
        <c:manualLayout>
          <c:xMode val="edge"/>
          <c:yMode val="edge"/>
          <c:x val="0.76603135790240429"/>
          <c:y val="0.4684102089213571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8368562884318"/>
          <c:y val="3.5794290970074118E-2"/>
        </c:manualLayout>
      </c:layout>
      <c:overlay val="0"/>
      <c:spPr>
        <a:noFill/>
        <a:ln w="25400">
          <a:noFill/>
        </a:ln>
      </c:spPr>
    </c:title>
    <c:autoTitleDeleted val="0"/>
    <c:plotArea>
      <c:layout>
        <c:manualLayout>
          <c:layoutTarget val="inner"/>
          <c:xMode val="edge"/>
          <c:yMode val="edge"/>
          <c:x val="5.1823422577832429E-2"/>
          <c:y val="0.16107430936533354"/>
          <c:w val="0.92802314134748076"/>
          <c:h val="0.68009152843140808"/>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64CF-4970-A619-65167E4C340C}"/>
            </c:ext>
          </c:extLst>
        </c:ser>
        <c:dLbls>
          <c:showLegendKey val="0"/>
          <c:showVal val="0"/>
          <c:showCatName val="0"/>
          <c:showSerName val="0"/>
          <c:showPercent val="0"/>
          <c:showBubbleSize val="0"/>
        </c:dLbls>
        <c:gapWidth val="150"/>
        <c:axId val="176349112"/>
        <c:axId val="1"/>
      </c:barChart>
      <c:catAx>
        <c:axId val="1763491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634911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8B30-4C75-9C25-C874D15BCFAD}"/>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8B30-4C75-9C25-C874D15BCFAD}"/>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8B30-4C75-9C25-C874D15BCFAD}"/>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8B30-4C75-9C25-C874D15BCFAD}"/>
            </c:ext>
          </c:extLst>
        </c:ser>
        <c:dLbls>
          <c:showLegendKey val="0"/>
          <c:showVal val="0"/>
          <c:showCatName val="0"/>
          <c:showSerName val="0"/>
          <c:showPercent val="0"/>
          <c:showBubbleSize val="0"/>
        </c:dLbls>
        <c:marker val="1"/>
        <c:smooth val="0"/>
        <c:axId val="176345176"/>
        <c:axId val="1"/>
      </c:lineChart>
      <c:dateAx>
        <c:axId val="17634517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7634517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60 Days DPR Completion Times</a:t>
            </a:r>
          </a:p>
        </c:rich>
      </c:tx>
      <c:layout>
        <c:manualLayout>
          <c:xMode val="edge"/>
          <c:yMode val="edge"/>
          <c:x val="0.33074003272314934"/>
          <c:y val="2.8634438224996093E-2"/>
        </c:manualLayout>
      </c:layout>
      <c:overlay val="0"/>
      <c:spPr>
        <a:noFill/>
        <a:ln w="25400">
          <a:noFill/>
        </a:ln>
      </c:spPr>
    </c:title>
    <c:autoTitleDeleted val="0"/>
    <c:plotArea>
      <c:layout>
        <c:manualLayout>
          <c:layoutTarget val="inner"/>
          <c:xMode val="edge"/>
          <c:yMode val="edge"/>
          <c:x val="0.1789887235913514"/>
          <c:y val="0.19383312029228125"/>
          <c:w val="0.67315324307182167"/>
          <c:h val="0.5044066425787773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[1]Chart!$AB$57:$AB$106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extLst>
            <c:ext xmlns:c16="http://schemas.microsoft.com/office/drawing/2014/chart" uri="{C3380CC4-5D6E-409C-BE32-E72D297353CC}">
              <c16:uniqueId val="{00000000-9BFE-4760-8C81-88CF4C05B928}"/>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[1]Chart!$AC$57:$AC$106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extLst>
            <c:ext xmlns:c16="http://schemas.microsoft.com/office/drawing/2014/chart" uri="{C3380CC4-5D6E-409C-BE32-E72D297353CC}">
              <c16:uniqueId val="{00000001-9BFE-4760-8C81-88CF4C05B928}"/>
            </c:ext>
          </c:extLst>
        </c:ser>
        <c:dLbls>
          <c:showLegendKey val="0"/>
          <c:showVal val="0"/>
          <c:showCatName val="0"/>
          <c:showSerName val="0"/>
          <c:showPercent val="0"/>
          <c:showBubbleSize val="0"/>
        </c:dLbls>
        <c:marker val="1"/>
        <c:smooth val="0"/>
        <c:axId val="208256632"/>
        <c:axId val="1"/>
      </c:lineChart>
      <c:catAx>
        <c:axId val="20825663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Report Dates</a:t>
                </a:r>
              </a:p>
            </c:rich>
          </c:tx>
          <c:layout>
            <c:manualLayout>
              <c:xMode val="edge"/>
              <c:yMode val="edge"/>
              <c:x val="0.44358074976987083"/>
              <c:y val="0.8546278485614217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4.0207611821245604E-2"/>
              <c:y val="0.28634438224996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825663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8.4544267265977704E-2"/>
          <c:y val="0.12949681986784162"/>
          <c:w val="0.77675045550617028"/>
          <c:h val="0.72662104481400014"/>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363280179793313"/>
                  <c:y val="0.79136945474792109"/>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5C9-43D0-BB28-956D89AE4AA7}"/>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extLst>
            <c:ext xmlns:c16="http://schemas.microsoft.com/office/drawing/2014/chart" uri="{C3380CC4-5D6E-409C-BE32-E72D297353CC}">
              <c16:uniqueId val="{00000001-E5C9-43D0-BB28-956D89AE4AA7}"/>
            </c:ext>
          </c:extLst>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228535496262666"/>
                  <c:y val="0.75539811589574279"/>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C9-43D0-BB28-956D89AE4AA7}"/>
                </c:ext>
              </c:extLst>
            </c:dLbl>
            <c:dLbl>
              <c:idx val="1"/>
              <c:layout>
                <c:manualLayout>
                  <c:xMode val="edge"/>
                  <c:yMode val="edge"/>
                  <c:x val="0.21003966398891336"/>
                  <c:y val="0.73141722332762404"/>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5C9-43D0-BB28-956D89AE4AA7}"/>
                </c:ext>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extLst>
            <c:ext xmlns:c16="http://schemas.microsoft.com/office/drawing/2014/chart" uri="{C3380CC4-5D6E-409C-BE32-E72D297353CC}">
              <c16:uniqueId val="{00000004-E5C9-43D0-BB28-956D89AE4AA7}"/>
            </c:ext>
          </c:extLst>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extLst>
            <c:ext xmlns:c16="http://schemas.microsoft.com/office/drawing/2014/chart" uri="{C3380CC4-5D6E-409C-BE32-E72D297353CC}">
              <c16:uniqueId val="{00000005-E5C9-43D0-BB28-956D89AE4AA7}"/>
            </c:ext>
          </c:extLst>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extLst>
            <c:ext xmlns:c16="http://schemas.microsoft.com/office/drawing/2014/chart" uri="{C3380CC4-5D6E-409C-BE32-E72D297353CC}">
              <c16:uniqueId val="{00000006-E5C9-43D0-BB28-956D89AE4AA7}"/>
            </c:ext>
          </c:extLst>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extLst>
            <c:ext xmlns:c16="http://schemas.microsoft.com/office/drawing/2014/chart" uri="{C3380CC4-5D6E-409C-BE32-E72D297353CC}">
              <c16:uniqueId val="{00000007-E5C9-43D0-BB28-956D89AE4AA7}"/>
            </c:ext>
          </c:extLst>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228535496262666"/>
                  <c:y val="0.6978439737322575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5C9-43D0-BB28-956D89AE4AA7}"/>
                </c:ext>
              </c:extLst>
            </c:dLbl>
            <c:dLbl>
              <c:idx val="1"/>
              <c:layout>
                <c:manualLayout>
                  <c:xMode val="edge"/>
                  <c:yMode val="edge"/>
                  <c:x val="0.26023782267808765"/>
                  <c:y val="0.68585352744819816"/>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C9-43D0-BB28-956D89AE4AA7}"/>
                </c:ext>
              </c:extLst>
            </c:dLbl>
            <c:dLbl>
              <c:idx val="2"/>
              <c:layout>
                <c:manualLayout>
                  <c:xMode val="edge"/>
                  <c:yMode val="edge"/>
                  <c:x val="0.4055482820414868"/>
                  <c:y val="0.7146305985299407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C9-43D0-BB28-956D89AE4AA7}"/>
                </c:ext>
              </c:extLst>
            </c:dLbl>
            <c:dLbl>
              <c:idx val="3"/>
              <c:layout>
                <c:manualLayout>
                  <c:xMode val="edge"/>
                  <c:yMode val="edge"/>
                  <c:x val="0.56010577063710232"/>
                  <c:y val="0.6570764563664557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5C9-43D0-BB28-956D89AE4AA7}"/>
                </c:ext>
              </c:extLst>
            </c:dLbl>
            <c:dLbl>
              <c:idx val="4"/>
              <c:layout>
                <c:manualLayout>
                  <c:xMode val="edge"/>
                  <c:yMode val="edge"/>
                  <c:x val="0.698811209120347"/>
                  <c:y val="0.52278345798499015"/>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5C9-43D0-BB28-956D89AE4AA7}"/>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extLst>
            <c:ext xmlns:c16="http://schemas.microsoft.com/office/drawing/2014/chart" uri="{C3380CC4-5D6E-409C-BE32-E72D297353CC}">
              <c16:uniqueId val="{0000000D-E5C9-43D0-BB28-956D89AE4AA7}"/>
            </c:ext>
          </c:extLst>
        </c:ser>
        <c:dLbls>
          <c:showLegendKey val="0"/>
          <c:showVal val="0"/>
          <c:showCatName val="0"/>
          <c:showSerName val="0"/>
          <c:showPercent val="0"/>
          <c:showBubbleSize val="0"/>
        </c:dLbls>
        <c:gapWidth val="0"/>
        <c:overlap val="90"/>
        <c:axId val="208258600"/>
        <c:axId val="1"/>
      </c:barChart>
      <c:dateAx>
        <c:axId val="2082586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8258600"/>
        <c:crossesAt val="37104"/>
        <c:crossBetween val="between"/>
      </c:valAx>
      <c:spPr>
        <a:solidFill>
          <a:srgbClr val="FFFFFF"/>
        </a:solidFill>
        <a:ln w="12700">
          <a:solidFill>
            <a:srgbClr val="808080"/>
          </a:solidFill>
          <a:prstDash val="solid"/>
        </a:ln>
      </c:spPr>
    </c:plotArea>
    <c:legend>
      <c:legendPos val="r"/>
      <c:layout>
        <c:manualLayout>
          <c:xMode val="edge"/>
          <c:yMode val="edge"/>
          <c:x val="0.86789974365230238"/>
          <c:y val="0.19424522980176248"/>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Prelim to Final DPR Change</a:t>
            </a:r>
          </a:p>
        </c:rich>
      </c:tx>
      <c:layout>
        <c:manualLayout>
          <c:xMode val="edge"/>
          <c:yMode val="edge"/>
          <c:x val="0.28617368960339512"/>
          <c:y val="3.3755317727027251E-2"/>
        </c:manualLayout>
      </c:layout>
      <c:overlay val="0"/>
      <c:spPr>
        <a:noFill/>
        <a:ln w="25400">
          <a:noFill/>
        </a:ln>
      </c:spPr>
    </c:title>
    <c:autoTitleDeleted val="0"/>
    <c:plotArea>
      <c:layout>
        <c:manualLayout>
          <c:layoutTarget val="inner"/>
          <c:xMode val="edge"/>
          <c:yMode val="edge"/>
          <c:x val="0.11254021501257111"/>
          <c:y val="0.21940956522567717"/>
          <c:w val="0.53376216263105147"/>
          <c:h val="0.71941020905726849"/>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[2]Summary!$F$8:$T$8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0-5FF3-49BD-BAF9-948B6498F142}"/>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[2]Summary!$F$9:$T$9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1-5FF3-49BD-BAF9-948B6498F142}"/>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[2]Summary!$F$10:$T$10</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2-5FF3-49BD-BAF9-948B6498F142}"/>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[2]Summary!$F$11:$T$11</c:f>
              <c:numCache>
                <c:formatCode>General</c:formatCode>
                <c:ptCount val="15"/>
              </c:numCache>
            </c:numRef>
          </c:val>
          <c:extLst>
            <c:ext xmlns:c16="http://schemas.microsoft.com/office/drawing/2014/chart" uri="{C3380CC4-5D6E-409C-BE32-E72D297353CC}">
              <c16:uniqueId val="{00000003-5FF3-49BD-BAF9-948B6498F142}"/>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[2]Summary!$F$12:$T$12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4-5FF3-49BD-BAF9-948B6498F142}"/>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extLst>
            <c:ext xmlns:c16="http://schemas.microsoft.com/office/drawing/2014/chart" uri="{C3380CC4-5D6E-409C-BE32-E72D297353CC}">
              <c16:uniqueId val="{00000005-5FF3-49BD-BAF9-948B6498F142}"/>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[2]Summary!$F$14:$T$14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6-5FF3-49BD-BAF9-948B6498F142}"/>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[2]Summary!$F$15:$T$15</c:f>
              <c:numCache>
                <c:formatCode>General</c:formatCode>
                <c:ptCount val="15"/>
                <c:pt idx="0">
                  <c:v>0</c:v>
                </c:pt>
                <c:pt idx="1">
                  <c:v>0</c:v>
                </c:pt>
                <c:pt idx="2">
                  <c:v>0</c:v>
                </c:pt>
                <c:pt idx="3">
                  <c:v>0</c:v>
                </c:pt>
                <c:pt idx="4">
                  <c:v>0</c:v>
                </c:pt>
                <c:pt idx="5">
                  <c:v>0</c:v>
                </c:pt>
              </c:numCache>
            </c:numRef>
          </c:val>
          <c:extLst>
            <c:ext xmlns:c16="http://schemas.microsoft.com/office/drawing/2014/chart" uri="{C3380CC4-5D6E-409C-BE32-E72D297353CC}">
              <c16:uniqueId val="{00000007-5FF3-49BD-BAF9-948B6498F142}"/>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8-5FF3-49BD-BAF9-948B6498F142}"/>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[2]Summary!$F$17:$T$17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9-5FF3-49BD-BAF9-948B6498F142}"/>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[2]Summary!$F$18:$T$18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A-5FF3-49BD-BAF9-948B6498F142}"/>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[2]Summary!$F$19:$T$19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B-5FF3-49BD-BAF9-948B6498F142}"/>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5FF3-49BD-BAF9-948B6498F142}"/>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[2]Summary!$F$21:$T$21</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D-5FF3-49BD-BAF9-948B6498F142}"/>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[2]Summary!$F$22:$T$22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E-5FF3-49BD-BAF9-948B6498F142}"/>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extLst>
            <c:ext xmlns:c16="http://schemas.microsoft.com/office/drawing/2014/chart" uri="{C3380CC4-5D6E-409C-BE32-E72D297353CC}">
              <c16:uniqueId val="{0000000F-5FF3-49BD-BAF9-948B6498F142}"/>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[2]Summary!$F$24:$T$24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0-5FF3-49BD-BAF9-948B6498F142}"/>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[2]Summary!$F$25:$T$25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1-5FF3-49BD-BAF9-948B6498F142}"/>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[2]Summary!$F$26:$T$26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2-5FF3-49BD-BAF9-948B6498F142}"/>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[2]Summary!$F$27:$T$27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3-5FF3-49BD-BAF9-948B6498F142}"/>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extLst>
            <c:ext xmlns:c16="http://schemas.microsoft.com/office/drawing/2014/chart" uri="{C3380CC4-5D6E-409C-BE32-E72D297353CC}">
              <c16:uniqueId val="{00000014-5FF3-49BD-BAF9-948B6498F142}"/>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extLst>
            <c:ext xmlns:c16="http://schemas.microsoft.com/office/drawing/2014/chart" uri="{C3380CC4-5D6E-409C-BE32-E72D297353CC}">
              <c16:uniqueId val="{00000015-5FF3-49BD-BAF9-948B6498F142}"/>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extLst>
            <c:ext xmlns:c16="http://schemas.microsoft.com/office/drawing/2014/chart" uri="{C3380CC4-5D6E-409C-BE32-E72D297353CC}">
              <c16:uniqueId val="{00000016-5FF3-49BD-BAF9-948B6498F142}"/>
            </c:ext>
          </c:extLst>
        </c:ser>
        <c:dLbls>
          <c:showLegendKey val="0"/>
          <c:showVal val="0"/>
          <c:showCatName val="0"/>
          <c:showSerName val="0"/>
          <c:showPercent val="0"/>
          <c:showBubbleSize val="0"/>
        </c:dLbls>
        <c:gapWidth val="150"/>
        <c:overlap val="100"/>
        <c:axId val="208258928"/>
        <c:axId val="1"/>
      </c:barChart>
      <c:dateAx>
        <c:axId val="208258928"/>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258928"/>
        <c:crosses val="autoZero"/>
        <c:crossBetween val="between"/>
      </c:valAx>
      <c:spPr>
        <a:solidFill>
          <a:srgbClr val="FFFFFF"/>
        </a:solidFill>
        <a:ln w="12700">
          <a:solidFill>
            <a:srgbClr val="808080"/>
          </a:solidFill>
          <a:prstDash val="solid"/>
        </a:ln>
      </c:spPr>
    </c:plotArea>
    <c:legend>
      <c:legendPos val="r"/>
      <c:layout>
        <c:manualLayout>
          <c:xMode val="edge"/>
          <c:yMode val="edge"/>
          <c:x val="0.72186509343777738"/>
          <c:y val="1.4767951505574424E-2"/>
          <c:w val="0.26045021188623596"/>
          <c:h val="0.9746847993679119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2BCE-4A37-A137-77672365BBDA}"/>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CE-4A37-A137-77672365BBDA}"/>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2BCE-4A37-A137-77672365BBDA}"/>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CE-4A37-A137-77672365BBDA}"/>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2BCE-4A37-A137-77672365BBDA}"/>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CE-4A37-A137-77672365BBDA}"/>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2BCE-4A37-A137-77672365BBDA}"/>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21107498624902"/>
                  <c:y val="0.5768334830116980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BCE-4A37-A137-77672365BBDA}"/>
                </c:ext>
              </c:extLst>
            </c:dLbl>
            <c:dLbl>
              <c:idx val="8"/>
              <c:layout>
                <c:manualLayout>
                  <c:xMode val="edge"/>
                  <c:yMode val="edge"/>
                  <c:x val="0.62426073078748767"/>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CE-4A37-A137-77672365BBDA}"/>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2BCE-4A37-A137-77672365BBDA}"/>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114432198748898"/>
                  <c:y val="0.4018921807868388"/>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BCE-4A37-A137-77672365BBDA}"/>
                </c:ext>
              </c:extLst>
            </c:dLbl>
            <c:dLbl>
              <c:idx val="8"/>
              <c:layout>
                <c:manualLayout>
                  <c:xMode val="edge"/>
                  <c:yMode val="edge"/>
                  <c:x val="0.63708125132498739"/>
                  <c:y val="0.4397173272138353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BCE-4A37-A137-77672365BBDA}"/>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2BCE-4A37-A137-77672365BBDA}"/>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2BCE-4A37-A137-77672365BBDA}"/>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BCE-4A37-A137-77672365BBDA}"/>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2BCE-4A37-A137-77672365BBDA}"/>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2BCE-4A37-A137-77672365BBDA}"/>
            </c:ext>
          </c:extLst>
        </c:ser>
        <c:dLbls>
          <c:showLegendKey val="0"/>
          <c:showVal val="1"/>
          <c:showCatName val="0"/>
          <c:showSerName val="0"/>
          <c:showPercent val="0"/>
          <c:showBubbleSize val="0"/>
        </c:dLbls>
        <c:gapWidth val="110"/>
        <c:overlap val="50"/>
        <c:axId val="207062160"/>
        <c:axId val="1"/>
      </c:barChart>
      <c:catAx>
        <c:axId val="20706216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7062160"/>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0.1489365140562991"/>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0-C4F1-4706-98C5-254865C4A7D0}"/>
            </c:ext>
          </c:extLst>
        </c:ser>
        <c:dLbls>
          <c:showLegendKey val="0"/>
          <c:showVal val="0"/>
          <c:showCatName val="0"/>
          <c:showSerName val="0"/>
          <c:showPercent val="0"/>
          <c:showBubbleSize val="0"/>
        </c:dLbls>
        <c:marker val="1"/>
        <c:smooth val="0"/>
        <c:axId val="207055272"/>
        <c:axId val="1"/>
      </c:lineChart>
      <c:catAx>
        <c:axId val="2070552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70552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4752338335317723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496F-4DE8-92B3-D2FEBC190F64}"/>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496F-4DE8-92B3-D2FEBC190F64}"/>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496F-4DE8-92B3-D2FEBC190F64}"/>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496F-4DE8-92B3-D2FEBC190F64}"/>
                </c:ext>
              </c:extLst>
            </c:dLbl>
            <c:dLbl>
              <c:idx val="4"/>
              <c:layout>
                <c:manualLayout>
                  <c:xMode val="edge"/>
                  <c:yMode val="edge"/>
                  <c:x val="0.34146347443694836"/>
                  <c:y val="0.50543528558676576"/>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96F-4DE8-92B3-D2FEBC190F64}"/>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496F-4DE8-92B3-D2FEBC190F64}"/>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496F-4DE8-92B3-D2FEBC190F64}"/>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496F-4DE8-92B3-D2FEBC190F64}"/>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496F-4DE8-92B3-D2FEBC190F64}"/>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496F-4DE8-92B3-D2FEBC190F64}"/>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496F-4DE8-92B3-D2FEBC190F64}"/>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496F-4DE8-92B3-D2FEBC190F64}"/>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496F-4DE8-92B3-D2FEBC190F64}"/>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496F-4DE8-92B3-D2FEBC190F64}"/>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496F-4DE8-92B3-D2FEBC190F64}"/>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96F-4DE8-92B3-D2FEBC190F64}"/>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496F-4DE8-92B3-D2FEBC190F64}"/>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496F-4DE8-92B3-D2FEBC190F64}"/>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496F-4DE8-92B3-D2FEBC190F64}"/>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496F-4DE8-92B3-D2FEBC190F64}"/>
            </c:ext>
          </c:extLst>
        </c:ser>
        <c:dLbls>
          <c:showLegendKey val="0"/>
          <c:showVal val="1"/>
          <c:showCatName val="0"/>
          <c:showSerName val="0"/>
          <c:showPercent val="0"/>
          <c:showBubbleSize val="0"/>
        </c:dLbls>
        <c:gapWidth val="150"/>
        <c:axId val="207464072"/>
        <c:axId val="1"/>
      </c:barChart>
      <c:catAx>
        <c:axId val="207464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7464072"/>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44021782938202175"/>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852211610903057"/>
          <c:y val="3.132000459881485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A1C7-4C4B-9BAC-5A9BE7920B2C}"/>
            </c:ext>
          </c:extLst>
        </c:ser>
        <c:dLbls>
          <c:showLegendKey val="0"/>
          <c:showVal val="0"/>
          <c:showCatName val="0"/>
          <c:showSerName val="0"/>
          <c:showPercent val="0"/>
          <c:showBubbleSize val="0"/>
        </c:dLbls>
        <c:gapWidth val="150"/>
        <c:axId val="207458168"/>
        <c:axId val="1"/>
      </c:barChart>
      <c:catAx>
        <c:axId val="207458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745816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extLst>
            <c:ext xmlns:c16="http://schemas.microsoft.com/office/drawing/2014/chart" uri="{C3380CC4-5D6E-409C-BE32-E72D297353CC}">
              <c16:uniqueId val="{00000000-0327-4602-8EF5-4B5A6BBE8F55}"/>
            </c:ext>
          </c:extLst>
        </c:ser>
        <c:dLbls>
          <c:showLegendKey val="0"/>
          <c:showVal val="0"/>
          <c:showCatName val="0"/>
          <c:showSerName val="0"/>
          <c:showPercent val="0"/>
          <c:showBubbleSize val="0"/>
        </c:dLbls>
        <c:marker val="1"/>
        <c:smooth val="0"/>
        <c:axId val="149640784"/>
        <c:axId val="1"/>
      </c:lineChart>
      <c:catAx>
        <c:axId val="14964078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4964078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2131718337820882E-2"/>
          <c:y val="0.90131916741310092"/>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860B-4392-8E87-4D1503E3E584}"/>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860B-4392-8E87-4D1503E3E584}"/>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860B-4392-8E87-4D1503E3E584}"/>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860B-4392-8E87-4D1503E3E584}"/>
            </c:ext>
          </c:extLst>
        </c:ser>
        <c:dLbls>
          <c:showLegendKey val="0"/>
          <c:showVal val="0"/>
          <c:showCatName val="0"/>
          <c:showSerName val="0"/>
          <c:showPercent val="0"/>
          <c:showBubbleSize val="0"/>
        </c:dLbls>
        <c:marker val="1"/>
        <c:smooth val="0"/>
        <c:axId val="207460464"/>
        <c:axId val="1"/>
      </c:lineChart>
      <c:dateAx>
        <c:axId val="20746046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746046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6965062480822569"/>
          <c:y val="2.2026490942304685E-2"/>
        </c:manualLayout>
      </c:layout>
      <c:overlay val="0"/>
      <c:spPr>
        <a:noFill/>
        <a:ln w="25400">
          <a:noFill/>
        </a:ln>
      </c:spPr>
    </c:title>
    <c:autoTitleDeleted val="0"/>
    <c:plotArea>
      <c:layout>
        <c:manualLayout>
          <c:layoutTarget val="inner"/>
          <c:xMode val="edge"/>
          <c:yMode val="edge"/>
          <c:x val="0.15693938807647476"/>
          <c:y val="0.16740133116151562"/>
          <c:w val="0.69390555885052896"/>
          <c:h val="0.57048611540569127"/>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0ED5-4B47-AECB-830382BF46D8}"/>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1-0ED5-4B47-AECB-830382BF46D8}"/>
            </c:ext>
          </c:extLst>
        </c:ser>
        <c:dLbls>
          <c:showLegendKey val="0"/>
          <c:showVal val="0"/>
          <c:showCatName val="0"/>
          <c:showSerName val="0"/>
          <c:showPercent val="0"/>
          <c:showBubbleSize val="0"/>
        </c:dLbls>
        <c:marker val="1"/>
        <c:smooth val="0"/>
        <c:axId val="207461776"/>
        <c:axId val="1"/>
      </c:lineChart>
      <c:catAx>
        <c:axId val="20746177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876882871454771"/>
              <c:y val="0.852425199467191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7989730238260878E-2"/>
              <c:y val="0.321586767757648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6177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192C-437E-8725-6CB6599FDC80}"/>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2470292322163139E-2"/>
                  <c:y val="0.69064970596182207"/>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2C-437E-8725-6CB6599FDC80}"/>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192C-437E-8725-6CB6599FDC80}"/>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192C-437E-8725-6CB6599FDC80}"/>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192C-437E-8725-6CB6599FDC80}"/>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192C-437E-8725-6CB6599FDC80}"/>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192C-437E-8725-6CB6599FDC80}"/>
            </c:ext>
          </c:extLst>
        </c:ser>
        <c:dLbls>
          <c:showLegendKey val="0"/>
          <c:showVal val="0"/>
          <c:showCatName val="0"/>
          <c:showSerName val="0"/>
          <c:showPercent val="0"/>
          <c:showBubbleSize val="0"/>
        </c:dLbls>
        <c:gapWidth val="0"/>
        <c:overlap val="90"/>
        <c:axId val="207458496"/>
        <c:axId val="1"/>
      </c:barChart>
      <c:dateAx>
        <c:axId val="20745849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7458496"/>
        <c:crossesAt val="37104"/>
        <c:crossBetween val="between"/>
      </c:valAx>
      <c:spPr>
        <a:solidFill>
          <a:srgbClr val="FFFFFF"/>
        </a:solidFill>
        <a:ln w="12700">
          <a:solidFill>
            <a:srgbClr val="808080"/>
          </a:solidFill>
          <a:prstDash val="solid"/>
        </a:ln>
      </c:spPr>
    </c:plotArea>
    <c:legend>
      <c:legendPos val="r"/>
      <c:layout>
        <c:manualLayout>
          <c:xMode val="edge"/>
          <c:yMode val="edge"/>
          <c:x val="0.88375179376467328"/>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B2D4-40A2-B50C-049950A6D9D2}"/>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D4-40A2-B50C-049950A6D9D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B2D4-40A2-B50C-049950A6D9D2}"/>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D4-40A2-B50C-049950A6D9D2}"/>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B2D4-40A2-B50C-049950A6D9D2}"/>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D4-40A2-B50C-049950A6D9D2}"/>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B2D4-40A2-B50C-049950A6D9D2}"/>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508275405112766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2D4-40A2-B50C-049950A6D9D2}"/>
                </c:ext>
              </c:extLst>
            </c:dLbl>
            <c:dLbl>
              <c:idx val="8"/>
              <c:layout>
                <c:manualLayout>
                  <c:xMode val="edge"/>
                  <c:yMode val="edge"/>
                  <c:x val="0.6222883430124877"/>
                  <c:y val="0.4539017571239590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D4-40A2-B50C-049950A6D9D2}"/>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B2D4-40A2-B50C-049950A6D9D2}"/>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311670976248884"/>
                  <c:y val="0.56264905310157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2D4-40A2-B50C-049950A6D9D2}"/>
                </c:ext>
              </c:extLst>
            </c:dLbl>
            <c:dLbl>
              <c:idx val="8"/>
              <c:layout>
                <c:manualLayout>
                  <c:xMode val="edge"/>
                  <c:yMode val="edge"/>
                  <c:x val="0.63708125132498739"/>
                  <c:y val="0.42316882565202435"/>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2D4-40A2-B50C-049950A6D9D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B2D4-40A2-B50C-049950A6D9D2}"/>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B2D4-40A2-B50C-049950A6D9D2}"/>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2D4-40A2-B50C-049950A6D9D2}"/>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B2D4-40A2-B50C-049950A6D9D2}"/>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B2D4-40A2-B50C-049950A6D9D2}"/>
            </c:ext>
          </c:extLst>
        </c:ser>
        <c:dLbls>
          <c:showLegendKey val="0"/>
          <c:showVal val="1"/>
          <c:showCatName val="0"/>
          <c:showSerName val="0"/>
          <c:showPercent val="0"/>
          <c:showBubbleSize val="0"/>
        </c:dLbls>
        <c:gapWidth val="110"/>
        <c:overlap val="50"/>
        <c:axId val="179868112"/>
        <c:axId val="1"/>
      </c:barChart>
      <c:catAx>
        <c:axId val="1798681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9868112"/>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9.45628660674914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0-4A97-4016-9AAC-DD0E38A25704}"/>
            </c:ext>
          </c:extLst>
        </c:ser>
        <c:dLbls>
          <c:showLegendKey val="0"/>
          <c:showVal val="0"/>
          <c:showCatName val="0"/>
          <c:showSerName val="0"/>
          <c:showPercent val="0"/>
          <c:showBubbleSize val="0"/>
        </c:dLbls>
        <c:marker val="1"/>
        <c:smooth val="0"/>
        <c:axId val="179868768"/>
        <c:axId val="1"/>
      </c:lineChart>
      <c:catAx>
        <c:axId val="17986876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986876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4752338335317723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7D2A-43BB-B39C-389A946E0B3F}"/>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7D2A-43BB-B39C-389A946E0B3F}"/>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7D2A-43BB-B39C-389A946E0B3F}"/>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7D2A-43BB-B39C-389A946E0B3F}"/>
                </c:ext>
              </c:extLst>
            </c:dLbl>
            <c:dLbl>
              <c:idx val="4"/>
              <c:layout>
                <c:manualLayout>
                  <c:xMode val="edge"/>
                  <c:yMode val="edge"/>
                  <c:x val="0.34146347443694836"/>
                  <c:y val="0.50815267959529675"/>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D2A-43BB-B39C-389A946E0B3F}"/>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7D2A-43BB-B39C-389A946E0B3F}"/>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7D2A-43BB-B39C-389A946E0B3F}"/>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7D2A-43BB-B39C-389A946E0B3F}"/>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7D2A-43BB-B39C-389A946E0B3F}"/>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7D2A-43BB-B39C-389A946E0B3F}"/>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7D2A-43BB-B39C-389A946E0B3F}"/>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7D2A-43BB-B39C-389A946E0B3F}"/>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7D2A-43BB-B39C-389A946E0B3F}"/>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7D2A-43BB-B39C-389A946E0B3F}"/>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7D2A-43BB-B39C-389A946E0B3F}"/>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D2A-43BB-B39C-389A946E0B3F}"/>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7D2A-43BB-B39C-389A946E0B3F}"/>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7D2A-43BB-B39C-389A946E0B3F}"/>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7D2A-43BB-B39C-389A946E0B3F}"/>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7D2A-43BB-B39C-389A946E0B3F}"/>
            </c:ext>
          </c:extLst>
        </c:ser>
        <c:dLbls>
          <c:showLegendKey val="0"/>
          <c:showVal val="1"/>
          <c:showCatName val="0"/>
          <c:showSerName val="0"/>
          <c:showPercent val="0"/>
          <c:showBubbleSize val="0"/>
        </c:dLbls>
        <c:gapWidth val="150"/>
        <c:axId val="179872704"/>
        <c:axId val="1"/>
      </c:barChart>
      <c:catAx>
        <c:axId val="179872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79872704"/>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27173940085309989"/>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7044150213043175"/>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C8B4-46CA-9424-19893779EBE5}"/>
            </c:ext>
          </c:extLst>
        </c:ser>
        <c:dLbls>
          <c:showLegendKey val="0"/>
          <c:showVal val="0"/>
          <c:showCatName val="0"/>
          <c:showSerName val="0"/>
          <c:showPercent val="0"/>
          <c:showBubbleSize val="0"/>
        </c:dLbls>
        <c:gapWidth val="150"/>
        <c:axId val="179870408"/>
        <c:axId val="1"/>
      </c:barChart>
      <c:catAx>
        <c:axId val="1798704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7987040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096F-4A9D-A0F9-1B6A9AE26A70}"/>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096F-4A9D-A0F9-1B6A9AE26A70}"/>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096F-4A9D-A0F9-1B6A9AE26A70}"/>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096F-4A9D-A0F9-1B6A9AE26A70}"/>
            </c:ext>
          </c:extLst>
        </c:ser>
        <c:dLbls>
          <c:showLegendKey val="0"/>
          <c:showVal val="0"/>
          <c:showCatName val="0"/>
          <c:showSerName val="0"/>
          <c:showPercent val="0"/>
          <c:showBubbleSize val="0"/>
        </c:dLbls>
        <c:marker val="1"/>
        <c:smooth val="0"/>
        <c:axId val="207062488"/>
        <c:axId val="1"/>
      </c:lineChart>
      <c:dateAx>
        <c:axId val="20706248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706248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374463789922342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F914-4284-A5E3-F694AB52C84F}"/>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1-F914-4284-A5E3-F694AB52C84F}"/>
            </c:ext>
          </c:extLst>
        </c:ser>
        <c:dLbls>
          <c:showLegendKey val="0"/>
          <c:showVal val="0"/>
          <c:showCatName val="0"/>
          <c:showSerName val="0"/>
          <c:showPercent val="0"/>
          <c:showBubbleSize val="0"/>
        </c:dLbls>
        <c:marker val="1"/>
        <c:smooth val="0"/>
        <c:axId val="207058224"/>
        <c:axId val="1"/>
      </c:lineChart>
      <c:catAx>
        <c:axId val="20705822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5683049765565211"/>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03965575003804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705822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C6ED-44C4-960D-FF81D76B137F}"/>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3791296498194024E-2"/>
                  <c:y val="0.6139108497438418"/>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ED-44C4-960D-FF81D76B137F}"/>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C6ED-44C4-960D-FF81D76B137F}"/>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C6ED-44C4-960D-FF81D76B137F}"/>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C6ED-44C4-960D-FF81D76B137F}"/>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C6ED-44C4-960D-FF81D76B137F}"/>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C6ED-44C4-960D-FF81D76B137F}"/>
            </c:ext>
          </c:extLst>
        </c:ser>
        <c:dLbls>
          <c:showLegendKey val="0"/>
          <c:showVal val="0"/>
          <c:showCatName val="0"/>
          <c:showSerName val="0"/>
          <c:showPercent val="0"/>
          <c:showBubbleSize val="0"/>
        </c:dLbls>
        <c:gapWidth val="0"/>
        <c:overlap val="90"/>
        <c:axId val="207059536"/>
        <c:axId val="1"/>
      </c:barChart>
      <c:dateAx>
        <c:axId val="20705953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7059536"/>
        <c:crossesAt val="37104"/>
        <c:crossBetween val="between"/>
      </c:valAx>
      <c:spPr>
        <a:solidFill>
          <a:srgbClr val="FFFFFF"/>
        </a:solidFill>
        <a:ln w="12700">
          <a:solidFill>
            <a:srgbClr val="808080"/>
          </a:solidFill>
          <a:prstDash val="solid"/>
        </a:ln>
      </c:spPr>
    </c:plotArea>
    <c:legend>
      <c:legendPos val="r"/>
      <c:layout>
        <c:manualLayout>
          <c:xMode val="edge"/>
          <c:yMode val="edge"/>
          <c:x val="0.87846777706054968"/>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2389-45C1-8B48-E77CCCF7A1ED}"/>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2389-45C1-8B48-E77CCCF7A1ED}"/>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2389-45C1-8B48-E77CCCF7A1ED}"/>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2389-45C1-8B48-E77CCCF7A1ED}"/>
                </c:ext>
              </c:extLst>
            </c:dLbl>
            <c:dLbl>
              <c:idx val="4"/>
              <c:layout>
                <c:manualLayout>
                  <c:xMode val="edge"/>
                  <c:yMode val="edge"/>
                  <c:x val="0.3275563951211638"/>
                  <c:y val="0.6623102488934538"/>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89-45C1-8B48-E77CCCF7A1ED}"/>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2389-45C1-8B48-E77CCCF7A1ED}"/>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2389-45C1-8B48-E77CCCF7A1ED}"/>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2389-45C1-8B48-E77CCCF7A1ED}"/>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2389-45C1-8B48-E77CCCF7A1ED}"/>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2389-45C1-8B48-E77CCCF7A1ED}"/>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extLst>
            <c:ext xmlns:c16="http://schemas.microsoft.com/office/drawing/2014/chart" uri="{C3380CC4-5D6E-409C-BE32-E72D297353CC}">
              <c16:uniqueId val="{0000000A-2389-45C1-8B48-E77CCCF7A1ED}"/>
            </c:ext>
          </c:extLst>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2389-45C1-8B48-E77CCCF7A1ED}"/>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2389-45C1-8B48-E77CCCF7A1ED}"/>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2389-45C1-8B48-E77CCCF7A1ED}"/>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2389-45C1-8B48-E77CCCF7A1ED}"/>
                </c:ext>
              </c:extLst>
            </c:dLbl>
            <c:dLbl>
              <c:idx val="4"/>
              <c:layout>
                <c:manualLayout>
                  <c:xMode val="edge"/>
                  <c:yMode val="edge"/>
                  <c:x val="0.35355293441649427"/>
                  <c:y val="0.72113385652543815"/>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389-45C1-8B48-E77CCCF7A1ED}"/>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2389-45C1-8B48-E77CCCF7A1ED}"/>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2389-45C1-8B48-E77CCCF7A1ED}"/>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2389-45C1-8B48-E77CCCF7A1ED}"/>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extLst>
            <c:ext xmlns:c16="http://schemas.microsoft.com/office/drawing/2014/chart" uri="{C3380CC4-5D6E-409C-BE32-E72D297353CC}">
              <c16:uniqueId val="{00000013-2389-45C1-8B48-E77CCCF7A1ED}"/>
            </c:ext>
          </c:extLst>
        </c:ser>
        <c:dLbls>
          <c:showLegendKey val="0"/>
          <c:showVal val="1"/>
          <c:showCatName val="0"/>
          <c:showSerName val="0"/>
          <c:showPercent val="0"/>
          <c:showBubbleSize val="0"/>
        </c:dLbls>
        <c:gapWidth val="150"/>
        <c:axId val="149642424"/>
        <c:axId val="1"/>
      </c:barChart>
      <c:catAx>
        <c:axId val="149642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9642424"/>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6283837038258312"/>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DE5B-490A-9DEF-6AB20961AEA8}"/>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7051375320738078"/>
                  <c:y val="0.6454786991145845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5B-490A-9DEF-6AB20961AEA8}"/>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DE5B-490A-9DEF-6AB20961AEA8}"/>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385423865657057"/>
                  <c:y val="0.5110039701323795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5B-490A-9DEF-6AB20961AEA8}"/>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DE5B-490A-9DEF-6AB20961AEA8}"/>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130329381762358"/>
                  <c:y val="0.4767740391187272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5B-490A-9DEF-6AB20961AEA8}"/>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DE5B-490A-9DEF-6AB20961AEA8}"/>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903941053551695"/>
                  <c:y val="0.52567394056680194"/>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E5B-490A-9DEF-6AB20961AEA8}"/>
                </c:ext>
              </c:extLst>
            </c:dLbl>
            <c:dLbl>
              <c:idx val="8"/>
              <c:layout>
                <c:manualLayout>
                  <c:xMode val="edge"/>
                  <c:yMode val="edge"/>
                  <c:x val="0.42904498694804011"/>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E5B-490A-9DEF-6AB20961AEA8}"/>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DE5B-490A-9DEF-6AB20961AEA8}"/>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597483381812098"/>
                  <c:y val="0.4254291425982489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E5B-490A-9DEF-6AB20961AEA8}"/>
                </c:ext>
              </c:extLst>
            </c:dLbl>
            <c:dLbl>
              <c:idx val="8"/>
              <c:layout>
                <c:manualLayout>
                  <c:xMode val="edge"/>
                  <c:yMode val="edge"/>
                  <c:x val="0.44064079740609524"/>
                  <c:y val="0.5770188370872801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E5B-490A-9DEF-6AB20961AEA8}"/>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DE5B-490A-9DEF-6AB20961AEA8}"/>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DE5B-490A-9DEF-6AB20961AEA8}"/>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069037847414438"/>
                  <c:y val="0.3911992115845967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E5B-490A-9DEF-6AB20961AEA8}"/>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DE5B-490A-9DEF-6AB20961AEA8}"/>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DE5B-490A-9DEF-6AB20961AEA8}"/>
            </c:ext>
          </c:extLst>
        </c:ser>
        <c:dLbls>
          <c:showLegendKey val="0"/>
          <c:showVal val="1"/>
          <c:showCatName val="0"/>
          <c:showSerName val="0"/>
          <c:showPercent val="0"/>
          <c:showBubbleSize val="0"/>
        </c:dLbls>
        <c:gapWidth val="110"/>
        <c:overlap val="50"/>
        <c:axId val="178249112"/>
        <c:axId val="1"/>
      </c:barChart>
      <c:catAx>
        <c:axId val="1782491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78249112"/>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1.711496550682610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30121737416560945"/>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0-641E-401E-B29F-224E6CCEB96F}"/>
            </c:ext>
          </c:extLst>
        </c:ser>
        <c:dLbls>
          <c:showLegendKey val="0"/>
          <c:showVal val="0"/>
          <c:showCatName val="0"/>
          <c:showSerName val="0"/>
          <c:showPercent val="0"/>
          <c:showBubbleSize val="0"/>
        </c:dLbls>
        <c:marker val="1"/>
        <c:smooth val="0"/>
        <c:axId val="179520632"/>
        <c:axId val="1"/>
      </c:lineChart>
      <c:catAx>
        <c:axId val="17952063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7952063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F156-486F-83C1-1DD776FF1BFF}"/>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F156-486F-83C1-1DD776FF1BFF}"/>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156-486F-83C1-1DD776FF1BFF}"/>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F156-486F-83C1-1DD776FF1BFF}"/>
                </c:ext>
              </c:extLst>
            </c:dLbl>
            <c:dLbl>
              <c:idx val="4"/>
              <c:layout>
                <c:manualLayout>
                  <c:xMode val="edge"/>
                  <c:yMode val="edge"/>
                  <c:x val="0.34782641273104015"/>
                  <c:y val="0.5994552402607316"/>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56-486F-83C1-1DD776FF1BFF}"/>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F156-486F-83C1-1DD776FF1BFF}"/>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F156-486F-83C1-1DD776FF1BFF}"/>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F156-486F-83C1-1DD776FF1BFF}"/>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F156-486F-83C1-1DD776FF1BFF}"/>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F156-486F-83C1-1DD776FF1BFF}"/>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F156-486F-83C1-1DD776FF1BFF}"/>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F156-486F-83C1-1DD776FF1BFF}"/>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F156-486F-83C1-1DD776FF1BFF}"/>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F156-486F-83C1-1DD776FF1BFF}"/>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F156-486F-83C1-1DD776FF1BFF}"/>
                </c:ext>
              </c:extLst>
            </c:dLbl>
            <c:dLbl>
              <c:idx val="4"/>
              <c:layout>
                <c:manualLayout>
                  <c:xMode val="edge"/>
                  <c:yMode val="edge"/>
                  <c:x val="0.37851697856024952"/>
                  <c:y val="0.63487759536704746"/>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156-486F-83C1-1DD776FF1BFF}"/>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F156-486F-83C1-1DD776FF1BFF}"/>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F156-486F-83C1-1DD776FF1BFF}"/>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F156-486F-83C1-1DD776FF1BFF}"/>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F156-486F-83C1-1DD776FF1BFF}"/>
            </c:ext>
          </c:extLst>
        </c:ser>
        <c:dLbls>
          <c:showLegendKey val="0"/>
          <c:showVal val="1"/>
          <c:showCatName val="0"/>
          <c:showSerName val="0"/>
          <c:showPercent val="0"/>
          <c:showBubbleSize val="0"/>
        </c:dLbls>
        <c:gapWidth val="150"/>
        <c:axId val="179519976"/>
        <c:axId val="1"/>
      </c:barChart>
      <c:catAx>
        <c:axId val="179519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79519976"/>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0.29427802703708644"/>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F23F-4A75-A8A3-77310882D703}"/>
            </c:ext>
          </c:extLst>
        </c:ser>
        <c:dLbls>
          <c:showLegendKey val="0"/>
          <c:showVal val="0"/>
          <c:showCatName val="0"/>
          <c:showSerName val="0"/>
          <c:showPercent val="0"/>
          <c:showBubbleSize val="0"/>
        </c:dLbls>
        <c:gapWidth val="150"/>
        <c:axId val="179521944"/>
        <c:axId val="1"/>
      </c:barChart>
      <c:catAx>
        <c:axId val="179521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7952194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2671-4D2F-B8F7-4D8AF598DF85}"/>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2671-4D2F-B8F7-4D8AF598DF85}"/>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2671-4D2F-B8F7-4D8AF598DF85}"/>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2671-4D2F-B8F7-4D8AF598DF85}"/>
            </c:ext>
          </c:extLst>
        </c:ser>
        <c:dLbls>
          <c:showLegendKey val="0"/>
          <c:showVal val="0"/>
          <c:showCatName val="0"/>
          <c:showSerName val="0"/>
          <c:showPercent val="0"/>
          <c:showBubbleSize val="0"/>
        </c:dLbls>
        <c:marker val="1"/>
        <c:smooth val="0"/>
        <c:axId val="179523912"/>
        <c:axId val="1"/>
      </c:lineChart>
      <c:dateAx>
        <c:axId val="17952391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7952391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242304844268515"/>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EEC3-49C5-AC15-F3F5441DB85A}"/>
            </c:ext>
          </c:extLst>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1-EEC3-49C5-AC15-F3F5441DB85A}"/>
            </c:ext>
          </c:extLst>
        </c:ser>
        <c:dLbls>
          <c:showLegendKey val="0"/>
          <c:showVal val="0"/>
          <c:showCatName val="0"/>
          <c:showSerName val="0"/>
          <c:showPercent val="0"/>
          <c:showBubbleSize val="0"/>
        </c:dLbls>
        <c:marker val="1"/>
        <c:smooth val="0"/>
        <c:axId val="179865816"/>
        <c:axId val="1"/>
      </c:lineChart>
      <c:catAx>
        <c:axId val="17986581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43614603090269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297357627721113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7986581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5180-4AAF-AA61-CB300169E4BD}"/>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860869687132448"/>
                  <c:y val="0.6552586794041994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80-4AAF-AA61-CB300169E4BD}"/>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5180-4AAF-AA61-CB300169E4BD}"/>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7305403053700916"/>
                  <c:y val="0.65281368433179576"/>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80-4AAF-AA61-CB300169E4BD}"/>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5180-4AAF-AA61-CB300169E4BD}"/>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691930068969428"/>
                  <c:y val="0.6039137828837212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80-4AAF-AA61-CB300169E4BD}"/>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5180-4AAF-AA61-CB300169E4BD}"/>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909996243521456"/>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180-4AAF-AA61-CB300169E4BD}"/>
                </c:ext>
              </c:extLst>
            </c:dLbl>
            <c:dLbl>
              <c:idx val="8"/>
              <c:layout>
                <c:manualLayout>
                  <c:xMode val="edge"/>
                  <c:yMode val="edge"/>
                  <c:x val="0.36664848305469577"/>
                  <c:y val="0.5647938617252615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180-4AAF-AA61-CB300169E4BD}"/>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5180-4AAF-AA61-CB300169E4BD}"/>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3186105168053043"/>
                  <c:y val="0.5207839504219944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180-4AAF-AA61-CB300169E4BD}"/>
                </c:ext>
              </c:extLst>
            </c:dLbl>
            <c:dLbl>
              <c:idx val="8"/>
              <c:layout>
                <c:manualLayout>
                  <c:xMode val="edge"/>
                  <c:yMode val="edge"/>
                  <c:x val="0.37934865641351806"/>
                  <c:y val="0.5476788962184353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180-4AAF-AA61-CB300169E4BD}"/>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5180-4AAF-AA61-CB300169E4BD}"/>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5180-4AAF-AA61-CB300169E4BD}"/>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906729259813291"/>
                  <c:y val="0.50122398984276462"/>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180-4AAF-AA61-CB300169E4BD}"/>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5180-4AAF-AA61-CB300169E4BD}"/>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5180-4AAF-AA61-CB300169E4BD}"/>
            </c:ext>
          </c:extLst>
        </c:ser>
        <c:dLbls>
          <c:showLegendKey val="0"/>
          <c:showVal val="1"/>
          <c:showCatName val="0"/>
          <c:showSerName val="0"/>
          <c:showPercent val="0"/>
          <c:showBubbleSize val="0"/>
        </c:dLbls>
        <c:gapWidth val="110"/>
        <c:overlap val="50"/>
        <c:axId val="177986776"/>
        <c:axId val="1"/>
      </c:barChart>
      <c:catAx>
        <c:axId val="17798677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77986776"/>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4.8899901448074594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0-91BB-43A5-9A70-A087F1A1A9D7}"/>
            </c:ext>
          </c:extLst>
        </c:ser>
        <c:dLbls>
          <c:showLegendKey val="0"/>
          <c:showVal val="0"/>
          <c:showCatName val="0"/>
          <c:showSerName val="0"/>
          <c:showPercent val="0"/>
          <c:showBubbleSize val="0"/>
        </c:dLbls>
        <c:marker val="1"/>
        <c:smooth val="0"/>
        <c:axId val="178196680"/>
        <c:axId val="1"/>
      </c:lineChart>
      <c:catAx>
        <c:axId val="17819668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7819668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36AF-43F2-ADEA-04CF5374812F}"/>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36AF-43F2-ADEA-04CF5374812F}"/>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36AF-43F2-ADEA-04CF5374812F}"/>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36AF-43F2-ADEA-04CF5374812F}"/>
                </c:ext>
              </c:extLst>
            </c:dLbl>
            <c:dLbl>
              <c:idx val="4"/>
              <c:layout>
                <c:manualLayout>
                  <c:xMode val="edge"/>
                  <c:yMode val="edge"/>
                  <c:x val="0.34782641273104015"/>
                  <c:y val="0.55858329206113633"/>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6AF-43F2-ADEA-04CF5374812F}"/>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36AF-43F2-ADEA-04CF5374812F}"/>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36AF-43F2-ADEA-04CF5374812F}"/>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36AF-43F2-ADEA-04CF5374812F}"/>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36AF-43F2-ADEA-04CF5374812F}"/>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36AF-43F2-ADEA-04CF5374812F}"/>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36AF-43F2-ADEA-04CF5374812F}"/>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36AF-43F2-ADEA-04CF5374812F}"/>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36AF-43F2-ADEA-04CF5374812F}"/>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36AF-43F2-ADEA-04CF5374812F}"/>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36AF-43F2-ADEA-04CF5374812F}"/>
                </c:ext>
              </c:extLst>
            </c:dLbl>
            <c:dLbl>
              <c:idx val="4"/>
              <c:layout>
                <c:manualLayout>
                  <c:xMode val="edge"/>
                  <c:yMode val="edge"/>
                  <c:x val="0.37851697856024952"/>
                  <c:y val="0.62670320572712845"/>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6AF-43F2-ADEA-04CF5374812F}"/>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36AF-43F2-ADEA-04CF5374812F}"/>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36AF-43F2-ADEA-04CF5374812F}"/>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36AF-43F2-ADEA-04CF5374812F}"/>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36AF-43F2-ADEA-04CF5374812F}"/>
            </c:ext>
          </c:extLst>
        </c:ser>
        <c:dLbls>
          <c:showLegendKey val="0"/>
          <c:showVal val="1"/>
          <c:showCatName val="0"/>
          <c:showSerName val="0"/>
          <c:showPercent val="0"/>
          <c:showBubbleSize val="0"/>
        </c:dLbls>
        <c:gapWidth val="150"/>
        <c:axId val="178249440"/>
        <c:axId val="1"/>
      </c:barChart>
      <c:catAx>
        <c:axId val="178249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78249440"/>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7.6294303305911304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276395804482703"/>
          <c:y val="4.2505720526963012E-2"/>
        </c:manualLayout>
      </c:layout>
      <c:overlay val="0"/>
      <c:spPr>
        <a:noFill/>
        <a:ln w="25400">
          <a:noFill/>
        </a:ln>
      </c:spPr>
    </c:title>
    <c:autoTitleDeleted val="0"/>
    <c:plotArea>
      <c:layout>
        <c:manualLayout>
          <c:layoutTarget val="inner"/>
          <c:xMode val="edge"/>
          <c:yMode val="edge"/>
          <c:x val="4.0307106449425222E-2"/>
          <c:y val="0.15212573662281498"/>
          <c:w val="0.93666037844378602"/>
          <c:h val="0.71141153303022298"/>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82F3-4750-AEB5-5BA1DA585D1C}"/>
            </c:ext>
          </c:extLst>
        </c:ser>
        <c:dLbls>
          <c:showLegendKey val="0"/>
          <c:showVal val="0"/>
          <c:showCatName val="0"/>
          <c:showSerName val="0"/>
          <c:showPercent val="0"/>
          <c:showBubbleSize val="0"/>
        </c:dLbls>
        <c:gapWidth val="150"/>
        <c:axId val="178246488"/>
        <c:axId val="1"/>
      </c:barChart>
      <c:catAx>
        <c:axId val="178246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7824648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8597-4BEB-BA1B-24682795CFB4}"/>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8597-4BEB-BA1B-24682795CFB4}"/>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8597-4BEB-BA1B-24682795CFB4}"/>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8597-4BEB-BA1B-24682795CFB4}"/>
            </c:ext>
          </c:extLst>
        </c:ser>
        <c:dLbls>
          <c:showLegendKey val="0"/>
          <c:showVal val="0"/>
          <c:showCatName val="0"/>
          <c:showSerName val="0"/>
          <c:showPercent val="0"/>
          <c:showBubbleSize val="0"/>
        </c:dLbls>
        <c:marker val="1"/>
        <c:smooth val="0"/>
        <c:axId val="149638160"/>
        <c:axId val="1"/>
      </c:lineChart>
      <c:dateAx>
        <c:axId val="14963816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4963816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A8F7-47B2-97B9-1A1E745123AB}"/>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A8F7-47B2-97B9-1A1E745123AB}"/>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A8F7-47B2-97B9-1A1E745123AB}"/>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A8F7-47B2-97B9-1A1E745123AB}"/>
            </c:ext>
          </c:extLst>
        </c:ser>
        <c:dLbls>
          <c:showLegendKey val="0"/>
          <c:showVal val="0"/>
          <c:showCatName val="0"/>
          <c:showSerName val="0"/>
          <c:showPercent val="0"/>
          <c:showBubbleSize val="0"/>
        </c:dLbls>
        <c:marker val="1"/>
        <c:smooth val="0"/>
        <c:axId val="178246160"/>
        <c:axId val="1"/>
      </c:lineChart>
      <c:dateAx>
        <c:axId val="17824616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7824616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789887235913514"/>
          <c:y val="0.18502252391535937"/>
          <c:w val="0.67315324307182167"/>
          <c:h val="0.56608081721723036"/>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D719-49AB-833B-6B9E59C236E9}"/>
            </c:ext>
          </c:extLst>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1-D719-49AB-833B-6B9E59C236E9}"/>
            </c:ext>
          </c:extLst>
        </c:ser>
        <c:dLbls>
          <c:showLegendKey val="0"/>
          <c:showVal val="0"/>
          <c:showCatName val="0"/>
          <c:showSerName val="0"/>
          <c:showPercent val="0"/>
          <c:showBubbleSize val="0"/>
        </c:dLbls>
        <c:marker val="1"/>
        <c:smooth val="0"/>
        <c:axId val="178252064"/>
        <c:axId val="1"/>
      </c:lineChart>
      <c:catAx>
        <c:axId val="17825206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5136286818688615"/>
              <c:y val="0.86564109403257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2378941685187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825206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2.7027032599997156E-2"/>
        </c:manualLayout>
      </c:layout>
      <c:overlay val="0"/>
      <c:spPr>
        <a:noFill/>
        <a:ln w="25400">
          <a:noFill/>
        </a:ln>
      </c:spPr>
    </c:title>
    <c:autoTitleDeleted val="0"/>
    <c:plotArea>
      <c:layout>
        <c:manualLayout>
          <c:layoutTarget val="inner"/>
          <c:xMode val="edge"/>
          <c:yMode val="edge"/>
          <c:x val="0.16601852622965926"/>
          <c:y val="0.14864867929998438"/>
          <c:w val="0.68482642069734445"/>
          <c:h val="0.64020283471243256"/>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[1]Chart!$AB$62:$AB$110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extLst>
            <c:ext xmlns:c16="http://schemas.microsoft.com/office/drawing/2014/chart" uri="{C3380CC4-5D6E-409C-BE32-E72D297353CC}">
              <c16:uniqueId val="{00000000-87BF-424D-A3A7-5AA9B10E128D}"/>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[1]Chart!$AC$62:$AC$110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extLst>
            <c:ext xmlns:c16="http://schemas.microsoft.com/office/drawing/2014/chart" uri="{C3380CC4-5D6E-409C-BE32-E72D297353CC}">
              <c16:uniqueId val="{00000001-87BF-424D-A3A7-5AA9B10E128D}"/>
            </c:ext>
          </c:extLst>
        </c:ser>
        <c:dLbls>
          <c:showLegendKey val="0"/>
          <c:showVal val="0"/>
          <c:showCatName val="0"/>
          <c:showSerName val="0"/>
          <c:showPercent val="0"/>
          <c:showBubbleSize val="0"/>
        </c:dLbls>
        <c:marker val="1"/>
        <c:smooth val="0"/>
        <c:axId val="149637504"/>
        <c:axId val="1"/>
      </c:lineChart>
      <c:catAx>
        <c:axId val="149637504"/>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7668936996240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58108181949962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4963750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8.7186275618039516E-2"/>
          <c:y val="0.1572053658740708"/>
          <c:w val="0.77278744297807755"/>
          <c:h val="0.74890889576119835"/>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816384773427304"/>
                  <c:y val="0.85152906515121674"/>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9F7-42FE-BEC3-E6EA8759C6DB}"/>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extLst>
            <c:ext xmlns:c16="http://schemas.microsoft.com/office/drawing/2014/chart" uri="{C3380CC4-5D6E-409C-BE32-E72D297353CC}">
              <c16:uniqueId val="{00000001-E9F7-42FE-BEC3-E6EA8759C6DB}"/>
            </c:ext>
          </c:extLst>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492736331468846"/>
                  <c:y val="0.80131068438588859"/>
                </c:manualLayout>
              </c:layout>
              <c:spPr>
                <a:noFill/>
                <a:ln w="25400">
                  <a:noFill/>
                </a:ln>
              </c:spPr>
              <c:txPr>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F7-42FE-BEC3-E6EA8759C6DB}"/>
                </c:ext>
              </c:extLst>
            </c:dLbl>
            <c:dLbl>
              <c:idx val="1"/>
              <c:layout>
                <c:manualLayout>
                  <c:xMode val="edge"/>
                  <c:yMode val="edge"/>
                  <c:x val="0.21400267651700608"/>
                  <c:y val="0.82532817083887167"/>
                </c:manualLayout>
              </c:layout>
              <c:spPr>
                <a:noFill/>
                <a:ln w="25400">
                  <a:noFill/>
                </a:ln>
              </c:spPr>
              <c:txPr>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9F7-42FE-BEC3-E6EA8759C6DB}"/>
                </c:ext>
              </c:extLst>
            </c:dLbl>
            <c:spPr>
              <a:noFill/>
              <a:ln w="25400">
                <a:noFill/>
              </a:ln>
            </c:spPr>
            <c:txPr>
              <a:bodyPr wrap="square" lIns="38100" tIns="19050" rIns="38100" bIns="19050" anchor="ctr">
                <a:spAutoFit/>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extLst>
            <c:ext xmlns:c16="http://schemas.microsoft.com/office/drawing/2014/chart" uri="{C3380CC4-5D6E-409C-BE32-E72D297353CC}">
              <c16:uniqueId val="{00000004-E9F7-42FE-BEC3-E6EA8759C6DB}"/>
            </c:ext>
          </c:extLst>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extLst>
            <c:ext xmlns:c16="http://schemas.microsoft.com/office/drawing/2014/chart" uri="{C3380CC4-5D6E-409C-BE32-E72D297353CC}">
              <c16:uniqueId val="{00000005-E9F7-42FE-BEC3-E6EA8759C6DB}"/>
            </c:ext>
          </c:extLst>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extLst>
            <c:ext xmlns:c16="http://schemas.microsoft.com/office/drawing/2014/chart" uri="{C3380CC4-5D6E-409C-BE32-E72D297353CC}">
              <c16:uniqueId val="{00000006-E9F7-42FE-BEC3-E6EA8759C6DB}"/>
            </c:ext>
          </c:extLst>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extLst>
            <c:ext xmlns:c16="http://schemas.microsoft.com/office/drawing/2014/chart" uri="{C3380CC4-5D6E-409C-BE32-E72D297353CC}">
              <c16:uniqueId val="{00000007-E9F7-42FE-BEC3-E6EA8759C6DB}"/>
            </c:ext>
          </c:extLst>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228535496262666"/>
                  <c:y val="0.73799185646438781"/>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9F7-42FE-BEC3-E6EA8759C6DB}"/>
                </c:ext>
              </c:extLst>
            </c:dLbl>
            <c:dLbl>
              <c:idx val="1"/>
              <c:layout>
                <c:manualLayout>
                  <c:xMode val="edge"/>
                  <c:yMode val="edge"/>
                  <c:x val="0.25099079344587133"/>
                  <c:y val="0.7707429743548192"/>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9F7-42FE-BEC3-E6EA8759C6DB}"/>
                </c:ext>
              </c:extLst>
            </c:dLbl>
            <c:dLbl>
              <c:idx val="2"/>
              <c:layout>
                <c:manualLayout>
                  <c:xMode val="edge"/>
                  <c:yMode val="edge"/>
                  <c:x val="0.43328936973813575"/>
                  <c:y val="0.71179096215204263"/>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9F7-42FE-BEC3-E6EA8759C6DB}"/>
                </c:ext>
              </c:extLst>
            </c:dLbl>
            <c:dLbl>
              <c:idx val="3"/>
              <c:layout>
                <c:manualLayout>
                  <c:xMode val="edge"/>
                  <c:yMode val="edge"/>
                  <c:x val="0.52708066623632976"/>
                  <c:y val="0.54366855698116145"/>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9F7-42FE-BEC3-E6EA8759C6DB}"/>
                </c:ext>
              </c:extLst>
            </c:dLbl>
            <c:dLbl>
              <c:idx val="4"/>
              <c:layout>
                <c:manualLayout>
                  <c:xMode val="edge"/>
                  <c:yMode val="edge"/>
                  <c:x val="0.70277422164843972"/>
                  <c:y val="0.18777307590514011"/>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9F7-42FE-BEC3-E6EA8759C6DB}"/>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extLst>
            <c:ext xmlns:c16="http://schemas.microsoft.com/office/drawing/2014/chart" uri="{C3380CC4-5D6E-409C-BE32-E72D297353CC}">
              <c16:uniqueId val="{0000000D-E9F7-42FE-BEC3-E6EA8759C6DB}"/>
            </c:ext>
          </c:extLst>
        </c:ser>
        <c:dLbls>
          <c:showLegendKey val="0"/>
          <c:showVal val="0"/>
          <c:showCatName val="0"/>
          <c:showSerName val="0"/>
          <c:showPercent val="0"/>
          <c:showBubbleSize val="0"/>
        </c:dLbls>
        <c:gapWidth val="0"/>
        <c:overlap val="100"/>
        <c:axId val="149640128"/>
        <c:axId val="1"/>
      </c:barChart>
      <c:dateAx>
        <c:axId val="14964012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9640128"/>
        <c:crossesAt val="37104"/>
        <c:crossBetween val="between"/>
      </c:valAx>
      <c:spPr>
        <a:solidFill>
          <a:srgbClr val="FFFFFF"/>
        </a:solidFill>
        <a:ln w="12700">
          <a:solidFill>
            <a:srgbClr val="808080"/>
          </a:solidFill>
          <a:prstDash val="solid"/>
        </a:ln>
      </c:spPr>
    </c:plotArea>
    <c:legend>
      <c:legendPos val="r"/>
      <c:layout>
        <c:manualLayout>
          <c:xMode val="edge"/>
          <c:yMode val="edge"/>
          <c:x val="0.88507279794070415"/>
          <c:y val="0.23799145667046825"/>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8434624359302995"/>
          <c:y val="2.3569047786877347E-2"/>
        </c:manualLayout>
      </c:layout>
      <c:overlay val="0"/>
      <c:spPr>
        <a:noFill/>
        <a:ln w="25400">
          <a:noFill/>
        </a:ln>
      </c:spPr>
    </c:title>
    <c:autoTitleDeleted val="0"/>
    <c:plotArea>
      <c:layout>
        <c:manualLayout>
          <c:layoutTarget val="inner"/>
          <c:xMode val="edge"/>
          <c:yMode val="edge"/>
          <c:x val="7.3120577067626411E-2"/>
          <c:y val="0.19191938912171555"/>
          <c:w val="0.70030975219698532"/>
          <c:h val="0.75589303259342344"/>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[2]Summary!$F$8:$W$8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0-05AF-4C16-9A09-969539EBE13E}"/>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[2]Summary!$F$9:$W$9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1-05AF-4C16-9A09-969539EBE13E}"/>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[2]Summary!$F$10:$W$10</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2-05AF-4C16-9A09-969539EBE13E}"/>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[2]Summary!$F$11:$W$11</c:f>
              <c:numCache>
                <c:formatCode>General</c:formatCode>
                <c:ptCount val="18"/>
              </c:numCache>
            </c:numRef>
          </c:val>
          <c:extLst>
            <c:ext xmlns:c16="http://schemas.microsoft.com/office/drawing/2014/chart" uri="{C3380CC4-5D6E-409C-BE32-E72D297353CC}">
              <c16:uniqueId val="{00000003-05AF-4C16-9A09-969539EBE13E}"/>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[2]Summary!$F$12:$W$12</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4-05AF-4C16-9A09-969539EBE13E}"/>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extLst>
            <c:ext xmlns:c16="http://schemas.microsoft.com/office/drawing/2014/chart" uri="{C3380CC4-5D6E-409C-BE32-E72D297353CC}">
              <c16:uniqueId val="{00000005-05AF-4C16-9A09-969539EBE13E}"/>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[2]Summary!$F$14:$W$14</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6-05AF-4C16-9A09-969539EBE13E}"/>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[2]Summary!$F$15:$W$15</c:f>
              <c:numCache>
                <c:formatCode>General</c:formatCode>
                <c:ptCount val="18"/>
                <c:pt idx="0">
                  <c:v>0</c:v>
                </c:pt>
                <c:pt idx="1">
                  <c:v>0</c:v>
                </c:pt>
                <c:pt idx="2">
                  <c:v>0</c:v>
                </c:pt>
                <c:pt idx="3">
                  <c:v>0</c:v>
                </c:pt>
                <c:pt idx="4">
                  <c:v>0</c:v>
                </c:pt>
                <c:pt idx="5">
                  <c:v>0</c:v>
                </c:pt>
              </c:numCache>
            </c:numRef>
          </c:val>
          <c:extLst>
            <c:ext xmlns:c16="http://schemas.microsoft.com/office/drawing/2014/chart" uri="{C3380CC4-5D6E-409C-BE32-E72D297353CC}">
              <c16:uniqueId val="{00000007-05AF-4C16-9A09-969539EBE13E}"/>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8-05AF-4C16-9A09-969539EBE13E}"/>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[2]Summary!$F$17:$W$17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9-05AF-4C16-9A09-969539EBE13E}"/>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[2]Summary!$F$18:$W$18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A-05AF-4C16-9A09-969539EBE13E}"/>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[2]Summary!$F$19:$W$19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B-05AF-4C16-9A09-969539EBE13E}"/>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C-05AF-4C16-9A09-969539EBE13E}"/>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[2]Summary!$F$21:$W$21</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D-05AF-4C16-9A09-969539EBE13E}"/>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[2]Summary!$F$22:$W$22</c:f>
              <c:numCache>
                <c:formatCode>General</c:formatCode>
                <c:ptCount val="18"/>
                <c:pt idx="0">
                  <c:v>0</c:v>
                </c:pt>
                <c:pt idx="1">
                  <c:v>0</c:v>
                </c:pt>
                <c:pt idx="2">
                  <c:v>0</c:v>
                </c:pt>
                <c:pt idx="3">
                  <c:v>0</c:v>
                </c:pt>
                <c:pt idx="4">
                  <c:v>0</c:v>
                </c:pt>
                <c:pt idx="16">
                  <c:v>521.73043999999993</c:v>
                </c:pt>
              </c:numCache>
            </c:numRef>
          </c:val>
          <c:extLst>
            <c:ext xmlns:c16="http://schemas.microsoft.com/office/drawing/2014/chart" uri="{C3380CC4-5D6E-409C-BE32-E72D297353CC}">
              <c16:uniqueId val="{0000000E-05AF-4C16-9A09-969539EBE13E}"/>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extLst>
            <c:ext xmlns:c16="http://schemas.microsoft.com/office/drawing/2014/chart" uri="{C3380CC4-5D6E-409C-BE32-E72D297353CC}">
              <c16:uniqueId val="{0000000F-05AF-4C16-9A09-969539EBE13E}"/>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[2]Summary!$F$24:$W$24</c:f>
              <c:numCache>
                <c:formatCode>General</c:formatCode>
                <c:ptCount val="18"/>
                <c:pt idx="0">
                  <c:v>0</c:v>
                </c:pt>
                <c:pt idx="1">
                  <c:v>0</c:v>
                </c:pt>
                <c:pt idx="2">
                  <c:v>0</c:v>
                </c:pt>
                <c:pt idx="3">
                  <c:v>0</c:v>
                </c:pt>
                <c:pt idx="4">
                  <c:v>0</c:v>
                </c:pt>
                <c:pt idx="16">
                  <c:v>223.70521000000008</c:v>
                </c:pt>
                <c:pt idx="17">
                  <c:v>0</c:v>
                </c:pt>
              </c:numCache>
            </c:numRef>
          </c:val>
          <c:extLst>
            <c:ext xmlns:c16="http://schemas.microsoft.com/office/drawing/2014/chart" uri="{C3380CC4-5D6E-409C-BE32-E72D297353CC}">
              <c16:uniqueId val="{00000010-05AF-4C16-9A09-969539EBE13E}"/>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[2]Summary!$F$25:$W$25</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1-05AF-4C16-9A09-969539EBE13E}"/>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[2]Summary!$F$26:$W$26</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2-05AF-4C16-9A09-969539EBE13E}"/>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[2]Summary!$F$27:$W$27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3-05AF-4C16-9A09-969539EBE13E}"/>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extLst>
            <c:ext xmlns:c16="http://schemas.microsoft.com/office/drawing/2014/chart" uri="{C3380CC4-5D6E-409C-BE32-E72D297353CC}">
              <c16:uniqueId val="{00000014-05AF-4C16-9A09-969539EBE13E}"/>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15-05AF-4C16-9A09-969539EBE13E}"/>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extLst>
            <c:ext xmlns:c16="http://schemas.microsoft.com/office/drawing/2014/chart" uri="{C3380CC4-5D6E-409C-BE32-E72D297353CC}">
              <c16:uniqueId val="{00000016-05AF-4C16-9A09-969539EBE13E}"/>
            </c:ext>
          </c:extLst>
        </c:ser>
        <c:dLbls>
          <c:showLegendKey val="0"/>
          <c:showVal val="0"/>
          <c:showCatName val="0"/>
          <c:showSerName val="0"/>
          <c:showPercent val="0"/>
          <c:showBubbleSize val="0"/>
        </c:dLbls>
        <c:gapWidth val="0"/>
        <c:overlap val="100"/>
        <c:axId val="209031488"/>
        <c:axId val="1"/>
      </c:barChart>
      <c:dateAx>
        <c:axId val="209031488"/>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031488"/>
        <c:crosses val="autoZero"/>
        <c:crossBetween val="between"/>
      </c:valAx>
      <c:spPr>
        <a:solidFill>
          <a:srgbClr val="FFFFFF"/>
        </a:solidFill>
        <a:ln w="12700">
          <a:solidFill>
            <a:srgbClr val="808080"/>
          </a:solidFill>
          <a:prstDash val="solid"/>
        </a:ln>
      </c:spPr>
    </c:plotArea>
    <c:legend>
      <c:legendPos val="r"/>
      <c:layout>
        <c:manualLayout>
          <c:xMode val="edge"/>
          <c:yMode val="edge"/>
          <c:x val="0.81977435698352985"/>
          <c:y val="6.0606122880541742E-2"/>
          <c:w val="0.16683849978810533"/>
          <c:h val="0.89225680907464244"/>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002394084280078"/>
          <c:w val="0.68639094569998638"/>
          <c:h val="0.59101791292182171"/>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extLst>
            <c:ext xmlns:c16="http://schemas.microsoft.com/office/drawing/2014/chart" uri="{C3380CC4-5D6E-409C-BE32-E72D297353CC}">
              <c16:uniqueId val="{00000000-8ECF-472C-BE56-E44DA18E7D5C}"/>
            </c:ext>
          </c:extLst>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87944850641000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CF-472C-BE56-E44DA18E7D5C}"/>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extLst>
            <c:ext xmlns:c16="http://schemas.microsoft.com/office/drawing/2014/chart" uri="{C3380CC4-5D6E-409C-BE32-E72D297353CC}">
              <c16:uniqueId val="{00000002-8ECF-472C-BE56-E44DA18E7D5C}"/>
            </c:ext>
          </c:extLst>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CF-472C-BE56-E44DA18E7D5C}"/>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extLst>
            <c:ext xmlns:c16="http://schemas.microsoft.com/office/drawing/2014/chart" uri="{C3380CC4-5D6E-409C-BE32-E72D297353CC}">
              <c16:uniqueId val="{00000004-8ECF-472C-BE56-E44DA18E7D5C}"/>
            </c:ext>
          </c:extLst>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CF-472C-BE56-E44DA18E7D5C}"/>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extLst>
            <c:ext xmlns:c16="http://schemas.microsoft.com/office/drawing/2014/chart" uri="{C3380CC4-5D6E-409C-BE32-E72D297353CC}">
              <c16:uniqueId val="{00000006-8ECF-472C-BE56-E44DA18E7D5C}"/>
            </c:ext>
          </c:extLst>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ECF-472C-BE56-E44DA18E7D5C}"/>
                </c:ext>
              </c:extLst>
            </c:dLbl>
            <c:dLbl>
              <c:idx val="8"/>
              <c:layout>
                <c:manualLayout>
                  <c:xMode val="edge"/>
                  <c:yMode val="edge"/>
                  <c:x val="0.6222883430124877"/>
                  <c:y val="0.562649053101574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CF-472C-BE56-E44DA18E7D5C}"/>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8ECF-472C-BE56-E44DA18E7D5C}"/>
            </c:ext>
          </c:extLst>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15812809998888"/>
                  <c:y val="0.40425625243852609"/>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ECF-472C-BE56-E44DA18E7D5C}"/>
                </c:ext>
              </c:extLst>
            </c:dLbl>
            <c:dLbl>
              <c:idx val="8"/>
              <c:layout>
                <c:manualLayout>
                  <c:xMode val="edge"/>
                  <c:yMode val="edge"/>
                  <c:x val="0.63609505743748729"/>
                  <c:y val="0.52718797832626485"/>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ECF-472C-BE56-E44DA18E7D5C}"/>
                </c:ext>
              </c:extLst>
            </c:dLbl>
            <c:spPr>
              <a:noFill/>
              <a:ln w="25400">
                <a:noFill/>
              </a:ln>
            </c:spPr>
            <c:txPr>
              <a:bodyPr wrap="square" lIns="38100" tIns="19050" rIns="38100" bIns="19050" anchor="ctr">
                <a:spAutoFit/>
              </a:bodyPr>
              <a:lstStyle/>
              <a:p>
                <a:pPr>
                  <a:defRPr sz="10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extLst>
            <c:ext xmlns:c16="http://schemas.microsoft.com/office/drawing/2014/chart" uri="{C3380CC4-5D6E-409C-BE32-E72D297353CC}">
              <c16:uniqueId val="{0000000C-8ECF-472C-BE56-E44DA18E7D5C}"/>
            </c:ext>
          </c:extLst>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extLst>
            <c:ext xmlns:c16="http://schemas.microsoft.com/office/drawing/2014/chart" uri="{C3380CC4-5D6E-409C-BE32-E72D297353CC}">
              <c16:uniqueId val="{0000000D-8ECF-472C-BE56-E44DA18E7D5C}"/>
            </c:ext>
          </c:extLst>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ECF-472C-BE56-E44DA18E7D5C}"/>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extLst>
            <c:ext xmlns:c16="http://schemas.microsoft.com/office/drawing/2014/chart" uri="{C3380CC4-5D6E-409C-BE32-E72D297353CC}">
              <c16:uniqueId val="{0000000F-8ECF-472C-BE56-E44DA18E7D5C}"/>
            </c:ext>
          </c:extLst>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8086819973748849"/>
                  <c:y val="0.3758873926182785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ECF-472C-BE56-E44DA18E7D5C}"/>
                </c:ext>
              </c:extLst>
            </c:dLbl>
            <c:dLbl>
              <c:idx val="9"/>
              <c:layout>
                <c:manualLayout>
                  <c:xMode val="edge"/>
                  <c:yMode val="edge"/>
                  <c:x val="0.71696295621248574"/>
                  <c:y val="0.4184406823486497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ECF-472C-BE56-E44DA18E7D5C}"/>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8ECF-472C-BE56-E44DA18E7D5C}"/>
            </c:ext>
          </c:extLst>
        </c:ser>
        <c:dLbls>
          <c:showLegendKey val="0"/>
          <c:showVal val="1"/>
          <c:showCatName val="0"/>
          <c:showSerName val="0"/>
          <c:showPercent val="0"/>
          <c:showBubbleSize val="0"/>
        </c:dLbls>
        <c:gapWidth val="110"/>
        <c:overlap val="50"/>
        <c:axId val="176343864"/>
        <c:axId val="1"/>
      </c:barChart>
      <c:catAx>
        <c:axId val="17634386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6343864"/>
        <c:crosses val="autoZero"/>
        <c:crossBetween val="between"/>
      </c:valAx>
      <c:spPr>
        <a:solidFill>
          <a:srgbClr val="FFFFFF"/>
        </a:solidFill>
        <a:ln w="12700">
          <a:solidFill>
            <a:srgbClr val="C0C0C0"/>
          </a:solidFill>
          <a:prstDash val="solid"/>
        </a:ln>
      </c:spPr>
    </c:plotArea>
    <c:legend>
      <c:legendPos val="r"/>
      <c:layout>
        <c:manualLayout>
          <c:xMode val="edge"/>
          <c:yMode val="edge"/>
          <c:x val="0.75936929337498493"/>
          <c:y val="8.274250780905503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4038131219478453"/>
          <c:y val="0.13815841252317607"/>
          <c:w val="0.77816307624022507"/>
          <c:h val="0.537282715367906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extLst>
            <c:ext xmlns:c16="http://schemas.microsoft.com/office/drawing/2014/chart" uri="{C3380CC4-5D6E-409C-BE32-E72D297353CC}">
              <c16:uniqueId val="{00000000-F790-4510-AE4D-D73C0752AED0}"/>
            </c:ext>
          </c:extLst>
        </c:ser>
        <c:dLbls>
          <c:showLegendKey val="0"/>
          <c:showVal val="0"/>
          <c:showCatName val="0"/>
          <c:showSerName val="0"/>
          <c:showPercent val="0"/>
          <c:showBubbleSize val="0"/>
        </c:dLbls>
        <c:marker val="1"/>
        <c:smooth val="0"/>
        <c:axId val="176344192"/>
        <c:axId val="1"/>
      </c:lineChart>
      <c:catAx>
        <c:axId val="17634419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7634419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2305028599789752"/>
          <c:y val="0.83114346581402743"/>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542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542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5427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54278" name="AutoShape 6"/>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102</xdr:row>
      <xdr:rowOff>45720</xdr:rowOff>
    </xdr:to>
    <xdr:graphicFrame macro="">
      <xdr:nvGraphicFramePr>
        <xdr:cNvPr id="542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542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102</xdr:row>
      <xdr:rowOff>60960</xdr:rowOff>
    </xdr:to>
    <xdr:graphicFrame macro="">
      <xdr:nvGraphicFramePr>
        <xdr:cNvPr id="542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29702"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0.30744</cdr:x>
      <cdr:y>0.85284</cdr:y>
    </cdr:from>
    <cdr:to>
      <cdr:x>0.57546</cdr:x>
      <cdr:y>0.92523</cdr:y>
    </cdr:to>
    <cdr:sp macro="" textlink="">
      <cdr:nvSpPr>
        <cdr:cNvPr id="30721" name="Text Box 1"/>
        <cdr:cNvSpPr txBox="1">
          <a:spLocks xmlns:a="http://schemas.openxmlformats.org/drawingml/2006/main" noChangeArrowheads="1"/>
        </cdr:cNvSpPr>
      </cdr:nvSpPr>
      <cdr:spPr bwMode="auto">
        <a:xfrm xmlns:a="http://schemas.openxmlformats.org/drawingml/2006/main">
          <a:off x="1632666" y="2395445"/>
          <a:ext cx="1425504" cy="20355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615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0.30259</cdr:x>
      <cdr:y>0.96126</cdr:y>
    </cdr:from>
    <cdr:to>
      <cdr:x>0.58373</cdr:x>
      <cdr:y>0.97304</cdr:y>
    </cdr:to>
    <cdr:sp macro="" textlink="">
      <cdr:nvSpPr>
        <cdr:cNvPr id="7169" name="Text Box 1"/>
        <cdr:cNvSpPr txBox="1">
          <a:spLocks xmlns:a="http://schemas.openxmlformats.org/drawingml/2006/main" noChangeArrowheads="1"/>
        </cdr:cNvSpPr>
      </cdr:nvSpPr>
      <cdr:spPr bwMode="auto">
        <a:xfrm xmlns:a="http://schemas.openxmlformats.org/drawingml/2006/main">
          <a:off x="1802874" y="2692982"/>
          <a:ext cx="1677362" cy="3304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1028"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103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0.31831</cdr:x>
      <cdr:y>0.89969</cdr:y>
    </cdr:from>
    <cdr:to>
      <cdr:x>0.59085</cdr:x>
      <cdr:y>0.94779</cdr:y>
    </cdr:to>
    <cdr:sp macro="" textlink="">
      <cdr:nvSpPr>
        <cdr:cNvPr id="2049" name="Text Box 1"/>
        <cdr:cNvSpPr txBox="1">
          <a:spLocks xmlns:a="http://schemas.openxmlformats.org/drawingml/2006/main" noChangeArrowheads="1"/>
        </cdr:cNvSpPr>
      </cdr:nvSpPr>
      <cdr:spPr bwMode="auto">
        <a:xfrm xmlns:a="http://schemas.openxmlformats.org/drawingml/2006/main">
          <a:off x="1896631" y="2520343"/>
          <a:ext cx="1626089" cy="13487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16.xml><?xml version="1.0" encoding="utf-8"?>
<c:userShapes xmlns:c="http://schemas.openxmlformats.org/drawingml/2006/chart">
  <cdr:relSizeAnchor xmlns:cdr="http://schemas.openxmlformats.org/drawingml/2006/chartDrawing">
    <cdr:from>
      <cdr:x>0.17795</cdr:x>
      <cdr:y>0.3929</cdr:y>
    </cdr:from>
    <cdr:to>
      <cdr:x>0.87851</cdr:x>
      <cdr:y>0.3929</cdr:y>
    </cdr:to>
    <cdr:sp macro="" textlink="">
      <cdr:nvSpPr>
        <cdr:cNvPr id="5121" name="Line 1"/>
        <cdr:cNvSpPr>
          <a:spLocks xmlns:a="http://schemas.openxmlformats.org/drawingml/2006/main" noChangeShapeType="1"/>
        </cdr:cNvSpPr>
      </cdr:nvSpPr>
      <cdr:spPr bwMode="auto">
        <a:xfrm xmlns:a="http://schemas.openxmlformats.org/drawingml/2006/main" flipH="1">
          <a:off x="1044265" y="1359684"/>
          <a:ext cx="41211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55297"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0.16666</cdr:x>
      <cdr:y>0.35623</cdr:y>
    </cdr:from>
    <cdr:to>
      <cdr:x>0.85028</cdr:x>
      <cdr:y>0.35623</cdr:y>
    </cdr:to>
    <cdr:sp macro="" textlink="">
      <cdr:nvSpPr>
        <cdr:cNvPr id="58369" name="Line 1"/>
        <cdr:cNvSpPr>
          <a:spLocks xmlns:a="http://schemas.openxmlformats.org/drawingml/2006/main" noChangeShapeType="1"/>
        </cdr:cNvSpPr>
      </cdr:nvSpPr>
      <cdr:spPr bwMode="auto">
        <a:xfrm xmlns:a="http://schemas.openxmlformats.org/drawingml/2006/main" flipH="1">
          <a:off x="977842" y="1607126"/>
          <a:ext cx="4021512"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0.16666</cdr:x>
      <cdr:y>0.35427</cdr:y>
    </cdr:from>
    <cdr:to>
      <cdr:x>0.85028</cdr:x>
      <cdr:y>0.35427</cdr:y>
    </cdr:to>
    <cdr:sp macro="" textlink="">
      <cdr:nvSpPr>
        <cdr:cNvPr id="58370" name="Line 2"/>
        <cdr:cNvSpPr>
          <a:spLocks xmlns:a="http://schemas.openxmlformats.org/drawingml/2006/main" noChangeShapeType="1"/>
        </cdr:cNvSpPr>
      </cdr:nvSpPr>
      <cdr:spPr bwMode="auto">
        <a:xfrm xmlns:a="http://schemas.openxmlformats.org/drawingml/2006/main" flipH="1">
          <a:off x="977842" y="1598302"/>
          <a:ext cx="4021512"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6</xdr:col>
      <xdr:colOff>1356360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75</xdr:row>
      <xdr:rowOff>76200</xdr:rowOff>
    </xdr:from>
    <xdr:to>
      <xdr:col>9</xdr:col>
      <xdr:colOff>792480</xdr:colOff>
      <xdr:row>95</xdr:row>
      <xdr:rowOff>129540</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47110" name="AutoShape 6"/>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55</xdr:row>
      <xdr:rowOff>144780</xdr:rowOff>
    </xdr:from>
    <xdr:to>
      <xdr:col>9</xdr:col>
      <xdr:colOff>617220</xdr:colOff>
      <xdr:row>74</xdr:row>
      <xdr:rowOff>137160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2682240</xdr:colOff>
      <xdr:row>33</xdr:row>
      <xdr:rowOff>137160</xdr:rowOff>
    </xdr:from>
    <xdr:to>
      <xdr:col>9</xdr:col>
      <xdr:colOff>769620</xdr:colOff>
      <xdr:row>55</xdr:row>
      <xdr:rowOff>60960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0.2924</cdr:x>
      <cdr:y>0.9077</cdr:y>
    </cdr:from>
    <cdr:to>
      <cdr:x>0.58294</cdr:x>
      <cdr:y>0.95085</cdr:y>
    </cdr:to>
    <cdr:sp macro="" textlink="">
      <cdr:nvSpPr>
        <cdr:cNvPr id="48129" name="Text Box 1"/>
        <cdr:cNvSpPr txBox="1">
          <a:spLocks xmlns:a="http://schemas.openxmlformats.org/drawingml/2006/main" noChangeArrowheads="1"/>
        </cdr:cNvSpPr>
      </cdr:nvSpPr>
      <cdr:spPr bwMode="auto">
        <a:xfrm xmlns:a="http://schemas.openxmlformats.org/drawingml/2006/main">
          <a:off x="1285309" y="3179138"/>
          <a:ext cx="1279634"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0.17844</cdr:x>
      <cdr:y>0.35752</cdr:y>
    </cdr:from>
    <cdr:to>
      <cdr:x>0.86648</cdr:x>
      <cdr:y>0.35752</cdr:y>
    </cdr:to>
    <cdr:sp macro="" textlink="">
      <cdr:nvSpPr>
        <cdr:cNvPr id="51201" name="Line 1"/>
        <cdr:cNvSpPr>
          <a:spLocks xmlns:a="http://schemas.openxmlformats.org/drawingml/2006/main" noChangeShapeType="1"/>
        </cdr:cNvSpPr>
      </cdr:nvSpPr>
      <cdr:spPr bwMode="auto">
        <a:xfrm xmlns:a="http://schemas.openxmlformats.org/drawingml/2006/main" flipH="1">
          <a:off x="1047153" y="1237028"/>
          <a:ext cx="404750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40966"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0.29372</cdr:x>
      <cdr:y>0.91753</cdr:y>
    </cdr:from>
    <cdr:to>
      <cdr:x>0.56933</cdr:x>
      <cdr:y>0.95361</cdr:y>
    </cdr:to>
    <cdr:sp macro="" textlink="">
      <cdr:nvSpPr>
        <cdr:cNvPr id="41985" name="Text Box 1"/>
        <cdr:cNvSpPr txBox="1">
          <a:spLocks xmlns:a="http://schemas.openxmlformats.org/drawingml/2006/main" noChangeArrowheads="1"/>
        </cdr:cNvSpPr>
      </cdr:nvSpPr>
      <cdr:spPr bwMode="auto">
        <a:xfrm xmlns:a="http://schemas.openxmlformats.org/drawingml/2006/main">
          <a:off x="1559697" y="2577363"/>
          <a:ext cx="1465898" cy="10144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0.15757</cdr:x>
      <cdr:y>0.35655</cdr:y>
    </cdr:from>
    <cdr:to>
      <cdr:x>0.85053</cdr:x>
      <cdr:y>0.35655</cdr:y>
    </cdr:to>
    <cdr:sp macro="" textlink="">
      <cdr:nvSpPr>
        <cdr:cNvPr id="45057" name="Line 1"/>
        <cdr:cNvSpPr>
          <a:spLocks xmlns:a="http://schemas.openxmlformats.org/drawingml/2006/main" noChangeShapeType="1"/>
        </cdr:cNvSpPr>
      </cdr:nvSpPr>
      <cdr:spPr bwMode="auto">
        <a:xfrm xmlns:a="http://schemas.openxmlformats.org/drawingml/2006/main" flipH="1">
          <a:off x="924414" y="1233668"/>
          <a:ext cx="407638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Sept."/>
      <sheetName val="Aug"/>
      <sheetName val="Jul"/>
      <sheetName val="Jun"/>
    </sheetNames>
    <sheetDataSet>
      <sheetData sheetId="0"/>
      <sheetData sheetId="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abSelected="1" topLeftCell="G32" zoomScaleNormal="100" workbookViewId="0">
      <selection activeCell="L53" sqref="L53"/>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2" s="1" customFormat="1" x14ac:dyDescent="0.25">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c r="AC1" s="1" t="s">
        <v>375</v>
      </c>
      <c r="AD1" s="1" t="s">
        <v>429</v>
      </c>
      <c r="AE1" s="1" t="s">
        <v>3</v>
      </c>
    </row>
    <row r="2" spans="1:32" x14ac:dyDescent="0.25">
      <c r="A2" s="2" t="s">
        <v>25</v>
      </c>
      <c r="B2" s="3"/>
      <c r="H2" s="4">
        <f>1+1</f>
        <v>2</v>
      </c>
      <c r="J2" s="4">
        <f>1</f>
        <v>1</v>
      </c>
      <c r="K2" s="3"/>
      <c r="L2" s="5"/>
      <c r="M2" s="3"/>
      <c r="N2" s="3"/>
      <c r="P2" s="4">
        <v>1</v>
      </c>
      <c r="AC2" s="4">
        <f>'summary 0910'!K10</f>
        <v>1</v>
      </c>
      <c r="AD2" s="4">
        <f>'summary 0917'!K10</f>
        <v>2</v>
      </c>
      <c r="AE2" s="4">
        <f>'summary 0924'!K10</f>
        <v>2</v>
      </c>
    </row>
    <row r="3" spans="1:32" x14ac:dyDescent="0.25">
      <c r="A3" s="2" t="s">
        <v>26</v>
      </c>
      <c r="B3" s="5"/>
      <c r="K3" s="5"/>
      <c r="L3" s="5"/>
      <c r="M3" s="5"/>
      <c r="N3" s="6">
        <v>1</v>
      </c>
      <c r="P3" s="4">
        <v>1</v>
      </c>
      <c r="R3" s="4">
        <f>'[6]summary 0625'!K11</f>
        <v>2</v>
      </c>
      <c r="T3" s="4">
        <f>'[6]summary 0709'!K10</f>
        <v>1</v>
      </c>
      <c r="AE3" s="4">
        <f>'summary 0924'!K11</f>
        <v>1</v>
      </c>
    </row>
    <row r="4" spans="1:32" x14ac:dyDescent="0.25">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c r="AE4" s="4">
        <f>'summary 0924'!K12</f>
        <v>4</v>
      </c>
    </row>
    <row r="5" spans="1:32" x14ac:dyDescent="0.25">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c r="AE5" s="4">
        <f>'summary 0924'!K13</f>
        <v>4</v>
      </c>
    </row>
    <row r="6" spans="1:32" x14ac:dyDescent="0.25">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2" x14ac:dyDescent="0.25">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2" x14ac:dyDescent="0.25">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2" x14ac:dyDescent="0.25">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c r="AE9" s="4">
        <f>'summary 0924'!K17</f>
        <v>3</v>
      </c>
    </row>
    <row r="10" spans="1:32" x14ac:dyDescent="0.25">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2" x14ac:dyDescent="0.25">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5">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5">
      <c r="A15" s="4" t="s">
        <v>254</v>
      </c>
      <c r="Y15" s="4">
        <f>[7]Aug!$U$24+[7]Aug!$U$9</f>
        <v>3</v>
      </c>
      <c r="Z15" s="4">
        <f>[7]Aug!$AB$27</f>
        <v>1</v>
      </c>
      <c r="AB15" s="4">
        <f>3</f>
        <v>3</v>
      </c>
      <c r="AC15" s="4">
        <f>2</f>
        <v>2</v>
      </c>
      <c r="AD15" s="4">
        <v>3</v>
      </c>
      <c r="AE15" s="4">
        <f>7+1</f>
        <v>8</v>
      </c>
      <c r="AF15" s="4" t="s">
        <v>254</v>
      </c>
    </row>
    <row r="16" spans="1:32" x14ac:dyDescent="0.25">
      <c r="A16" s="4" t="s">
        <v>73</v>
      </c>
      <c r="X16" s="4">
        <f>[7]Aug!$N$22+[7]Aug!$N$20+[7]Aug!$N$7+[7]Aug!$N$8</f>
        <v>14</v>
      </c>
      <c r="Y16" s="4">
        <f>[7]Aug!$U$20+[7]Aug!$U$22+[7]Aug!$U$16</f>
        <v>3</v>
      </c>
      <c r="Z16" s="4">
        <f>[7]Aug!$AB$22+[7]Aug!$AB$7+[7]Aug!$AB$8</f>
        <v>8</v>
      </c>
      <c r="AA16" s="4">
        <f>[7]Aug!$AI$16+1</f>
        <v>2</v>
      </c>
      <c r="AB16" s="4">
        <f>1+1+5+2</f>
        <v>9</v>
      </c>
      <c r="AC16" s="4">
        <f>1+4+12</f>
        <v>17</v>
      </c>
      <c r="AD16" s="4">
        <v>57</v>
      </c>
      <c r="AE16" s="4">
        <f>14+1+1</f>
        <v>16</v>
      </c>
      <c r="AF16" s="4" t="s">
        <v>73</v>
      </c>
    </row>
    <row r="17" spans="1:32" x14ac:dyDescent="0.25">
      <c r="A17" s="4" t="s">
        <v>219</v>
      </c>
      <c r="AF17" s="4" t="s">
        <v>219</v>
      </c>
    </row>
    <row r="18" spans="1:32" x14ac:dyDescent="0.25">
      <c r="A18" s="4" t="s">
        <v>54</v>
      </c>
      <c r="AF18" s="4" t="s">
        <v>54</v>
      </c>
    </row>
    <row r="19" spans="1:32" x14ac:dyDescent="0.25">
      <c r="A19" s="4" t="s">
        <v>117</v>
      </c>
      <c r="AF19" s="4" t="s">
        <v>117</v>
      </c>
    </row>
    <row r="20" spans="1:32" x14ac:dyDescent="0.25">
      <c r="A20" s="4" t="s">
        <v>336</v>
      </c>
      <c r="X20" s="4">
        <f>[7]Aug!$N$21+[7]Aug!$N$15</f>
        <v>6</v>
      </c>
      <c r="Y20" s="4">
        <f>[7]Aug!$U$26+[7]Aug!$U$21</f>
        <v>7</v>
      </c>
      <c r="Z20" s="4">
        <f>[7]Aug!$AB$26+[7]Aug!$AB$21</f>
        <v>3</v>
      </c>
      <c r="AA20" s="4">
        <f>[7]Aug!$AI$26+[7]Aug!$AI$21</f>
        <v>11</v>
      </c>
      <c r="AB20" s="4">
        <f>1</f>
        <v>1</v>
      </c>
      <c r="AC20" s="4">
        <f>14+3</f>
        <v>17</v>
      </c>
      <c r="AD20" s="4">
        <v>6</v>
      </c>
      <c r="AE20" s="4">
        <v>5</v>
      </c>
      <c r="AF20" s="4" t="s">
        <v>336</v>
      </c>
    </row>
    <row r="22" spans="1:32" x14ac:dyDescent="0.25">
      <c r="A22" s="4" t="s">
        <v>333</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337</v>
      </c>
    </row>
    <row r="24" spans="1:32" x14ac:dyDescent="0.25">
      <c r="A24" s="4" t="s">
        <v>334</v>
      </c>
      <c r="AF24" s="4" t="s">
        <v>334</v>
      </c>
    </row>
    <row r="111" spans="1:12" x14ac:dyDescent="0.25">
      <c r="A111" s="10" t="s">
        <v>331</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36</v>
      </c>
      <c r="B113" s="11"/>
      <c r="C113" s="11"/>
      <c r="D113" s="11"/>
      <c r="E113" s="11"/>
      <c r="F113" s="12"/>
      <c r="G113" s="11"/>
      <c r="H113" s="11"/>
      <c r="I113" s="12"/>
      <c r="J113" s="12"/>
      <c r="K113" s="12"/>
      <c r="L113" s="11"/>
    </row>
    <row r="114" spans="1:12" x14ac:dyDescent="0.25">
      <c r="A114" s="11" t="s">
        <v>271</v>
      </c>
      <c r="B114" s="11"/>
      <c r="C114" s="11"/>
      <c r="D114" s="11"/>
      <c r="E114" s="11"/>
      <c r="F114" s="12"/>
      <c r="G114" s="11"/>
      <c r="H114" s="11"/>
      <c r="I114" s="12"/>
      <c r="J114" s="12"/>
      <c r="K114" s="12"/>
      <c r="L114" s="11"/>
    </row>
    <row r="115" spans="1:12" x14ac:dyDescent="0.25">
      <c r="A115" s="11" t="s">
        <v>272</v>
      </c>
      <c r="B115" s="11"/>
      <c r="C115" s="11"/>
      <c r="D115" s="11"/>
      <c r="E115" s="11"/>
      <c r="F115" s="12"/>
      <c r="G115" s="11"/>
      <c r="H115" s="11"/>
      <c r="I115" s="12"/>
      <c r="J115" s="12"/>
      <c r="K115" s="12"/>
      <c r="L115" s="11"/>
    </row>
    <row r="116" spans="1:12" x14ac:dyDescent="0.25">
      <c r="A116" s="11" t="s">
        <v>273</v>
      </c>
      <c r="B116" s="11"/>
      <c r="C116" s="11"/>
      <c r="D116" s="11"/>
      <c r="E116" s="11"/>
      <c r="F116" s="12"/>
      <c r="G116" s="11"/>
      <c r="H116" s="11"/>
      <c r="I116" s="12"/>
      <c r="J116" s="12"/>
      <c r="K116" s="12"/>
      <c r="L116" s="11"/>
    </row>
    <row r="117" spans="1:12" x14ac:dyDescent="0.25">
      <c r="A117" s="11" t="s">
        <v>274</v>
      </c>
      <c r="B117" s="11"/>
      <c r="C117" s="11"/>
      <c r="D117" s="11"/>
      <c r="E117" s="11"/>
      <c r="F117" s="12"/>
      <c r="G117" s="11"/>
      <c r="H117" s="11"/>
      <c r="I117" s="12"/>
      <c r="J117" s="12"/>
      <c r="K117" s="12"/>
      <c r="L117" s="11"/>
    </row>
    <row r="118" spans="1:12" x14ac:dyDescent="0.25">
      <c r="A118" s="11" t="s">
        <v>275</v>
      </c>
      <c r="B118" s="11"/>
      <c r="C118" s="11"/>
      <c r="D118" s="11"/>
      <c r="E118" s="11"/>
      <c r="F118" s="12"/>
      <c r="G118" s="11"/>
      <c r="H118" s="11"/>
      <c r="I118" s="12"/>
      <c r="J118" s="12"/>
      <c r="K118" s="12"/>
      <c r="L118" s="11"/>
    </row>
    <row r="119" spans="1:12" x14ac:dyDescent="0.25">
      <c r="A119" s="11" t="s">
        <v>276</v>
      </c>
      <c r="B119" s="11"/>
      <c r="C119" s="11"/>
      <c r="D119" s="11"/>
      <c r="E119" s="11"/>
      <c r="F119" s="12"/>
      <c r="G119" s="11"/>
      <c r="H119" s="11"/>
      <c r="I119" s="12"/>
      <c r="J119" s="12"/>
      <c r="K119" s="12"/>
      <c r="L119" s="11"/>
    </row>
    <row r="120" spans="1:12" x14ac:dyDescent="0.25">
      <c r="A120" s="11" t="s">
        <v>277</v>
      </c>
      <c r="B120" s="11"/>
      <c r="C120" s="11"/>
      <c r="D120" s="11"/>
      <c r="E120" s="11"/>
      <c r="F120" s="12"/>
      <c r="G120" s="11"/>
      <c r="H120" s="11"/>
      <c r="I120" s="12"/>
      <c r="J120" s="12"/>
      <c r="K120" s="12"/>
      <c r="L120" s="11"/>
    </row>
    <row r="121" spans="1:12" x14ac:dyDescent="0.25">
      <c r="A121" s="11" t="s">
        <v>278</v>
      </c>
      <c r="B121" s="11"/>
      <c r="C121" s="11"/>
      <c r="D121" s="11"/>
      <c r="E121" s="11"/>
      <c r="F121" s="12"/>
      <c r="G121" s="11"/>
      <c r="H121" s="11"/>
      <c r="I121" s="12"/>
      <c r="J121" s="12"/>
      <c r="K121" s="12"/>
      <c r="L121" s="11"/>
    </row>
    <row r="122" spans="1:12" x14ac:dyDescent="0.25">
      <c r="A122" s="11" t="s">
        <v>279</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37</v>
      </c>
      <c r="F124" s="14"/>
      <c r="G124" s="14"/>
      <c r="H124" s="14"/>
      <c r="I124" s="14" t="s">
        <v>38</v>
      </c>
      <c r="J124" s="14" t="s">
        <v>39</v>
      </c>
      <c r="K124" s="14" t="s">
        <v>40</v>
      </c>
      <c r="L124" s="14" t="s">
        <v>41</v>
      </c>
    </row>
    <row r="125" spans="1:12" x14ac:dyDescent="0.25">
      <c r="A125" s="14" t="s">
        <v>42</v>
      </c>
      <c r="B125" s="14" t="s">
        <v>43</v>
      </c>
      <c r="C125" s="14" t="s">
        <v>44</v>
      </c>
      <c r="D125" s="14" t="s">
        <v>45</v>
      </c>
      <c r="E125" s="14" t="s">
        <v>46</v>
      </c>
      <c r="F125" s="14" t="s">
        <v>36</v>
      </c>
      <c r="G125" s="14" t="s">
        <v>47</v>
      </c>
      <c r="H125" s="14" t="s">
        <v>48</v>
      </c>
      <c r="I125" s="14" t="s">
        <v>49</v>
      </c>
      <c r="J125" s="14" t="s">
        <v>50</v>
      </c>
      <c r="K125" s="14" t="s">
        <v>51</v>
      </c>
      <c r="L125" s="14" t="s">
        <v>52</v>
      </c>
    </row>
    <row r="126" spans="1:12" x14ac:dyDescent="0.25">
      <c r="A126" s="14"/>
      <c r="B126" s="14"/>
      <c r="C126" s="14"/>
      <c r="D126" s="14"/>
      <c r="E126" s="14"/>
      <c r="F126" s="14"/>
      <c r="G126" s="14"/>
      <c r="H126" s="14"/>
      <c r="I126" s="14"/>
      <c r="J126" s="14"/>
      <c r="K126" s="14"/>
      <c r="L126" s="14"/>
    </row>
    <row r="127" spans="1:12" ht="26.4" x14ac:dyDescent="0.25">
      <c r="A127" s="24">
        <v>37162</v>
      </c>
      <c r="B127" s="18" t="s">
        <v>430</v>
      </c>
      <c r="C127" s="18" t="s">
        <v>254</v>
      </c>
      <c r="D127" s="18" t="s">
        <v>365</v>
      </c>
      <c r="E127" s="18" t="s">
        <v>366</v>
      </c>
      <c r="F127" s="18" t="s">
        <v>201</v>
      </c>
      <c r="G127" s="17" t="s">
        <v>431</v>
      </c>
      <c r="H127" s="18"/>
      <c r="I127" s="18" t="s">
        <v>60</v>
      </c>
      <c r="J127" s="18" t="s">
        <v>60</v>
      </c>
      <c r="K127" s="18" t="s">
        <v>60</v>
      </c>
      <c r="L127" s="18" t="s">
        <v>282</v>
      </c>
    </row>
    <row r="128" spans="1:12" ht="26.4" x14ac:dyDescent="0.25">
      <c r="A128" s="24">
        <v>37162</v>
      </c>
      <c r="B128" s="18" t="s">
        <v>97</v>
      </c>
      <c r="C128" s="18" t="s">
        <v>64</v>
      </c>
      <c r="D128" s="18" t="s">
        <v>98</v>
      </c>
      <c r="E128" s="18" t="s">
        <v>66</v>
      </c>
      <c r="F128" s="18" t="s">
        <v>201</v>
      </c>
      <c r="G128" s="17" t="s">
        <v>432</v>
      </c>
      <c r="H128" s="18"/>
      <c r="I128" s="18" t="s">
        <v>60</v>
      </c>
      <c r="J128" s="18" t="s">
        <v>60</v>
      </c>
      <c r="K128" s="18" t="s">
        <v>60</v>
      </c>
      <c r="L128" s="18" t="s">
        <v>282</v>
      </c>
    </row>
    <row r="129" spans="1:25" x14ac:dyDescent="0.25">
      <c r="A129" s="24">
        <v>37162</v>
      </c>
      <c r="B129" s="18" t="s">
        <v>292</v>
      </c>
      <c r="C129" s="18" t="s">
        <v>54</v>
      </c>
      <c r="D129" s="18" t="s">
        <v>396</v>
      </c>
      <c r="E129" s="18" t="s">
        <v>397</v>
      </c>
      <c r="F129" s="18" t="s">
        <v>81</v>
      </c>
      <c r="G129" s="17" t="s">
        <v>433</v>
      </c>
      <c r="H129" s="18"/>
      <c r="I129" s="18" t="s">
        <v>61</v>
      </c>
      <c r="J129" s="18" t="s">
        <v>61</v>
      </c>
      <c r="K129" s="18" t="s">
        <v>61</v>
      </c>
      <c r="L129" s="18" t="s">
        <v>282</v>
      </c>
    </row>
    <row r="130" spans="1:25" ht="23.25" customHeight="1" x14ac:dyDescent="0.25">
      <c r="A130" s="24">
        <v>37162</v>
      </c>
      <c r="B130" s="18" t="s">
        <v>434</v>
      </c>
      <c r="C130" s="18" t="s">
        <v>54</v>
      </c>
      <c r="D130" s="18" t="s">
        <v>139</v>
      </c>
      <c r="E130" s="18" t="s">
        <v>305</v>
      </c>
      <c r="F130" s="18" t="s">
        <v>86</v>
      </c>
      <c r="G130" s="17" t="s">
        <v>361</v>
      </c>
      <c r="H130" s="18"/>
      <c r="I130" s="18" t="s">
        <v>61</v>
      </c>
      <c r="J130" s="18" t="s">
        <v>60</v>
      </c>
      <c r="K130" s="18" t="s">
        <v>61</v>
      </c>
      <c r="L130" s="18" t="s">
        <v>282</v>
      </c>
    </row>
    <row r="131" spans="1:25" ht="24.75" customHeight="1" x14ac:dyDescent="0.25">
      <c r="A131" s="24">
        <v>37162</v>
      </c>
      <c r="B131" s="18" t="s">
        <v>318</v>
      </c>
      <c r="C131" s="18" t="s">
        <v>54</v>
      </c>
      <c r="D131" s="18" t="s">
        <v>55</v>
      </c>
      <c r="E131" s="18" t="s">
        <v>56</v>
      </c>
      <c r="F131" s="18" t="s">
        <v>57</v>
      </c>
      <c r="G131" s="17" t="s">
        <v>435</v>
      </c>
      <c r="H131" s="18"/>
      <c r="I131" s="18" t="s">
        <v>60</v>
      </c>
      <c r="J131" s="18" t="s">
        <v>60</v>
      </c>
      <c r="K131" s="18" t="s">
        <v>61</v>
      </c>
      <c r="L131" s="18" t="s">
        <v>282</v>
      </c>
    </row>
    <row r="132" spans="1:25" ht="26.4" x14ac:dyDescent="0.25">
      <c r="A132" s="24">
        <v>37161</v>
      </c>
      <c r="B132" s="18" t="s">
        <v>436</v>
      </c>
      <c r="C132" s="18"/>
      <c r="D132" s="18"/>
      <c r="E132" s="18"/>
      <c r="F132" s="18" t="s">
        <v>86</v>
      </c>
      <c r="G132" s="17" t="s">
        <v>437</v>
      </c>
      <c r="H132" s="18"/>
      <c r="I132" s="18" t="s">
        <v>61</v>
      </c>
      <c r="J132" s="18" t="s">
        <v>60</v>
      </c>
      <c r="K132" s="18" t="s">
        <v>61</v>
      </c>
      <c r="L132" s="18" t="s">
        <v>282</v>
      </c>
      <c r="M132" s="22"/>
      <c r="N132" s="22"/>
      <c r="O132" s="22"/>
      <c r="P132" s="22"/>
      <c r="Q132" s="22"/>
      <c r="R132" s="22"/>
      <c r="S132" s="22"/>
      <c r="T132" s="22"/>
      <c r="U132" s="22"/>
      <c r="V132" s="22"/>
      <c r="W132" s="22"/>
      <c r="X132" s="22"/>
      <c r="Y132" s="22"/>
    </row>
    <row r="133" spans="1:25" ht="52.8" x14ac:dyDescent="0.25">
      <c r="A133" s="24">
        <v>37160</v>
      </c>
      <c r="B133" s="17" t="s">
        <v>438</v>
      </c>
      <c r="C133" s="18" t="s">
        <v>64</v>
      </c>
      <c r="D133" s="18" t="s">
        <v>439</v>
      </c>
      <c r="E133" s="18" t="s">
        <v>66</v>
      </c>
      <c r="F133" s="18" t="s">
        <v>81</v>
      </c>
      <c r="G133" s="17" t="s">
        <v>440</v>
      </c>
      <c r="H133" s="18"/>
      <c r="I133" s="18" t="s">
        <v>60</v>
      </c>
      <c r="J133" s="18" t="s">
        <v>61</v>
      </c>
      <c r="K133" s="18" t="s">
        <v>60</v>
      </c>
      <c r="L133" s="18" t="s">
        <v>282</v>
      </c>
      <c r="M133" s="22"/>
      <c r="N133" s="22"/>
      <c r="O133" s="22"/>
      <c r="P133" s="22"/>
      <c r="Q133" s="22"/>
      <c r="R133" s="22"/>
      <c r="S133" s="22"/>
      <c r="T133" s="22"/>
      <c r="U133" s="22"/>
      <c r="V133" s="22"/>
      <c r="W133" s="22"/>
      <c r="X133" s="22"/>
      <c r="Y133" s="22"/>
    </row>
    <row r="134" spans="1:25" ht="39.6" x14ac:dyDescent="0.25">
      <c r="A134" s="24">
        <v>37160</v>
      </c>
      <c r="B134" s="18" t="s">
        <v>441</v>
      </c>
      <c r="C134" s="18" t="s">
        <v>64</v>
      </c>
      <c r="D134" s="18" t="s">
        <v>393</v>
      </c>
      <c r="E134" s="18" t="s">
        <v>125</v>
      </c>
      <c r="F134" s="18" t="s">
        <v>81</v>
      </c>
      <c r="G134" s="17" t="s">
        <v>442</v>
      </c>
      <c r="H134" s="18"/>
      <c r="I134" s="18" t="s">
        <v>61</v>
      </c>
      <c r="J134" s="18" t="s">
        <v>60</v>
      </c>
      <c r="K134" s="18" t="s">
        <v>60</v>
      </c>
      <c r="L134" s="18" t="s">
        <v>282</v>
      </c>
      <c r="M134" s="22"/>
      <c r="N134" s="22"/>
      <c r="O134" s="22"/>
      <c r="P134" s="22"/>
      <c r="Q134" s="22"/>
      <c r="R134" s="22"/>
      <c r="S134" s="22"/>
      <c r="T134" s="22"/>
      <c r="U134" s="22"/>
      <c r="V134" s="22"/>
      <c r="W134" s="22"/>
      <c r="X134" s="22"/>
      <c r="Y134" s="22"/>
    </row>
    <row r="135" spans="1:25" ht="55.5" customHeight="1" x14ac:dyDescent="0.25">
      <c r="A135" s="24">
        <v>37159</v>
      </c>
      <c r="B135" s="18" t="s">
        <v>378</v>
      </c>
      <c r="C135" s="18" t="s">
        <v>254</v>
      </c>
      <c r="D135" s="18" t="s">
        <v>379</v>
      </c>
      <c r="E135" s="18" t="s">
        <v>380</v>
      </c>
      <c r="F135" s="18" t="s">
        <v>86</v>
      </c>
      <c r="G135" s="17" t="s">
        <v>443</v>
      </c>
      <c r="H135" s="18"/>
      <c r="I135" s="18" t="s">
        <v>61</v>
      </c>
      <c r="J135" s="18" t="s">
        <v>60</v>
      </c>
      <c r="K135" s="18" t="s">
        <v>61</v>
      </c>
      <c r="L135" s="18" t="s">
        <v>282</v>
      </c>
      <c r="M135" s="22"/>
      <c r="N135" s="22"/>
      <c r="O135" s="22"/>
      <c r="P135" s="22"/>
      <c r="Q135" s="22"/>
      <c r="R135" s="22"/>
      <c r="S135" s="22"/>
      <c r="T135" s="22"/>
      <c r="U135" s="22"/>
      <c r="V135" s="22"/>
      <c r="W135" s="22"/>
      <c r="X135" s="22"/>
      <c r="Y135" s="22"/>
    </row>
    <row r="136" spans="1:25" ht="66" x14ac:dyDescent="0.25">
      <c r="A136" s="24">
        <v>37159</v>
      </c>
      <c r="B136" s="18" t="s">
        <v>244</v>
      </c>
      <c r="C136" s="18" t="s">
        <v>54</v>
      </c>
      <c r="D136" s="18" t="s">
        <v>55</v>
      </c>
      <c r="E136" s="18" t="s">
        <v>56</v>
      </c>
      <c r="F136" s="18" t="s">
        <v>57</v>
      </c>
      <c r="G136" s="17" t="s">
        <v>444</v>
      </c>
      <c r="H136" s="18"/>
      <c r="I136" s="18" t="s">
        <v>60</v>
      </c>
      <c r="J136" s="18" t="s">
        <v>60</v>
      </c>
      <c r="K136" s="18" t="s">
        <v>60</v>
      </c>
      <c r="L136" s="18" t="s">
        <v>282</v>
      </c>
      <c r="M136" s="22"/>
      <c r="N136" s="22"/>
      <c r="O136" s="22"/>
      <c r="P136" s="22"/>
      <c r="Q136" s="22"/>
      <c r="R136" s="22"/>
      <c r="S136" s="22"/>
      <c r="T136" s="22"/>
      <c r="U136" s="22"/>
      <c r="V136" s="22"/>
      <c r="W136" s="22"/>
      <c r="X136" s="22"/>
      <c r="Y136" s="22"/>
    </row>
    <row r="137" spans="1:25" ht="52.8" x14ac:dyDescent="0.25">
      <c r="A137" s="24">
        <v>37159</v>
      </c>
      <c r="B137" s="18" t="s">
        <v>445</v>
      </c>
      <c r="C137" s="18" t="s">
        <v>54</v>
      </c>
      <c r="D137" s="18" t="s">
        <v>55</v>
      </c>
      <c r="E137" s="18" t="s">
        <v>56</v>
      </c>
      <c r="F137" s="18" t="s">
        <v>57</v>
      </c>
      <c r="G137" s="17" t="s">
        <v>446</v>
      </c>
      <c r="H137" s="18"/>
      <c r="I137" s="18" t="s">
        <v>60</v>
      </c>
      <c r="J137" s="18" t="s">
        <v>60</v>
      </c>
      <c r="K137" s="18" t="s">
        <v>60</v>
      </c>
      <c r="L137" s="18" t="s">
        <v>282</v>
      </c>
      <c r="M137" s="22"/>
      <c r="N137" s="22"/>
      <c r="O137" s="22"/>
      <c r="P137" s="22"/>
      <c r="Q137" s="22"/>
      <c r="R137" s="22"/>
      <c r="S137" s="22"/>
      <c r="T137" s="22"/>
      <c r="U137" s="22"/>
      <c r="V137" s="22"/>
      <c r="W137" s="22"/>
      <c r="X137" s="22"/>
      <c r="Y137" s="22"/>
    </row>
    <row r="138" spans="1:25" ht="39.6" x14ac:dyDescent="0.25">
      <c r="A138" s="24">
        <v>37158</v>
      </c>
      <c r="B138" s="18" t="s">
        <v>447</v>
      </c>
      <c r="C138" s="18" t="s">
        <v>64</v>
      </c>
      <c r="D138" s="18" t="s">
        <v>448</v>
      </c>
      <c r="E138" s="18" t="s">
        <v>125</v>
      </c>
      <c r="F138" s="18" t="s">
        <v>81</v>
      </c>
      <c r="G138" s="17" t="s">
        <v>449</v>
      </c>
      <c r="H138" s="18"/>
      <c r="I138" s="18" t="s">
        <v>60</v>
      </c>
      <c r="J138" s="18" t="s">
        <v>60</v>
      </c>
      <c r="K138" s="18" t="s">
        <v>60</v>
      </c>
      <c r="L138" s="18" t="s">
        <v>282</v>
      </c>
      <c r="M138" s="22"/>
      <c r="N138" s="22"/>
      <c r="O138" s="22"/>
      <c r="P138" s="22"/>
      <c r="Q138" s="22"/>
      <c r="R138" s="22"/>
      <c r="S138" s="22"/>
      <c r="T138" s="22"/>
      <c r="U138" s="22"/>
      <c r="V138" s="22"/>
      <c r="W138" s="22"/>
      <c r="X138" s="22"/>
      <c r="Y138" s="22"/>
    </row>
    <row r="139" spans="1:25" ht="39.6" x14ac:dyDescent="0.25">
      <c r="A139" s="24">
        <v>37158</v>
      </c>
      <c r="B139" s="18" t="s">
        <v>244</v>
      </c>
      <c r="C139" s="18" t="s">
        <v>54</v>
      </c>
      <c r="D139" s="18" t="s">
        <v>244</v>
      </c>
      <c r="E139" s="18" t="s">
        <v>56</v>
      </c>
      <c r="F139" s="18" t="s">
        <v>264</v>
      </c>
      <c r="G139" s="17" t="s">
        <v>0</v>
      </c>
      <c r="H139" s="18"/>
      <c r="I139" s="18" t="s">
        <v>60</v>
      </c>
      <c r="J139" s="18" t="s">
        <v>60</v>
      </c>
      <c r="K139" s="18" t="s">
        <v>61</v>
      </c>
      <c r="L139" s="18" t="s">
        <v>282</v>
      </c>
      <c r="M139" s="22"/>
      <c r="N139" s="22"/>
      <c r="O139" s="22"/>
      <c r="P139" s="22"/>
      <c r="Q139" s="22"/>
      <c r="R139" s="22"/>
      <c r="S139" s="22"/>
      <c r="T139" s="22"/>
      <c r="U139" s="22"/>
      <c r="V139" s="22"/>
      <c r="W139" s="22"/>
      <c r="X139" s="22"/>
      <c r="Y139" s="22"/>
    </row>
    <row r="140" spans="1:25" ht="66" x14ac:dyDescent="0.25">
      <c r="A140" s="24">
        <v>37158</v>
      </c>
      <c r="B140" s="18" t="s">
        <v>1</v>
      </c>
      <c r="C140" s="18" t="s">
        <v>54</v>
      </c>
      <c r="D140" s="18" t="s">
        <v>55</v>
      </c>
      <c r="E140" s="18" t="s">
        <v>56</v>
      </c>
      <c r="F140" s="18" t="s">
        <v>57</v>
      </c>
      <c r="G140" s="17" t="s">
        <v>2</v>
      </c>
      <c r="H140" s="18"/>
      <c r="I140" s="18" t="s">
        <v>61</v>
      </c>
      <c r="J140" s="18" t="s">
        <v>60</v>
      </c>
      <c r="K140" s="18" t="s">
        <v>61</v>
      </c>
      <c r="L140" s="18" t="s">
        <v>282</v>
      </c>
      <c r="M140" s="22"/>
      <c r="N140" s="22"/>
      <c r="O140" s="22"/>
      <c r="P140" s="22"/>
      <c r="Q140" s="22"/>
      <c r="R140" s="22"/>
      <c r="S140" s="22"/>
      <c r="T140" s="22"/>
      <c r="U140" s="22"/>
      <c r="V140" s="22"/>
      <c r="W140" s="22"/>
      <c r="X140" s="22"/>
      <c r="Y140" s="22"/>
    </row>
    <row r="141" spans="1:25" x14ac:dyDescent="0.25">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5">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5">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5">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5">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5">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5">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5">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5">
      <c r="A149" s="15"/>
      <c r="B149" s="17"/>
      <c r="C149" s="16"/>
      <c r="D149" s="16"/>
      <c r="E149" s="16"/>
      <c r="F149" s="16"/>
      <c r="G149" s="17"/>
      <c r="H149" s="16"/>
      <c r="I149" s="16"/>
      <c r="J149" s="16"/>
      <c r="K149" s="16"/>
      <c r="L149" s="16"/>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249</v>
      </c>
      <c r="B187" s="1" t="s">
        <v>250</v>
      </c>
      <c r="C187" s="4" t="s">
        <v>251</v>
      </c>
      <c r="D187" s="33" t="s">
        <v>252</v>
      </c>
      <c r="E187" s="33" t="s">
        <v>253</v>
      </c>
    </row>
    <row r="188" spans="1:12" x14ac:dyDescent="0.25">
      <c r="A188" s="34" t="s">
        <v>254</v>
      </c>
      <c r="B188" s="35">
        <f t="shared" ref="B188:B196" si="3">C188/$C$197</f>
        <v>0.14285714285714285</v>
      </c>
      <c r="C188" s="5">
        <f>'summary 0924'!I24</f>
        <v>2</v>
      </c>
      <c r="D188" s="4">
        <f>33+1+1+1+1+1+8+1+1+1+2+1+2+1+1+1+2+3+8</f>
        <v>70</v>
      </c>
      <c r="E188" s="36">
        <f t="shared" ref="E188:E195" si="4">(C188/D188)*100</f>
        <v>2.8571428571428572</v>
      </c>
    </row>
    <row r="189" spans="1:12" x14ac:dyDescent="0.25">
      <c r="A189" s="34" t="s">
        <v>73</v>
      </c>
      <c r="B189" s="35">
        <f t="shared" si="3"/>
        <v>0</v>
      </c>
      <c r="C189" s="5">
        <f>'summary 0924'!I25</f>
        <v>0</v>
      </c>
      <c r="D189" s="4">
        <f>540+17+1+1+6+10+1+2+12+2+1+1+1+3+4+3+1+1+1+8+2+1+1+6+1+1+2+1+2+1+4+1+1+1+12+4+57+16</f>
        <v>730</v>
      </c>
      <c r="E189" s="36">
        <f t="shared" si="4"/>
        <v>0</v>
      </c>
    </row>
    <row r="190" spans="1:12" x14ac:dyDescent="0.25">
      <c r="A190" s="34" t="s">
        <v>54</v>
      </c>
      <c r="B190" s="35">
        <f t="shared" si="3"/>
        <v>0.5714285714285714</v>
      </c>
      <c r="C190" s="5">
        <f>'summary 0924'!I26</f>
        <v>8</v>
      </c>
      <c r="D190" s="4">
        <f>13+1+1+1+16+10</f>
        <v>42</v>
      </c>
      <c r="E190" s="36">
        <f t="shared" si="4"/>
        <v>19.047619047619047</v>
      </c>
    </row>
    <row r="191" spans="1:12" x14ac:dyDescent="0.25">
      <c r="A191" s="34" t="s">
        <v>255</v>
      </c>
      <c r="B191" s="35">
        <f t="shared" si="3"/>
        <v>0</v>
      </c>
      <c r="C191" s="5">
        <f>'summary 0924'!I27</f>
        <v>0</v>
      </c>
      <c r="D191" s="4">
        <f>36+1+1+2</f>
        <v>40</v>
      </c>
      <c r="E191" s="36">
        <f t="shared" si="4"/>
        <v>0</v>
      </c>
    </row>
    <row r="192" spans="1:12" x14ac:dyDescent="0.25">
      <c r="A192" s="34" t="s">
        <v>256</v>
      </c>
      <c r="B192" s="35">
        <f t="shared" si="3"/>
        <v>0.14285714285714285</v>
      </c>
      <c r="C192" s="5">
        <f>'summary 0924'!I28</f>
        <v>2</v>
      </c>
      <c r="D192" s="4">
        <f>288+2+13+2+5+56+59+14+2+3+3+1+4+14</f>
        <v>466</v>
      </c>
      <c r="E192" s="36">
        <f t="shared" si="4"/>
        <v>0.42918454935622319</v>
      </c>
    </row>
    <row r="193" spans="1:5" x14ac:dyDescent="0.25">
      <c r="A193" s="34" t="s">
        <v>257</v>
      </c>
      <c r="B193" s="35">
        <f t="shared" si="3"/>
        <v>7.1428571428571425E-2</v>
      </c>
      <c r="C193" s="5">
        <f>'summary 0924'!I29</f>
        <v>1</v>
      </c>
      <c r="D193" s="4">
        <f>132+2+1+2+7+3+4+2+7+1+3+4+5</f>
        <v>173</v>
      </c>
      <c r="E193" s="36">
        <f t="shared" si="4"/>
        <v>0.57803468208092479</v>
      </c>
    </row>
    <row r="194" spans="1:5" x14ac:dyDescent="0.25">
      <c r="A194" s="34" t="s">
        <v>117</v>
      </c>
      <c r="B194" s="35">
        <f t="shared" si="3"/>
        <v>0</v>
      </c>
      <c r="C194" s="5">
        <f>'summary 0924'!I30</f>
        <v>0</v>
      </c>
      <c r="D194" s="4">
        <v>9</v>
      </c>
      <c r="E194" s="36">
        <f t="shared" si="4"/>
        <v>0</v>
      </c>
    </row>
    <row r="195" spans="1:5" x14ac:dyDescent="0.25">
      <c r="A195" s="34" t="s">
        <v>219</v>
      </c>
      <c r="B195" s="35">
        <f t="shared" si="3"/>
        <v>0</v>
      </c>
      <c r="C195" s="5">
        <f>'summary 0924'!I31</f>
        <v>0</v>
      </c>
      <c r="D195" s="4">
        <f>10+5+2</f>
        <v>17</v>
      </c>
      <c r="E195" s="36">
        <f t="shared" si="4"/>
        <v>0</v>
      </c>
    </row>
    <row r="196" spans="1:5" x14ac:dyDescent="0.25">
      <c r="A196" s="37" t="s">
        <v>258</v>
      </c>
      <c r="B196" s="35">
        <f t="shared" si="3"/>
        <v>7.1428571428571425E-2</v>
      </c>
      <c r="C196" s="5">
        <f>'summary 0924'!I32</f>
        <v>1</v>
      </c>
    </row>
    <row r="197" spans="1:5" x14ac:dyDescent="0.25">
      <c r="A197" s="37" t="s">
        <v>259</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260</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261</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262</v>
      </c>
      <c r="B8" s="44"/>
      <c r="C8" s="44" t="s">
        <v>263</v>
      </c>
      <c r="D8" s="44"/>
      <c r="E8" s="45"/>
      <c r="F8" s="45"/>
      <c r="G8" s="45"/>
      <c r="H8" s="45"/>
      <c r="I8" s="45"/>
      <c r="J8" s="45"/>
      <c r="K8" s="46"/>
    </row>
    <row r="9" spans="1:11" x14ac:dyDescent="0.25">
      <c r="A9" s="2"/>
      <c r="B9" s="2"/>
      <c r="C9" s="2"/>
      <c r="D9" s="2"/>
      <c r="E9" s="2"/>
      <c r="F9" s="2"/>
      <c r="G9" s="2"/>
      <c r="H9" s="2"/>
      <c r="I9" s="2"/>
      <c r="K9" s="3"/>
    </row>
    <row r="10" spans="1:11" x14ac:dyDescent="0.25">
      <c r="A10" s="5" t="s">
        <v>201</v>
      </c>
      <c r="B10" s="2"/>
      <c r="C10" s="2" t="s">
        <v>25</v>
      </c>
      <c r="D10" s="2"/>
      <c r="E10" s="2"/>
      <c r="F10" s="2"/>
      <c r="G10" s="2"/>
      <c r="H10" s="2"/>
      <c r="I10" s="2"/>
      <c r="K10" s="2"/>
    </row>
    <row r="11" spans="1:11" x14ac:dyDescent="0.25">
      <c r="A11" s="6" t="s">
        <v>264</v>
      </c>
      <c r="B11" s="7"/>
      <c r="C11" s="7" t="s">
        <v>26</v>
      </c>
      <c r="D11" s="7"/>
      <c r="E11" s="7"/>
      <c r="F11" s="7"/>
      <c r="G11" s="7"/>
      <c r="H11" s="7"/>
      <c r="I11" s="7"/>
      <c r="J11" s="7"/>
      <c r="K11" s="7"/>
    </row>
    <row r="12" spans="1:11" x14ac:dyDescent="0.25">
      <c r="A12" s="6" t="s">
        <v>81</v>
      </c>
      <c r="B12" s="7"/>
      <c r="C12" s="7" t="s">
        <v>27</v>
      </c>
      <c r="D12" s="7"/>
      <c r="E12" s="7"/>
      <c r="F12" s="7"/>
      <c r="G12" s="7"/>
      <c r="H12" s="7"/>
      <c r="I12" s="7"/>
      <c r="J12" s="7"/>
      <c r="K12" s="7">
        <f>1+1+1+1+1+1+1+1</f>
        <v>8</v>
      </c>
    </row>
    <row r="13" spans="1:11" x14ac:dyDescent="0.25">
      <c r="A13" s="6" t="s">
        <v>57</v>
      </c>
      <c r="B13" s="7"/>
      <c r="C13" s="7" t="s">
        <v>265</v>
      </c>
      <c r="D13" s="7"/>
      <c r="E13" s="7"/>
      <c r="F13" s="7"/>
      <c r="G13" s="7"/>
      <c r="H13" s="7"/>
      <c r="I13" s="7"/>
      <c r="J13" s="7"/>
      <c r="K13" s="7">
        <f>1+1+1+1+1+1</f>
        <v>6</v>
      </c>
    </row>
    <row r="14" spans="1:11" x14ac:dyDescent="0.25">
      <c r="A14" s="6" t="s">
        <v>187</v>
      </c>
      <c r="B14" s="7"/>
      <c r="C14" s="7" t="s">
        <v>29</v>
      </c>
      <c r="D14" s="7"/>
      <c r="E14" s="7"/>
      <c r="F14" s="7"/>
      <c r="G14" s="7"/>
      <c r="H14" s="7"/>
      <c r="I14" s="7"/>
      <c r="J14" s="7"/>
      <c r="K14" s="7">
        <f>1</f>
        <v>1</v>
      </c>
    </row>
    <row r="15" spans="1:11" x14ac:dyDescent="0.25">
      <c r="A15" s="6" t="s">
        <v>67</v>
      </c>
      <c r="B15" s="7"/>
      <c r="C15" s="7" t="s">
        <v>30</v>
      </c>
      <c r="D15" s="7"/>
      <c r="E15" s="7"/>
      <c r="F15" s="7"/>
      <c r="G15" s="7"/>
      <c r="H15" s="7"/>
      <c r="I15" s="7"/>
      <c r="J15" s="7"/>
      <c r="K15" s="7">
        <f>1+1+1</f>
        <v>3</v>
      </c>
    </row>
    <row r="16" spans="1:11" x14ac:dyDescent="0.25">
      <c r="A16" s="6" t="s">
        <v>266</v>
      </c>
      <c r="B16" s="7"/>
      <c r="C16" s="7" t="s">
        <v>31</v>
      </c>
      <c r="D16" s="7"/>
      <c r="E16" s="7"/>
      <c r="F16" s="7"/>
      <c r="G16" s="7"/>
      <c r="H16" s="7"/>
      <c r="I16" s="7"/>
      <c r="J16" s="7"/>
      <c r="K16" s="7">
        <f>1+1</f>
        <v>2</v>
      </c>
    </row>
    <row r="17" spans="1:11" x14ac:dyDescent="0.25">
      <c r="A17" s="6" t="s">
        <v>86</v>
      </c>
      <c r="B17" s="7"/>
      <c r="C17" s="7" t="s">
        <v>32</v>
      </c>
      <c r="D17" s="7"/>
      <c r="E17" s="7"/>
      <c r="F17" s="7"/>
      <c r="G17" s="7"/>
      <c r="H17" s="7"/>
      <c r="I17" s="7"/>
      <c r="J17" s="7"/>
      <c r="K17" s="7">
        <f>1+1</f>
        <v>2</v>
      </c>
    </row>
    <row r="18" spans="1:11" x14ac:dyDescent="0.25">
      <c r="A18" s="6" t="s">
        <v>92</v>
      </c>
      <c r="B18" s="7"/>
      <c r="C18" s="7" t="s">
        <v>33</v>
      </c>
      <c r="D18" s="7"/>
      <c r="E18" s="7"/>
      <c r="F18" s="7"/>
      <c r="G18" s="7"/>
      <c r="H18" s="7"/>
      <c r="I18" s="7"/>
      <c r="J18" s="7"/>
      <c r="K18" s="47">
        <f>1</f>
        <v>1</v>
      </c>
    </row>
    <row r="22" spans="1:11" ht="13.8" thickBot="1" x14ac:dyDescent="0.3">
      <c r="A22" s="44" t="s">
        <v>267</v>
      </c>
      <c r="B22" s="45"/>
      <c r="C22" s="45"/>
      <c r="D22" s="45"/>
      <c r="E22" s="45"/>
      <c r="F22" s="45"/>
      <c r="G22" s="44"/>
      <c r="H22" s="45"/>
      <c r="I22" s="44" t="s">
        <v>268</v>
      </c>
      <c r="J22" s="45"/>
      <c r="K22" s="44" t="s">
        <v>269</v>
      </c>
    </row>
    <row r="23" spans="1:11" x14ac:dyDescent="0.25">
      <c r="G23" s="1"/>
      <c r="I23" s="48"/>
      <c r="J23" s="2"/>
      <c r="K23" s="48"/>
    </row>
    <row r="24" spans="1:11" x14ac:dyDescent="0.25">
      <c r="A24" s="29" t="s">
        <v>254</v>
      </c>
      <c r="B24" s="17"/>
      <c r="C24" s="17"/>
      <c r="D24" s="32"/>
      <c r="E24" s="31"/>
      <c r="F24" s="32"/>
      <c r="G24" s="32"/>
      <c r="H24" s="31"/>
      <c r="I24" s="5">
        <f>1</f>
        <v>1</v>
      </c>
      <c r="J24" s="31"/>
      <c r="K24" s="31"/>
    </row>
    <row r="25" spans="1:11" x14ac:dyDescent="0.25">
      <c r="A25" s="29" t="s">
        <v>73</v>
      </c>
      <c r="B25" s="17"/>
      <c r="C25" s="17"/>
      <c r="D25" s="32"/>
      <c r="E25" s="31"/>
      <c r="F25" s="32"/>
      <c r="G25" s="32"/>
      <c r="H25" s="31"/>
      <c r="I25" s="5">
        <f>1+1+1+1</f>
        <v>4</v>
      </c>
      <c r="J25" s="31"/>
      <c r="K25" s="49"/>
    </row>
    <row r="26" spans="1:11" x14ac:dyDescent="0.25">
      <c r="A26" s="29" t="s">
        <v>54</v>
      </c>
      <c r="B26" s="17"/>
      <c r="C26" s="17"/>
      <c r="D26" s="32"/>
      <c r="E26" s="31"/>
      <c r="F26" s="32"/>
      <c r="G26" s="32"/>
      <c r="H26" s="31"/>
      <c r="I26" s="5">
        <f>1+1+1+1+1+1+1+1+1+1+1</f>
        <v>11</v>
      </c>
      <c r="J26" s="31"/>
      <c r="K26" s="32"/>
    </row>
    <row r="27" spans="1:11" x14ac:dyDescent="0.25">
      <c r="A27" s="29" t="s">
        <v>255</v>
      </c>
      <c r="B27" s="17"/>
      <c r="C27" s="17"/>
      <c r="D27" s="32"/>
      <c r="E27" s="31"/>
      <c r="F27" s="32"/>
      <c r="G27" s="32"/>
      <c r="H27" s="31"/>
      <c r="I27" s="5">
        <f>1</f>
        <v>1</v>
      </c>
      <c r="J27" s="31"/>
      <c r="K27" s="31"/>
    </row>
    <row r="28" spans="1:11" x14ac:dyDescent="0.25">
      <c r="A28" s="29" t="s">
        <v>256</v>
      </c>
      <c r="B28" s="17"/>
      <c r="C28" s="17"/>
      <c r="D28" s="32"/>
      <c r="E28" s="31"/>
      <c r="F28" s="32"/>
      <c r="G28" s="32"/>
      <c r="H28" s="31"/>
      <c r="I28" s="5">
        <f>3</f>
        <v>3</v>
      </c>
      <c r="J28" s="31"/>
      <c r="K28" s="31"/>
    </row>
    <row r="29" spans="1:11" x14ac:dyDescent="0.25">
      <c r="A29" s="29" t="s">
        <v>257</v>
      </c>
      <c r="B29" s="17"/>
      <c r="C29" s="17"/>
      <c r="D29" s="32"/>
      <c r="E29" s="31"/>
      <c r="F29" s="32"/>
      <c r="G29" s="32"/>
      <c r="H29" s="31"/>
      <c r="I29" s="5"/>
      <c r="J29" s="31"/>
      <c r="K29" s="32"/>
    </row>
    <row r="30" spans="1:11" x14ac:dyDescent="0.25">
      <c r="A30" s="29" t="s">
        <v>117</v>
      </c>
      <c r="B30" s="17"/>
      <c r="C30" s="17"/>
      <c r="D30" s="32"/>
      <c r="E30" s="31"/>
      <c r="F30" s="32"/>
      <c r="G30" s="32"/>
      <c r="H30" s="31"/>
      <c r="I30" s="5">
        <f>1+1+1</f>
        <v>3</v>
      </c>
      <c r="J30" s="31"/>
      <c r="K30" s="31"/>
    </row>
    <row r="31" spans="1:11" x14ac:dyDescent="0.25">
      <c r="A31" s="29" t="s">
        <v>219</v>
      </c>
      <c r="B31" s="17"/>
      <c r="C31" s="17"/>
      <c r="D31" s="32"/>
      <c r="E31" s="31"/>
      <c r="F31" s="32"/>
      <c r="G31" s="32"/>
      <c r="H31" s="31"/>
      <c r="I31" s="5"/>
      <c r="J31" s="31"/>
      <c r="K31" s="31"/>
    </row>
    <row r="32" spans="1:11" ht="13.8" thickBot="1" x14ac:dyDescent="0.3">
      <c r="A32" s="50" t="s">
        <v>270</v>
      </c>
      <c r="I32" s="5"/>
      <c r="K32" s="51"/>
    </row>
    <row r="33" spans="1:11" ht="13.8" thickTop="1" x14ac:dyDescent="0.25">
      <c r="A33" s="52" t="s">
        <v>261</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6" width="9.88671875" style="4" bestFit="1" customWidth="1"/>
    <col min="27" max="16384" width="9.109375" style="4"/>
  </cols>
  <sheetData>
    <row r="1" spans="1:26" s="1" customFormat="1" x14ac:dyDescent="0.25">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row>
    <row r="2" spans="1:26" x14ac:dyDescent="0.25">
      <c r="A2" s="2" t="s">
        <v>25</v>
      </c>
      <c r="B2" s="3"/>
      <c r="H2" s="4">
        <f>1+1</f>
        <v>2</v>
      </c>
      <c r="J2" s="4">
        <f>1</f>
        <v>1</v>
      </c>
      <c r="K2" s="3"/>
      <c r="L2" s="5"/>
      <c r="M2" s="3"/>
      <c r="N2" s="3"/>
      <c r="P2" s="4">
        <v>1</v>
      </c>
    </row>
    <row r="3" spans="1:26" x14ac:dyDescent="0.25">
      <c r="A3" s="2" t="s">
        <v>26</v>
      </c>
      <c r="B3" s="5"/>
      <c r="K3" s="5"/>
      <c r="L3" s="5"/>
      <c r="M3" s="5"/>
      <c r="N3" s="6">
        <v>1</v>
      </c>
      <c r="P3" s="4">
        <v>1</v>
      </c>
      <c r="R3" s="4">
        <f>'[6]summary 0625'!K11</f>
        <v>2</v>
      </c>
      <c r="T3" s="4">
        <f>'[6]summary 0709'!K10</f>
        <v>1</v>
      </c>
    </row>
    <row r="4" spans="1:26" x14ac:dyDescent="0.25">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row>
    <row r="5" spans="1:26" x14ac:dyDescent="0.25">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row>
    <row r="6" spans="1:26" x14ac:dyDescent="0.25">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row>
    <row r="7" spans="1:26" x14ac:dyDescent="0.25">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row>
    <row r="8" spans="1:26" x14ac:dyDescent="0.25">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row>
    <row r="9" spans="1:26" x14ac:dyDescent="0.25">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row>
    <row r="10" spans="1:26" x14ac:dyDescent="0.25">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row>
    <row r="11" spans="1:26" x14ac:dyDescent="0.25">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5">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5">
      <c r="A89" s="10" t="s">
        <v>35</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36</v>
      </c>
      <c r="B91" s="11"/>
      <c r="C91" s="11"/>
      <c r="D91" s="11"/>
      <c r="E91" s="11"/>
      <c r="F91" s="12"/>
      <c r="G91" s="11"/>
      <c r="H91" s="11"/>
      <c r="I91" s="12"/>
      <c r="J91" s="12"/>
      <c r="K91" s="12"/>
      <c r="L91" s="11"/>
    </row>
    <row r="92" spans="1:12" x14ac:dyDescent="0.25">
      <c r="A92" s="11" t="s">
        <v>271</v>
      </c>
      <c r="B92" s="11"/>
      <c r="C92" s="11"/>
      <c r="D92" s="11"/>
      <c r="E92" s="11"/>
      <c r="F92" s="12"/>
      <c r="G92" s="11"/>
      <c r="H92" s="11"/>
      <c r="I92" s="12"/>
      <c r="J92" s="12"/>
      <c r="K92" s="12"/>
      <c r="L92" s="11"/>
    </row>
    <row r="93" spans="1:12" x14ac:dyDescent="0.25">
      <c r="A93" s="11" t="s">
        <v>272</v>
      </c>
      <c r="B93" s="11"/>
      <c r="C93" s="11"/>
      <c r="D93" s="11"/>
      <c r="E93" s="11"/>
      <c r="F93" s="12"/>
      <c r="G93" s="11"/>
      <c r="H93" s="11"/>
      <c r="I93" s="12"/>
      <c r="J93" s="12"/>
      <c r="K93" s="12"/>
      <c r="L93" s="11"/>
    </row>
    <row r="94" spans="1:12" x14ac:dyDescent="0.25">
      <c r="A94" s="11" t="s">
        <v>273</v>
      </c>
      <c r="B94" s="11"/>
      <c r="C94" s="11"/>
      <c r="D94" s="11"/>
      <c r="E94" s="11"/>
      <c r="F94" s="12"/>
      <c r="G94" s="11"/>
      <c r="H94" s="11"/>
      <c r="I94" s="12"/>
      <c r="J94" s="12"/>
      <c r="K94" s="12"/>
      <c r="L94" s="11"/>
    </row>
    <row r="95" spans="1:12" x14ac:dyDescent="0.25">
      <c r="A95" s="11" t="s">
        <v>274</v>
      </c>
      <c r="B95" s="11"/>
      <c r="C95" s="11"/>
      <c r="D95" s="11"/>
      <c r="E95" s="11"/>
      <c r="F95" s="12"/>
      <c r="G95" s="11"/>
      <c r="H95" s="11"/>
      <c r="I95" s="12"/>
      <c r="J95" s="12"/>
      <c r="K95" s="12"/>
      <c r="L95" s="11"/>
    </row>
    <row r="96" spans="1:12" x14ac:dyDescent="0.25">
      <c r="A96" s="11" t="s">
        <v>275</v>
      </c>
      <c r="B96" s="11"/>
      <c r="C96" s="11"/>
      <c r="D96" s="11"/>
      <c r="E96" s="11"/>
      <c r="F96" s="12"/>
      <c r="G96" s="11"/>
      <c r="H96" s="11"/>
      <c r="I96" s="12"/>
      <c r="J96" s="12"/>
      <c r="K96" s="12"/>
      <c r="L96" s="11"/>
    </row>
    <row r="97" spans="1:25" x14ac:dyDescent="0.25">
      <c r="A97" s="11" t="s">
        <v>276</v>
      </c>
      <c r="B97" s="11"/>
      <c r="C97" s="11"/>
      <c r="D97" s="11"/>
      <c r="E97" s="11"/>
      <c r="F97" s="12"/>
      <c r="G97" s="11"/>
      <c r="H97" s="11"/>
      <c r="I97" s="12"/>
      <c r="J97" s="12"/>
      <c r="K97" s="12"/>
      <c r="L97" s="11"/>
    </row>
    <row r="98" spans="1:25" x14ac:dyDescent="0.25">
      <c r="A98" s="11" t="s">
        <v>277</v>
      </c>
      <c r="B98" s="11"/>
      <c r="C98" s="11"/>
      <c r="D98" s="11"/>
      <c r="E98" s="11"/>
      <c r="F98" s="12"/>
      <c r="G98" s="11"/>
      <c r="H98" s="11"/>
      <c r="I98" s="12"/>
      <c r="J98" s="12"/>
      <c r="K98" s="12"/>
      <c r="L98" s="11"/>
    </row>
    <row r="99" spans="1:25" x14ac:dyDescent="0.25">
      <c r="A99" s="11" t="s">
        <v>278</v>
      </c>
      <c r="B99" s="11"/>
      <c r="C99" s="11"/>
      <c r="D99" s="11"/>
      <c r="E99" s="11"/>
      <c r="F99" s="12"/>
      <c r="G99" s="11"/>
      <c r="H99" s="11"/>
      <c r="I99" s="12"/>
      <c r="J99" s="12"/>
      <c r="K99" s="12"/>
      <c r="L99" s="11"/>
    </row>
    <row r="100" spans="1:25" x14ac:dyDescent="0.25">
      <c r="A100" s="11" t="s">
        <v>279</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37</v>
      </c>
      <c r="F102" s="14"/>
      <c r="G102" s="14"/>
      <c r="H102" s="14"/>
      <c r="I102" s="14" t="s">
        <v>38</v>
      </c>
      <c r="J102" s="14" t="s">
        <v>39</v>
      </c>
      <c r="K102" s="14" t="s">
        <v>40</v>
      </c>
      <c r="L102" s="14" t="s">
        <v>41</v>
      </c>
    </row>
    <row r="103" spans="1:25" x14ac:dyDescent="0.25">
      <c r="A103" s="14" t="s">
        <v>42</v>
      </c>
      <c r="B103" s="14" t="s">
        <v>43</v>
      </c>
      <c r="C103" s="14" t="s">
        <v>44</v>
      </c>
      <c r="D103" s="14" t="s">
        <v>45</v>
      </c>
      <c r="E103" s="14" t="s">
        <v>46</v>
      </c>
      <c r="F103" s="14" t="s">
        <v>36</v>
      </c>
      <c r="G103" s="14" t="s">
        <v>47</v>
      </c>
      <c r="H103" s="14" t="s">
        <v>48</v>
      </c>
      <c r="I103" s="14" t="s">
        <v>49</v>
      </c>
      <c r="J103" s="14" t="s">
        <v>50</v>
      </c>
      <c r="K103" s="14" t="s">
        <v>51</v>
      </c>
      <c r="L103" s="14" t="s">
        <v>52</v>
      </c>
    </row>
    <row r="104" spans="1:25" x14ac:dyDescent="0.25">
      <c r="A104" s="14"/>
      <c r="B104" s="14"/>
      <c r="C104" s="14"/>
      <c r="D104" s="14"/>
      <c r="E104" s="14"/>
      <c r="F104" s="14"/>
      <c r="G104" s="14"/>
      <c r="H104" s="14"/>
      <c r="I104" s="14"/>
      <c r="J104" s="14"/>
      <c r="K104" s="14"/>
      <c r="L104" s="14"/>
    </row>
    <row r="105" spans="1:25" ht="26.4" x14ac:dyDescent="0.25">
      <c r="A105" s="15">
        <v>37119</v>
      </c>
      <c r="B105" s="16" t="s">
        <v>53</v>
      </c>
      <c r="C105" s="16" t="s">
        <v>54</v>
      </c>
      <c r="D105" s="16" t="s">
        <v>55</v>
      </c>
      <c r="E105" s="16" t="s">
        <v>56</v>
      </c>
      <c r="F105" s="16" t="s">
        <v>57</v>
      </c>
      <c r="G105" s="17" t="s">
        <v>58</v>
      </c>
      <c r="H105" s="17" t="s">
        <v>59</v>
      </c>
      <c r="I105" s="16" t="s">
        <v>60</v>
      </c>
      <c r="J105" s="16" t="s">
        <v>60</v>
      </c>
      <c r="K105" s="16" t="s">
        <v>61</v>
      </c>
      <c r="L105" s="16" t="s">
        <v>62</v>
      </c>
    </row>
    <row r="106" spans="1:25" ht="92.4" x14ac:dyDescent="0.25">
      <c r="A106" s="15">
        <v>37116</v>
      </c>
      <c r="B106" s="18" t="s">
        <v>63</v>
      </c>
      <c r="C106" s="16" t="s">
        <v>64</v>
      </c>
      <c r="D106" s="16" t="s">
        <v>65</v>
      </c>
      <c r="E106" s="16" t="s">
        <v>66</v>
      </c>
      <c r="F106" s="16" t="s">
        <v>67</v>
      </c>
      <c r="G106" s="17" t="s">
        <v>68</v>
      </c>
      <c r="H106" s="17" t="s">
        <v>69</v>
      </c>
      <c r="I106" s="16" t="s">
        <v>60</v>
      </c>
      <c r="J106" s="16" t="s">
        <v>61</v>
      </c>
      <c r="K106" s="16" t="s">
        <v>61</v>
      </c>
      <c r="L106" s="16" t="s">
        <v>62</v>
      </c>
    </row>
    <row r="107" spans="1:25" ht="39.6" x14ac:dyDescent="0.25">
      <c r="A107" s="15">
        <v>37116</v>
      </c>
      <c r="B107" s="16" t="s">
        <v>53</v>
      </c>
      <c r="C107" s="16" t="s">
        <v>54</v>
      </c>
      <c r="D107" s="16" t="s">
        <v>55</v>
      </c>
      <c r="E107" s="16" t="s">
        <v>56</v>
      </c>
      <c r="F107" s="16" t="s">
        <v>57</v>
      </c>
      <c r="G107" s="17" t="s">
        <v>70</v>
      </c>
      <c r="H107" s="17" t="s">
        <v>71</v>
      </c>
      <c r="I107" s="16" t="s">
        <v>60</v>
      </c>
      <c r="J107" s="16" t="s">
        <v>60</v>
      </c>
      <c r="K107" s="16" t="s">
        <v>61</v>
      </c>
      <c r="L107" s="16" t="s">
        <v>62</v>
      </c>
    </row>
    <row r="108" spans="1:25" ht="79.2" x14ac:dyDescent="0.25">
      <c r="A108" s="15">
        <v>37116</v>
      </c>
      <c r="B108" s="16" t="s">
        <v>72</v>
      </c>
      <c r="C108" s="16" t="s">
        <v>73</v>
      </c>
      <c r="D108" s="16" t="s">
        <v>74</v>
      </c>
      <c r="E108" s="16" t="s">
        <v>75</v>
      </c>
      <c r="F108" s="16" t="s">
        <v>67</v>
      </c>
      <c r="G108" s="17" t="s">
        <v>76</v>
      </c>
      <c r="H108" s="17" t="s">
        <v>77</v>
      </c>
      <c r="I108" s="16" t="s">
        <v>60</v>
      </c>
      <c r="J108" s="16" t="s">
        <v>61</v>
      </c>
      <c r="K108" s="16" t="s">
        <v>61</v>
      </c>
      <c r="L108" s="16" t="s">
        <v>62</v>
      </c>
    </row>
    <row r="109" spans="1:25" ht="24.75" customHeight="1" x14ac:dyDescent="0.25">
      <c r="A109" s="15">
        <v>37113</v>
      </c>
      <c r="B109" s="16" t="s">
        <v>53</v>
      </c>
      <c r="C109" s="16" t="s">
        <v>54</v>
      </c>
      <c r="D109" s="16" t="s">
        <v>55</v>
      </c>
      <c r="E109" s="16" t="s">
        <v>56</v>
      </c>
      <c r="F109" s="16" t="s">
        <v>57</v>
      </c>
      <c r="G109" s="17" t="s">
        <v>70</v>
      </c>
      <c r="H109" s="17" t="s">
        <v>71</v>
      </c>
      <c r="I109" s="16" t="s">
        <v>60</v>
      </c>
      <c r="J109" s="16" t="s">
        <v>60</v>
      </c>
      <c r="K109" s="16" t="s">
        <v>61</v>
      </c>
      <c r="L109" s="16" t="s">
        <v>62</v>
      </c>
    </row>
    <row r="110" spans="1:25" ht="26.4" x14ac:dyDescent="0.25">
      <c r="A110" s="15">
        <v>37109</v>
      </c>
      <c r="B110" s="16" t="s">
        <v>78</v>
      </c>
      <c r="C110" s="19" t="s">
        <v>54</v>
      </c>
      <c r="D110" s="20" t="s">
        <v>79</v>
      </c>
      <c r="E110" s="21" t="s">
        <v>80</v>
      </c>
      <c r="F110" s="16" t="s">
        <v>81</v>
      </c>
      <c r="G110" s="17" t="s">
        <v>82</v>
      </c>
      <c r="H110" s="18" t="s">
        <v>83</v>
      </c>
      <c r="I110" s="16" t="s">
        <v>61</v>
      </c>
      <c r="J110" s="16" t="s">
        <v>60</v>
      </c>
      <c r="K110" s="16" t="s">
        <v>61</v>
      </c>
      <c r="L110" s="16" t="s">
        <v>62</v>
      </c>
      <c r="M110" s="22"/>
      <c r="N110" s="22"/>
      <c r="O110" s="22"/>
      <c r="P110" s="22"/>
      <c r="Q110" s="22"/>
      <c r="R110" s="22"/>
      <c r="S110" s="22"/>
      <c r="T110" s="22"/>
      <c r="U110" s="22"/>
      <c r="V110" s="22"/>
      <c r="W110" s="22"/>
      <c r="X110" s="22"/>
      <c r="Y110" s="22"/>
    </row>
    <row r="111" spans="1:25" ht="39.6" x14ac:dyDescent="0.25">
      <c r="A111" s="15">
        <v>37109</v>
      </c>
      <c r="B111" s="16" t="s">
        <v>84</v>
      </c>
      <c r="C111" s="16" t="s">
        <v>73</v>
      </c>
      <c r="D111" s="16" t="s">
        <v>85</v>
      </c>
      <c r="E111" s="16"/>
      <c r="F111" s="16" t="s">
        <v>86</v>
      </c>
      <c r="G111" s="17" t="s">
        <v>87</v>
      </c>
      <c r="H111" s="17" t="s">
        <v>88</v>
      </c>
      <c r="I111" s="16" t="s">
        <v>61</v>
      </c>
      <c r="J111" s="16" t="s">
        <v>60</v>
      </c>
      <c r="K111" s="16" t="s">
        <v>61</v>
      </c>
      <c r="L111" s="16" t="s">
        <v>62</v>
      </c>
      <c r="M111" s="22"/>
      <c r="N111" s="22"/>
      <c r="O111" s="22"/>
      <c r="P111" s="22"/>
      <c r="Q111" s="22"/>
      <c r="R111" s="22"/>
      <c r="S111" s="22"/>
      <c r="T111" s="22"/>
      <c r="U111" s="22"/>
      <c r="V111" s="22"/>
      <c r="W111" s="22"/>
      <c r="X111" s="22"/>
      <c r="Y111" s="22"/>
    </row>
    <row r="112" spans="1:25" ht="66" x14ac:dyDescent="0.25">
      <c r="A112" s="15">
        <v>37105</v>
      </c>
      <c r="B112" s="23" t="s">
        <v>89</v>
      </c>
      <c r="C112" s="16" t="s">
        <v>64</v>
      </c>
      <c r="D112" s="16" t="s">
        <v>90</v>
      </c>
      <c r="E112" s="16" t="s">
        <v>91</v>
      </c>
      <c r="F112" s="16" t="s">
        <v>92</v>
      </c>
      <c r="G112" s="17" t="s">
        <v>93</v>
      </c>
      <c r="H112" s="17" t="s">
        <v>94</v>
      </c>
      <c r="I112" s="16" t="s">
        <v>61</v>
      </c>
      <c r="J112" s="16" t="s">
        <v>60</v>
      </c>
      <c r="K112" s="16" t="s">
        <v>61</v>
      </c>
      <c r="L112" s="16" t="s">
        <v>62</v>
      </c>
      <c r="M112" s="22"/>
      <c r="N112" s="22"/>
      <c r="O112" s="22"/>
      <c r="P112" s="22"/>
      <c r="Q112" s="22"/>
      <c r="R112" s="22"/>
      <c r="S112" s="22"/>
      <c r="T112" s="22"/>
      <c r="U112" s="22"/>
      <c r="V112" s="22"/>
      <c r="W112" s="22"/>
      <c r="X112" s="22"/>
      <c r="Y112" s="22"/>
    </row>
    <row r="113" spans="1:25" ht="55.5" customHeight="1" x14ac:dyDescent="0.25">
      <c r="A113" s="15">
        <v>37105</v>
      </c>
      <c r="B113" s="16" t="s">
        <v>55</v>
      </c>
      <c r="C113" s="16" t="s">
        <v>54</v>
      </c>
      <c r="D113" s="16" t="s">
        <v>55</v>
      </c>
      <c r="E113" s="16" t="s">
        <v>56</v>
      </c>
      <c r="F113" s="16" t="s">
        <v>92</v>
      </c>
      <c r="G113" s="17" t="s">
        <v>95</v>
      </c>
      <c r="H113" s="17" t="s">
        <v>96</v>
      </c>
      <c r="I113" s="16" t="s">
        <v>61</v>
      </c>
      <c r="J113" s="16" t="s">
        <v>60</v>
      </c>
      <c r="K113" s="16" t="s">
        <v>61</v>
      </c>
      <c r="L113" s="16" t="s">
        <v>62</v>
      </c>
      <c r="M113" s="22"/>
      <c r="N113" s="22"/>
      <c r="O113" s="22"/>
      <c r="P113" s="22"/>
      <c r="Q113" s="22"/>
      <c r="R113" s="22"/>
      <c r="S113" s="22"/>
      <c r="T113" s="22"/>
      <c r="U113" s="22"/>
      <c r="V113" s="22"/>
      <c r="W113" s="22"/>
      <c r="X113" s="22"/>
      <c r="Y113" s="22"/>
    </row>
    <row r="114" spans="1:25" ht="52.8" x14ac:dyDescent="0.25">
      <c r="A114" s="15">
        <v>37102</v>
      </c>
      <c r="B114" s="16" t="s">
        <v>97</v>
      </c>
      <c r="C114" s="16" t="s">
        <v>64</v>
      </c>
      <c r="D114" s="16" t="s">
        <v>98</v>
      </c>
      <c r="E114" s="16" t="s">
        <v>66</v>
      </c>
      <c r="F114" s="16" t="s">
        <v>67</v>
      </c>
      <c r="G114" s="17" t="s">
        <v>99</v>
      </c>
      <c r="H114" s="17" t="s">
        <v>100</v>
      </c>
      <c r="I114" s="16" t="s">
        <v>60</v>
      </c>
      <c r="J114" s="16" t="s">
        <v>61</v>
      </c>
      <c r="K114" s="16" t="s">
        <v>61</v>
      </c>
      <c r="L114" s="16" t="s">
        <v>62</v>
      </c>
      <c r="M114" s="22"/>
      <c r="N114" s="22"/>
      <c r="O114" s="22"/>
      <c r="P114" s="22"/>
      <c r="Q114" s="22"/>
      <c r="R114" s="22"/>
      <c r="S114" s="22"/>
      <c r="T114" s="22"/>
      <c r="U114" s="22"/>
      <c r="V114" s="22"/>
      <c r="W114" s="22"/>
      <c r="X114" s="22"/>
      <c r="Y114" s="22"/>
    </row>
    <row r="115" spans="1:25" ht="66" x14ac:dyDescent="0.25">
      <c r="A115" s="15">
        <v>37099</v>
      </c>
      <c r="B115" s="16" t="s">
        <v>101</v>
      </c>
      <c r="C115" s="16" t="s">
        <v>54</v>
      </c>
      <c r="D115" s="16" t="s">
        <v>102</v>
      </c>
      <c r="E115" s="16" t="s">
        <v>56</v>
      </c>
      <c r="F115" s="16" t="s">
        <v>57</v>
      </c>
      <c r="G115" s="17" t="s">
        <v>103</v>
      </c>
      <c r="H115" s="17" t="s">
        <v>104</v>
      </c>
      <c r="I115" s="16" t="s">
        <v>60</v>
      </c>
      <c r="J115" s="16" t="s">
        <v>60</v>
      </c>
      <c r="K115" s="16" t="s">
        <v>60</v>
      </c>
      <c r="L115" s="16" t="s">
        <v>62</v>
      </c>
      <c r="M115" s="22"/>
      <c r="N115" s="22"/>
      <c r="O115" s="22"/>
      <c r="P115" s="22"/>
      <c r="Q115" s="22"/>
      <c r="R115" s="22"/>
      <c r="S115" s="22"/>
      <c r="T115" s="22"/>
      <c r="U115" s="22"/>
      <c r="V115" s="22"/>
      <c r="W115" s="22"/>
      <c r="X115" s="22"/>
      <c r="Y115" s="22"/>
    </row>
    <row r="116" spans="1:25" ht="66" x14ac:dyDescent="0.25">
      <c r="A116" s="15">
        <v>37099</v>
      </c>
      <c r="B116" s="23" t="s">
        <v>105</v>
      </c>
      <c r="C116" s="16" t="s">
        <v>73</v>
      </c>
      <c r="D116" s="16" t="s">
        <v>106</v>
      </c>
      <c r="E116" s="16" t="s">
        <v>107</v>
      </c>
      <c r="F116" s="16" t="s">
        <v>92</v>
      </c>
      <c r="G116" s="17" t="s">
        <v>108</v>
      </c>
      <c r="H116" s="17" t="s">
        <v>109</v>
      </c>
      <c r="I116" s="16" t="s">
        <v>61</v>
      </c>
      <c r="J116" s="16" t="s">
        <v>60</v>
      </c>
      <c r="K116" s="16" t="s">
        <v>61</v>
      </c>
      <c r="L116" s="16" t="s">
        <v>62</v>
      </c>
      <c r="M116" s="22"/>
      <c r="N116" s="22"/>
      <c r="O116" s="22"/>
      <c r="P116" s="22"/>
      <c r="Q116" s="22"/>
      <c r="R116" s="22"/>
      <c r="S116" s="22"/>
      <c r="T116" s="22"/>
      <c r="U116" s="22"/>
      <c r="V116" s="22"/>
      <c r="W116" s="22"/>
      <c r="X116" s="22"/>
      <c r="Y116" s="22"/>
    </row>
    <row r="117" spans="1:25" ht="39.6" x14ac:dyDescent="0.25">
      <c r="A117" s="15">
        <v>37095</v>
      </c>
      <c r="B117" s="16" t="s">
        <v>110</v>
      </c>
      <c r="C117" s="16" t="s">
        <v>64</v>
      </c>
      <c r="D117" s="16" t="s">
        <v>111</v>
      </c>
      <c r="E117" s="16" t="s">
        <v>112</v>
      </c>
      <c r="F117" s="16" t="s">
        <v>81</v>
      </c>
      <c r="G117" s="17" t="s">
        <v>113</v>
      </c>
      <c r="H117" s="17" t="s">
        <v>114</v>
      </c>
      <c r="I117" s="16" t="s">
        <v>61</v>
      </c>
      <c r="J117" s="16" t="s">
        <v>60</v>
      </c>
      <c r="K117" s="16" t="s">
        <v>61</v>
      </c>
      <c r="L117" s="16" t="s">
        <v>62</v>
      </c>
      <c r="M117" s="22"/>
      <c r="N117" s="22"/>
      <c r="O117" s="22"/>
      <c r="P117" s="22"/>
      <c r="Q117" s="22"/>
      <c r="R117" s="22"/>
      <c r="S117" s="22"/>
      <c r="T117" s="22"/>
      <c r="U117" s="22"/>
      <c r="V117" s="22"/>
      <c r="W117" s="22"/>
      <c r="X117" s="22"/>
      <c r="Y117" s="22"/>
    </row>
    <row r="118" spans="1:25" ht="39.6" x14ac:dyDescent="0.25">
      <c r="A118" s="15">
        <v>37092</v>
      </c>
      <c r="B118" s="16" t="s">
        <v>110</v>
      </c>
      <c r="C118" s="16" t="s">
        <v>64</v>
      </c>
      <c r="D118" s="16" t="s">
        <v>111</v>
      </c>
      <c r="E118" s="16" t="s">
        <v>112</v>
      </c>
      <c r="F118" s="16" t="s">
        <v>81</v>
      </c>
      <c r="G118" s="17" t="s">
        <v>113</v>
      </c>
      <c r="H118" s="17" t="s">
        <v>115</v>
      </c>
      <c r="I118" s="16" t="s">
        <v>61</v>
      </c>
      <c r="J118" s="16" t="s">
        <v>60</v>
      </c>
      <c r="K118" s="16" t="s">
        <v>60</v>
      </c>
      <c r="L118" s="16" t="s">
        <v>62</v>
      </c>
      <c r="M118" s="22"/>
      <c r="N118" s="22"/>
      <c r="O118" s="22"/>
      <c r="P118" s="22"/>
      <c r="Q118" s="22"/>
      <c r="R118" s="22"/>
      <c r="S118" s="22"/>
      <c r="T118" s="22"/>
      <c r="U118" s="22"/>
      <c r="V118" s="22"/>
      <c r="W118" s="22"/>
      <c r="X118" s="22"/>
      <c r="Y118" s="22"/>
    </row>
    <row r="119" spans="1:25" ht="39.6" x14ac:dyDescent="0.25">
      <c r="A119" s="24">
        <v>37092</v>
      </c>
      <c r="B119" s="18" t="s">
        <v>116</v>
      </c>
      <c r="C119" s="18" t="s">
        <v>117</v>
      </c>
      <c r="D119" s="18" t="s">
        <v>118</v>
      </c>
      <c r="E119" s="18" t="s">
        <v>119</v>
      </c>
      <c r="F119" s="18" t="s">
        <v>81</v>
      </c>
      <c r="G119" s="17" t="s">
        <v>120</v>
      </c>
      <c r="H119" s="18" t="s">
        <v>88</v>
      </c>
      <c r="I119" s="18" t="s">
        <v>61</v>
      </c>
      <c r="J119" s="18" t="s">
        <v>60</v>
      </c>
      <c r="K119" s="18" t="s">
        <v>60</v>
      </c>
      <c r="L119" s="18" t="s">
        <v>62</v>
      </c>
      <c r="M119" s="22"/>
      <c r="N119" s="22"/>
      <c r="O119" s="22"/>
      <c r="P119" s="22"/>
      <c r="Q119" s="22"/>
      <c r="R119" s="22"/>
      <c r="S119" s="22"/>
      <c r="T119" s="22"/>
      <c r="U119" s="22"/>
      <c r="V119" s="22"/>
      <c r="W119" s="22"/>
      <c r="X119" s="22"/>
      <c r="Y119" s="22"/>
    </row>
    <row r="120" spans="1:25" ht="39.6" x14ac:dyDescent="0.25">
      <c r="A120" s="24">
        <v>37090</v>
      </c>
      <c r="B120" s="18" t="s">
        <v>121</v>
      </c>
      <c r="C120" s="18" t="s">
        <v>54</v>
      </c>
      <c r="D120" s="18" t="s">
        <v>121</v>
      </c>
      <c r="E120" s="18" t="s">
        <v>56</v>
      </c>
      <c r="F120" s="18" t="s">
        <v>57</v>
      </c>
      <c r="G120" s="17" t="s">
        <v>122</v>
      </c>
      <c r="H120" s="18" t="s">
        <v>100</v>
      </c>
      <c r="I120" s="18" t="s">
        <v>60</v>
      </c>
      <c r="J120" s="18" t="s">
        <v>60</v>
      </c>
      <c r="K120" s="18" t="s">
        <v>60</v>
      </c>
      <c r="L120" s="18" t="s">
        <v>62</v>
      </c>
      <c r="M120" s="22"/>
      <c r="N120" s="22"/>
      <c r="O120" s="22"/>
      <c r="P120" s="22"/>
      <c r="Q120" s="22"/>
      <c r="R120" s="22"/>
      <c r="S120" s="22"/>
      <c r="T120" s="22"/>
      <c r="U120" s="22"/>
      <c r="V120" s="22"/>
      <c r="W120" s="22"/>
      <c r="X120" s="22"/>
      <c r="Y120" s="22"/>
    </row>
    <row r="121" spans="1:25" ht="52.8" x14ac:dyDescent="0.25">
      <c r="A121" s="24">
        <v>37081</v>
      </c>
      <c r="B121" s="18" t="s">
        <v>123</v>
      </c>
      <c r="C121" s="18" t="s">
        <v>64</v>
      </c>
      <c r="D121" s="18" t="s">
        <v>124</v>
      </c>
      <c r="E121" s="18" t="s">
        <v>125</v>
      </c>
      <c r="F121" s="18" t="s">
        <v>81</v>
      </c>
      <c r="G121" s="17" t="s">
        <v>126</v>
      </c>
      <c r="H121" s="18" t="s">
        <v>127</v>
      </c>
      <c r="I121" s="18" t="s">
        <v>61</v>
      </c>
      <c r="J121" s="18" t="s">
        <v>60</v>
      </c>
      <c r="K121" s="18" t="s">
        <v>60</v>
      </c>
      <c r="L121" s="18" t="s">
        <v>62</v>
      </c>
      <c r="M121" s="22"/>
      <c r="N121" s="22"/>
      <c r="O121" s="22"/>
      <c r="P121" s="22"/>
      <c r="Q121" s="22"/>
      <c r="R121" s="22"/>
      <c r="S121" s="22"/>
      <c r="T121" s="22"/>
      <c r="U121" s="22"/>
      <c r="V121" s="22"/>
      <c r="W121" s="22"/>
      <c r="X121" s="22"/>
      <c r="Y121" s="22"/>
    </row>
    <row r="122" spans="1:25" ht="79.2" x14ac:dyDescent="0.25">
      <c r="A122" s="24">
        <v>37081</v>
      </c>
      <c r="B122" s="18" t="s">
        <v>128</v>
      </c>
      <c r="C122" s="18" t="s">
        <v>54</v>
      </c>
      <c r="D122" s="18" t="s">
        <v>129</v>
      </c>
      <c r="E122" s="18" t="s">
        <v>56</v>
      </c>
      <c r="F122" s="18" t="s">
        <v>67</v>
      </c>
      <c r="G122" s="17" t="s">
        <v>130</v>
      </c>
      <c r="H122" s="17" t="s">
        <v>131</v>
      </c>
      <c r="I122" s="18" t="s">
        <v>61</v>
      </c>
      <c r="J122" s="18" t="s">
        <v>60</v>
      </c>
      <c r="K122" s="18" t="s">
        <v>60</v>
      </c>
      <c r="L122" s="18" t="s">
        <v>62</v>
      </c>
      <c r="M122" s="22"/>
      <c r="N122" s="22"/>
      <c r="O122" s="22"/>
      <c r="P122" s="22"/>
      <c r="Q122" s="22"/>
      <c r="R122" s="22"/>
      <c r="S122" s="22"/>
      <c r="T122" s="22"/>
      <c r="U122" s="22"/>
      <c r="V122" s="22"/>
      <c r="W122" s="22"/>
      <c r="X122" s="22"/>
      <c r="Y122" s="22"/>
    </row>
    <row r="123" spans="1:25" x14ac:dyDescent="0.25">
      <c r="A123" s="24">
        <v>37074</v>
      </c>
      <c r="B123" s="18" t="s">
        <v>132</v>
      </c>
      <c r="C123" s="18" t="s">
        <v>133</v>
      </c>
      <c r="D123" s="18" t="s">
        <v>134</v>
      </c>
      <c r="E123" s="18" t="s">
        <v>135</v>
      </c>
      <c r="F123" s="18" t="s">
        <v>92</v>
      </c>
      <c r="G123" s="17" t="s">
        <v>88</v>
      </c>
      <c r="H123" s="17"/>
      <c r="I123" s="18"/>
      <c r="J123" s="18"/>
      <c r="K123" s="18"/>
      <c r="L123" s="18" t="s">
        <v>62</v>
      </c>
      <c r="M123" s="22"/>
      <c r="N123" s="22"/>
      <c r="O123" s="22"/>
      <c r="P123" s="22"/>
      <c r="Q123" s="22"/>
      <c r="R123" s="22"/>
      <c r="S123" s="22"/>
      <c r="T123" s="22"/>
      <c r="U123" s="22"/>
      <c r="V123" s="22"/>
      <c r="W123" s="22"/>
      <c r="X123" s="22"/>
      <c r="Y123" s="22"/>
    </row>
    <row r="124" spans="1:25" ht="52.8" x14ac:dyDescent="0.25">
      <c r="A124" s="24">
        <v>37074</v>
      </c>
      <c r="B124" s="18" t="s">
        <v>136</v>
      </c>
      <c r="C124" s="18" t="s">
        <v>54</v>
      </c>
      <c r="D124" s="18" t="s">
        <v>137</v>
      </c>
      <c r="E124" s="18" t="s">
        <v>56</v>
      </c>
      <c r="F124" s="18" t="s">
        <v>67</v>
      </c>
      <c r="G124" s="17" t="s">
        <v>138</v>
      </c>
      <c r="H124" s="17" t="s">
        <v>59</v>
      </c>
      <c r="I124" s="18" t="s">
        <v>61</v>
      </c>
      <c r="J124" s="18" t="s">
        <v>61</v>
      </c>
      <c r="K124" s="18" t="s">
        <v>61</v>
      </c>
      <c r="L124" s="18" t="s">
        <v>62</v>
      </c>
      <c r="M124" s="22"/>
      <c r="N124" s="22"/>
      <c r="O124" s="22"/>
      <c r="P124" s="22"/>
      <c r="Q124" s="22"/>
      <c r="R124" s="22"/>
      <c r="S124" s="22"/>
      <c r="T124" s="22"/>
      <c r="U124" s="22"/>
      <c r="V124" s="22"/>
      <c r="W124" s="22"/>
      <c r="X124" s="22"/>
      <c r="Y124" s="22"/>
    </row>
    <row r="125" spans="1:25" ht="26.4" x14ac:dyDescent="0.25">
      <c r="A125" s="24">
        <v>37071</v>
      </c>
      <c r="B125" s="18" t="s">
        <v>139</v>
      </c>
      <c r="C125" s="18" t="s">
        <v>54</v>
      </c>
      <c r="D125" s="18" t="s">
        <v>139</v>
      </c>
      <c r="E125" s="18" t="s">
        <v>56</v>
      </c>
      <c r="F125" s="18" t="s">
        <v>86</v>
      </c>
      <c r="G125" s="17" t="s">
        <v>140</v>
      </c>
      <c r="H125" s="17" t="s">
        <v>141</v>
      </c>
      <c r="I125" s="18" t="s">
        <v>61</v>
      </c>
      <c r="J125" s="18" t="s">
        <v>60</v>
      </c>
      <c r="K125" s="18" t="s">
        <v>61</v>
      </c>
      <c r="L125" s="18" t="s">
        <v>62</v>
      </c>
      <c r="M125" s="22"/>
      <c r="N125" s="22"/>
      <c r="O125" s="22"/>
      <c r="P125" s="22"/>
      <c r="Q125" s="22"/>
      <c r="R125" s="22"/>
      <c r="S125" s="22"/>
      <c r="T125" s="22"/>
      <c r="U125" s="22"/>
      <c r="V125" s="22"/>
      <c r="W125" s="22"/>
      <c r="X125" s="22"/>
      <c r="Y125" s="22"/>
    </row>
    <row r="126" spans="1:25" ht="52.8" x14ac:dyDescent="0.25">
      <c r="A126" s="24">
        <v>37069</v>
      </c>
      <c r="B126" s="17" t="s">
        <v>142</v>
      </c>
      <c r="C126" s="18" t="s">
        <v>64</v>
      </c>
      <c r="D126" s="18" t="s">
        <v>143</v>
      </c>
      <c r="E126" s="18" t="s">
        <v>144</v>
      </c>
      <c r="F126" s="18" t="s">
        <v>86</v>
      </c>
      <c r="G126" s="17" t="s">
        <v>145</v>
      </c>
      <c r="H126" s="17" t="s">
        <v>146</v>
      </c>
      <c r="I126" s="18" t="s">
        <v>61</v>
      </c>
      <c r="J126" s="18" t="s">
        <v>60</v>
      </c>
      <c r="K126" s="18" t="s">
        <v>61</v>
      </c>
      <c r="L126" s="18" t="s">
        <v>62</v>
      </c>
      <c r="M126" s="22"/>
      <c r="N126" s="22"/>
      <c r="O126" s="22"/>
      <c r="P126" s="22"/>
      <c r="Q126" s="22"/>
      <c r="R126" s="22"/>
      <c r="S126" s="22"/>
      <c r="T126" s="22"/>
      <c r="U126" s="22"/>
      <c r="V126" s="22"/>
      <c r="W126" s="22"/>
      <c r="X126" s="22"/>
      <c r="Y126" s="22"/>
    </row>
    <row r="127" spans="1:25" ht="79.2" x14ac:dyDescent="0.25">
      <c r="A127" s="24">
        <v>37069</v>
      </c>
      <c r="B127" s="18" t="s">
        <v>147</v>
      </c>
      <c r="C127" s="18" t="s">
        <v>54</v>
      </c>
      <c r="D127" s="18" t="s">
        <v>147</v>
      </c>
      <c r="E127" s="18" t="s">
        <v>56</v>
      </c>
      <c r="F127" s="18" t="s">
        <v>86</v>
      </c>
      <c r="G127" s="17" t="s">
        <v>148</v>
      </c>
      <c r="H127" s="17" t="s">
        <v>149</v>
      </c>
      <c r="I127" s="18" t="s">
        <v>61</v>
      </c>
      <c r="J127" s="18" t="s">
        <v>60</v>
      </c>
      <c r="K127" s="18" t="s">
        <v>61</v>
      </c>
      <c r="L127" s="18" t="s">
        <v>62</v>
      </c>
    </row>
    <row r="128" spans="1:25" ht="39.6" x14ac:dyDescent="0.25">
      <c r="A128" s="24">
        <v>37069</v>
      </c>
      <c r="B128" s="18" t="s">
        <v>150</v>
      </c>
      <c r="C128" s="18" t="s">
        <v>117</v>
      </c>
      <c r="D128" s="18" t="s">
        <v>151</v>
      </c>
      <c r="E128" s="18" t="s">
        <v>119</v>
      </c>
      <c r="F128" s="18" t="s">
        <v>67</v>
      </c>
      <c r="G128" s="17" t="s">
        <v>152</v>
      </c>
      <c r="H128" s="17" t="s">
        <v>153</v>
      </c>
      <c r="I128" s="18" t="s">
        <v>60</v>
      </c>
      <c r="J128" s="18" t="s">
        <v>60</v>
      </c>
      <c r="K128" s="18" t="s">
        <v>60</v>
      </c>
      <c r="L128" s="18" t="s">
        <v>62</v>
      </c>
    </row>
    <row r="129" spans="1:12" ht="39.6" x14ac:dyDescent="0.25">
      <c r="A129" s="24">
        <v>37069</v>
      </c>
      <c r="B129" s="18" t="s">
        <v>154</v>
      </c>
      <c r="C129" s="18"/>
      <c r="D129" s="18"/>
      <c r="E129" s="18"/>
      <c r="F129" s="18"/>
      <c r="G129" s="17" t="s">
        <v>155</v>
      </c>
      <c r="H129" s="17" t="s">
        <v>156</v>
      </c>
      <c r="I129" s="18" t="s">
        <v>61</v>
      </c>
      <c r="J129" s="18" t="s">
        <v>60</v>
      </c>
      <c r="K129" s="18" t="s">
        <v>61</v>
      </c>
      <c r="L129" s="18" t="s">
        <v>62</v>
      </c>
    </row>
    <row r="130" spans="1:12" ht="92.4" x14ac:dyDescent="0.25">
      <c r="A130" s="24">
        <v>37068</v>
      </c>
      <c r="B130" s="18" t="s">
        <v>157</v>
      </c>
      <c r="C130" s="18"/>
      <c r="D130" s="18"/>
      <c r="E130" s="18"/>
      <c r="F130" s="18" t="s">
        <v>67</v>
      </c>
      <c r="G130" s="17" t="s">
        <v>158</v>
      </c>
      <c r="H130" s="17" t="s">
        <v>159</v>
      </c>
      <c r="I130" s="18" t="s">
        <v>60</v>
      </c>
      <c r="J130" s="18" t="s">
        <v>61</v>
      </c>
      <c r="K130" s="18" t="s">
        <v>61</v>
      </c>
      <c r="L130" s="18" t="s">
        <v>62</v>
      </c>
    </row>
    <row r="131" spans="1:12" ht="26.4" x14ac:dyDescent="0.25">
      <c r="A131" s="24">
        <v>37064</v>
      </c>
      <c r="B131" s="18" t="s">
        <v>128</v>
      </c>
      <c r="C131" s="18" t="s">
        <v>54</v>
      </c>
      <c r="D131" s="18" t="s">
        <v>129</v>
      </c>
      <c r="E131" s="18" t="s">
        <v>56</v>
      </c>
      <c r="F131" s="18" t="s">
        <v>57</v>
      </c>
      <c r="G131" s="25" t="s">
        <v>160</v>
      </c>
      <c r="H131" s="18" t="s">
        <v>161</v>
      </c>
      <c r="I131" s="18" t="s">
        <v>60</v>
      </c>
      <c r="J131" s="18" t="s">
        <v>60</v>
      </c>
      <c r="K131" s="18" t="s">
        <v>60</v>
      </c>
      <c r="L131" s="18" t="s">
        <v>62</v>
      </c>
    </row>
    <row r="132" spans="1:12" ht="52.8" x14ac:dyDescent="0.25">
      <c r="A132" s="24">
        <v>37064</v>
      </c>
      <c r="B132" s="18" t="s">
        <v>121</v>
      </c>
      <c r="C132" s="18" t="s">
        <v>54</v>
      </c>
      <c r="D132" s="18" t="s">
        <v>121</v>
      </c>
      <c r="E132" s="18" t="s">
        <v>56</v>
      </c>
      <c r="F132" s="18" t="s">
        <v>57</v>
      </c>
      <c r="G132" s="25" t="s">
        <v>162</v>
      </c>
      <c r="H132" s="25" t="s">
        <v>163</v>
      </c>
      <c r="I132" s="18" t="s">
        <v>60</v>
      </c>
      <c r="J132" s="18" t="s">
        <v>60</v>
      </c>
      <c r="K132" s="18" t="s">
        <v>61</v>
      </c>
      <c r="L132" s="18" t="s">
        <v>62</v>
      </c>
    </row>
    <row r="133" spans="1:12" ht="79.2" x14ac:dyDescent="0.25">
      <c r="A133" s="24">
        <v>37064</v>
      </c>
      <c r="B133" s="25" t="s">
        <v>164</v>
      </c>
      <c r="C133" s="18" t="s">
        <v>117</v>
      </c>
      <c r="D133" s="18" t="s">
        <v>151</v>
      </c>
      <c r="E133" s="18" t="s">
        <v>119</v>
      </c>
      <c r="F133" s="18" t="s">
        <v>92</v>
      </c>
      <c r="G133" s="25" t="s">
        <v>165</v>
      </c>
      <c r="H133" s="18" t="s">
        <v>166</v>
      </c>
      <c r="I133" s="18" t="s">
        <v>60</v>
      </c>
      <c r="J133" s="18" t="s">
        <v>60</v>
      </c>
      <c r="K133" s="18" t="s">
        <v>60</v>
      </c>
      <c r="L133" s="18" t="s">
        <v>62</v>
      </c>
    </row>
    <row r="134" spans="1:12" ht="52.8" x14ac:dyDescent="0.25">
      <c r="A134" s="24">
        <v>37063</v>
      </c>
      <c r="B134" s="18" t="s">
        <v>167</v>
      </c>
      <c r="C134" s="18" t="s">
        <v>54</v>
      </c>
      <c r="D134" s="18" t="s">
        <v>129</v>
      </c>
      <c r="E134" s="18" t="s">
        <v>56</v>
      </c>
      <c r="F134" s="18" t="s">
        <v>86</v>
      </c>
      <c r="G134" s="25" t="s">
        <v>168</v>
      </c>
      <c r="H134" s="25" t="s">
        <v>169</v>
      </c>
      <c r="I134" s="18" t="s">
        <v>60</v>
      </c>
      <c r="J134" s="18" t="s">
        <v>60</v>
      </c>
      <c r="K134" s="18" t="s">
        <v>60</v>
      </c>
      <c r="L134" s="18" t="s">
        <v>62</v>
      </c>
    </row>
    <row r="135" spans="1:12" ht="39.6" x14ac:dyDescent="0.25">
      <c r="A135" s="24">
        <v>37063</v>
      </c>
      <c r="B135" s="18" t="s">
        <v>121</v>
      </c>
      <c r="C135" s="18" t="s">
        <v>54</v>
      </c>
      <c r="D135" s="18" t="s">
        <v>121</v>
      </c>
      <c r="E135" s="18" t="s">
        <v>56</v>
      </c>
      <c r="F135" s="18" t="s">
        <v>67</v>
      </c>
      <c r="G135" s="25" t="s">
        <v>170</v>
      </c>
      <c r="H135" s="25" t="s">
        <v>171</v>
      </c>
      <c r="I135" s="18" t="s">
        <v>60</v>
      </c>
      <c r="J135" s="18" t="s">
        <v>60</v>
      </c>
      <c r="K135" s="18" t="s">
        <v>60</v>
      </c>
      <c r="L135" s="18" t="s">
        <v>62</v>
      </c>
    </row>
    <row r="136" spans="1:12" ht="39.6" x14ac:dyDescent="0.25">
      <c r="A136" s="24">
        <v>37063</v>
      </c>
      <c r="B136" s="18" t="s">
        <v>172</v>
      </c>
      <c r="C136" s="18" t="s">
        <v>117</v>
      </c>
      <c r="D136" s="18"/>
      <c r="E136" s="18" t="s">
        <v>119</v>
      </c>
      <c r="F136" s="18" t="s">
        <v>86</v>
      </c>
      <c r="G136" s="25" t="s">
        <v>173</v>
      </c>
      <c r="H136" s="25" t="s">
        <v>174</v>
      </c>
      <c r="I136" s="18" t="s">
        <v>61</v>
      </c>
      <c r="J136" s="18" t="s">
        <v>60</v>
      </c>
      <c r="K136" s="18" t="s">
        <v>60</v>
      </c>
      <c r="L136" s="18" t="s">
        <v>62</v>
      </c>
    </row>
    <row r="137" spans="1:12" ht="66" x14ac:dyDescent="0.25">
      <c r="A137" s="24">
        <v>37063</v>
      </c>
      <c r="B137" s="18" t="s">
        <v>175</v>
      </c>
      <c r="C137" s="18"/>
      <c r="D137" s="18"/>
      <c r="E137" s="18"/>
      <c r="F137" s="18" t="s">
        <v>86</v>
      </c>
      <c r="G137" s="25" t="s">
        <v>176</v>
      </c>
      <c r="H137" s="25" t="s">
        <v>177</v>
      </c>
      <c r="I137" s="18" t="s">
        <v>61</v>
      </c>
      <c r="J137" s="18" t="s">
        <v>60</v>
      </c>
      <c r="K137" s="18" t="s">
        <v>61</v>
      </c>
      <c r="L137" s="18" t="s">
        <v>62</v>
      </c>
    </row>
    <row r="138" spans="1:12" ht="66" x14ac:dyDescent="0.25">
      <c r="A138" s="24">
        <v>37062</v>
      </c>
      <c r="B138" s="18" t="s">
        <v>167</v>
      </c>
      <c r="C138" s="18" t="s">
        <v>54</v>
      </c>
      <c r="D138" s="18" t="s">
        <v>129</v>
      </c>
      <c r="E138" s="18" t="s">
        <v>56</v>
      </c>
      <c r="F138" s="18" t="s">
        <v>57</v>
      </c>
      <c r="G138" s="25" t="s">
        <v>178</v>
      </c>
      <c r="H138" s="25" t="s">
        <v>179</v>
      </c>
      <c r="I138" s="18" t="s">
        <v>60</v>
      </c>
      <c r="J138" s="18" t="s">
        <v>60</v>
      </c>
      <c r="K138" s="18" t="s">
        <v>60</v>
      </c>
      <c r="L138" s="18" t="s">
        <v>62</v>
      </c>
    </row>
    <row r="139" spans="1:12" ht="54.75" customHeight="1" x14ac:dyDescent="0.25">
      <c r="A139" s="24">
        <v>37061</v>
      </c>
      <c r="B139" s="18" t="s">
        <v>121</v>
      </c>
      <c r="C139" s="18" t="s">
        <v>54</v>
      </c>
      <c r="D139" s="18" t="s">
        <v>121</v>
      </c>
      <c r="E139" s="18" t="s">
        <v>56</v>
      </c>
      <c r="F139" s="18" t="s">
        <v>86</v>
      </c>
      <c r="G139" s="25" t="s">
        <v>180</v>
      </c>
      <c r="H139" s="25" t="s">
        <v>181</v>
      </c>
      <c r="I139" s="18" t="s">
        <v>60</v>
      </c>
      <c r="J139" s="18" t="s">
        <v>60</v>
      </c>
      <c r="K139" s="18" t="s">
        <v>60</v>
      </c>
      <c r="L139" s="18" t="s">
        <v>62</v>
      </c>
    </row>
    <row r="140" spans="1:12" ht="52.8" x14ac:dyDescent="0.25">
      <c r="A140" s="24">
        <v>37060</v>
      </c>
      <c r="B140" s="18" t="s">
        <v>182</v>
      </c>
      <c r="C140" s="18" t="s">
        <v>54</v>
      </c>
      <c r="D140" s="18" t="s">
        <v>129</v>
      </c>
      <c r="E140" s="18" t="s">
        <v>56</v>
      </c>
      <c r="F140" s="18" t="s">
        <v>57</v>
      </c>
      <c r="G140" s="25" t="s">
        <v>183</v>
      </c>
      <c r="H140" s="25" t="s">
        <v>184</v>
      </c>
      <c r="I140" s="18" t="s">
        <v>60</v>
      </c>
      <c r="J140" s="18" t="s">
        <v>60</v>
      </c>
      <c r="K140" s="18" t="s">
        <v>60</v>
      </c>
      <c r="L140" s="18" t="s">
        <v>62</v>
      </c>
    </row>
    <row r="141" spans="1:12" ht="66" x14ac:dyDescent="0.25">
      <c r="A141" s="24">
        <v>37057</v>
      </c>
      <c r="B141" s="18" t="s">
        <v>185</v>
      </c>
      <c r="C141" s="18" t="s">
        <v>64</v>
      </c>
      <c r="D141" s="18" t="s">
        <v>186</v>
      </c>
      <c r="E141" s="18"/>
      <c r="F141" s="18" t="s">
        <v>187</v>
      </c>
      <c r="G141" s="25" t="s">
        <v>188</v>
      </c>
      <c r="H141" s="25" t="s">
        <v>189</v>
      </c>
      <c r="I141" s="18" t="s">
        <v>60</v>
      </c>
      <c r="J141" s="18" t="s">
        <v>60</v>
      </c>
      <c r="K141" s="18" t="s">
        <v>60</v>
      </c>
      <c r="L141" s="18" t="s">
        <v>62</v>
      </c>
    </row>
    <row r="142" spans="1:12" ht="54" customHeight="1" x14ac:dyDescent="0.25">
      <c r="A142" s="24">
        <v>37057</v>
      </c>
      <c r="B142" s="18" t="s">
        <v>190</v>
      </c>
      <c r="C142" s="18" t="s">
        <v>54</v>
      </c>
      <c r="D142" s="18" t="s">
        <v>191</v>
      </c>
      <c r="E142" s="18" t="s">
        <v>56</v>
      </c>
      <c r="F142" s="18" t="s">
        <v>57</v>
      </c>
      <c r="G142" s="25" t="s">
        <v>192</v>
      </c>
      <c r="H142" s="25" t="s">
        <v>193</v>
      </c>
      <c r="I142" s="18" t="s">
        <v>60</v>
      </c>
      <c r="J142" s="18" t="s">
        <v>60</v>
      </c>
      <c r="K142" s="18" t="s">
        <v>60</v>
      </c>
      <c r="L142" s="18" t="s">
        <v>62</v>
      </c>
    </row>
    <row r="143" spans="1:12" ht="42" customHeight="1" x14ac:dyDescent="0.25">
      <c r="A143" s="24">
        <v>37057</v>
      </c>
      <c r="B143" s="18" t="s">
        <v>101</v>
      </c>
      <c r="C143" s="18" t="s">
        <v>54</v>
      </c>
      <c r="D143" s="18" t="s">
        <v>191</v>
      </c>
      <c r="E143" s="18" t="s">
        <v>56</v>
      </c>
      <c r="F143" s="18" t="s">
        <v>57</v>
      </c>
      <c r="G143" s="25" t="s">
        <v>194</v>
      </c>
      <c r="H143" s="25" t="s">
        <v>193</v>
      </c>
      <c r="I143" s="18" t="s">
        <v>60</v>
      </c>
      <c r="J143" s="18" t="s">
        <v>60</v>
      </c>
      <c r="K143" s="18" t="s">
        <v>60</v>
      </c>
      <c r="L143" s="18" t="s">
        <v>62</v>
      </c>
    </row>
    <row r="144" spans="1:12" ht="42" customHeight="1" x14ac:dyDescent="0.25">
      <c r="A144" s="24">
        <v>37057</v>
      </c>
      <c r="B144" s="18" t="s">
        <v>195</v>
      </c>
      <c r="C144" s="18"/>
      <c r="D144" s="18" t="s">
        <v>196</v>
      </c>
      <c r="E144" s="18" t="s">
        <v>197</v>
      </c>
      <c r="F144" s="18" t="s">
        <v>81</v>
      </c>
      <c r="G144" s="25" t="s">
        <v>198</v>
      </c>
      <c r="H144" s="25" t="s">
        <v>199</v>
      </c>
      <c r="I144" s="18" t="s">
        <v>60</v>
      </c>
      <c r="J144" s="18" t="s">
        <v>60</v>
      </c>
      <c r="K144" s="18" t="s">
        <v>60</v>
      </c>
      <c r="L144" s="18" t="s">
        <v>62</v>
      </c>
    </row>
    <row r="145" spans="1:12" ht="79.2" x14ac:dyDescent="0.25">
      <c r="A145" s="26">
        <v>37056</v>
      </c>
      <c r="B145" s="18" t="s">
        <v>200</v>
      </c>
      <c r="C145" s="18" t="s">
        <v>54</v>
      </c>
      <c r="D145" s="18" t="s">
        <v>55</v>
      </c>
      <c r="E145" s="18" t="s">
        <v>56</v>
      </c>
      <c r="F145" s="18" t="s">
        <v>201</v>
      </c>
      <c r="G145" s="25" t="s">
        <v>202</v>
      </c>
      <c r="H145" s="25" t="s">
        <v>203</v>
      </c>
      <c r="I145" s="18" t="s">
        <v>61</v>
      </c>
      <c r="J145" s="18" t="s">
        <v>60</v>
      </c>
      <c r="K145" s="18" t="s">
        <v>60</v>
      </c>
      <c r="L145" s="18" t="s">
        <v>62</v>
      </c>
    </row>
    <row r="146" spans="1:12" ht="79.2" x14ac:dyDescent="0.25">
      <c r="A146" s="26">
        <v>37053</v>
      </c>
      <c r="B146" s="18" t="s">
        <v>185</v>
      </c>
      <c r="C146" s="18" t="s">
        <v>64</v>
      </c>
      <c r="D146" s="18" t="s">
        <v>90</v>
      </c>
      <c r="E146" s="18" t="s">
        <v>66</v>
      </c>
      <c r="F146" s="18" t="s">
        <v>204</v>
      </c>
      <c r="G146" s="25" t="s">
        <v>205</v>
      </c>
      <c r="H146" s="25" t="s">
        <v>206</v>
      </c>
      <c r="I146" s="18" t="s">
        <v>60</v>
      </c>
      <c r="J146" s="18" t="s">
        <v>60</v>
      </c>
      <c r="K146" s="18" t="s">
        <v>60</v>
      </c>
      <c r="L146" s="18" t="s">
        <v>62</v>
      </c>
    </row>
    <row r="147" spans="1:12" ht="39.6" x14ac:dyDescent="0.25">
      <c r="A147" s="26">
        <v>37050</v>
      </c>
      <c r="B147" s="18" t="s">
        <v>132</v>
      </c>
      <c r="C147" s="18" t="s">
        <v>54</v>
      </c>
      <c r="D147" s="18" t="s">
        <v>207</v>
      </c>
      <c r="E147" s="18" t="s">
        <v>135</v>
      </c>
      <c r="F147" s="18" t="s">
        <v>81</v>
      </c>
      <c r="G147" s="25" t="s">
        <v>208</v>
      </c>
      <c r="H147" s="25" t="s">
        <v>209</v>
      </c>
      <c r="I147" s="18" t="s">
        <v>60</v>
      </c>
      <c r="J147" s="18" t="s">
        <v>60</v>
      </c>
      <c r="K147" s="18" t="s">
        <v>60</v>
      </c>
      <c r="L147" s="18" t="s">
        <v>62</v>
      </c>
    </row>
    <row r="148" spans="1:12" ht="52.8" x14ac:dyDescent="0.25">
      <c r="A148" s="26">
        <v>37049</v>
      </c>
      <c r="B148" s="18" t="s">
        <v>128</v>
      </c>
      <c r="C148" s="18" t="s">
        <v>54</v>
      </c>
      <c r="D148" s="18" t="s">
        <v>55</v>
      </c>
      <c r="E148" s="18" t="s">
        <v>56</v>
      </c>
      <c r="F148" s="18" t="s">
        <v>67</v>
      </c>
      <c r="G148" s="25" t="s">
        <v>210</v>
      </c>
      <c r="H148" s="25" t="s">
        <v>211</v>
      </c>
      <c r="I148" s="18" t="s">
        <v>61</v>
      </c>
      <c r="J148" s="18" t="s">
        <v>60</v>
      </c>
      <c r="K148" s="18" t="s">
        <v>60</v>
      </c>
      <c r="L148" s="18" t="s">
        <v>62</v>
      </c>
    </row>
    <row r="149" spans="1:12" ht="39.6" x14ac:dyDescent="0.25">
      <c r="A149" s="26">
        <v>37049</v>
      </c>
      <c r="B149" s="18" t="s">
        <v>55</v>
      </c>
      <c r="C149" s="18" t="s">
        <v>54</v>
      </c>
      <c r="D149" s="18" t="s">
        <v>55</v>
      </c>
      <c r="E149" s="18" t="s">
        <v>56</v>
      </c>
      <c r="F149" s="18" t="s">
        <v>67</v>
      </c>
      <c r="G149" s="25" t="s">
        <v>212</v>
      </c>
      <c r="H149" s="25" t="s">
        <v>213</v>
      </c>
      <c r="I149" s="18" t="s">
        <v>61</v>
      </c>
      <c r="J149" s="18" t="s">
        <v>61</v>
      </c>
      <c r="K149" s="18" t="s">
        <v>61</v>
      </c>
      <c r="L149" s="18" t="s">
        <v>62</v>
      </c>
    </row>
    <row r="150" spans="1:12" ht="105.6" x14ac:dyDescent="0.25">
      <c r="A150" s="26">
        <v>37046</v>
      </c>
      <c r="B150" s="25" t="s">
        <v>214</v>
      </c>
      <c r="C150" s="27"/>
      <c r="D150" s="25"/>
      <c r="E150" s="28" t="s">
        <v>215</v>
      </c>
      <c r="F150" s="27" t="s">
        <v>86</v>
      </c>
      <c r="G150" s="25" t="s">
        <v>216</v>
      </c>
      <c r="H150" s="25" t="s">
        <v>217</v>
      </c>
      <c r="I150" s="18" t="s">
        <v>61</v>
      </c>
      <c r="J150" s="18" t="s">
        <v>61</v>
      </c>
      <c r="K150" s="18" t="s">
        <v>61</v>
      </c>
      <c r="L150" s="18" t="s">
        <v>62</v>
      </c>
    </row>
    <row r="151" spans="1:12" x14ac:dyDescent="0.25">
      <c r="A151" s="26">
        <v>37043</v>
      </c>
      <c r="B151" s="25" t="s">
        <v>218</v>
      </c>
      <c r="C151" s="27" t="s">
        <v>219</v>
      </c>
      <c r="D151" s="25" t="s">
        <v>220</v>
      </c>
      <c r="E151" s="28" t="s">
        <v>221</v>
      </c>
      <c r="F151" s="27" t="s">
        <v>67</v>
      </c>
      <c r="G151" s="18" t="s">
        <v>222</v>
      </c>
      <c r="H151" s="18" t="s">
        <v>223</v>
      </c>
      <c r="I151" s="18" t="s">
        <v>60</v>
      </c>
      <c r="J151" s="18" t="s">
        <v>61</v>
      </c>
      <c r="K151" s="18" t="s">
        <v>61</v>
      </c>
      <c r="L151" s="18" t="s">
        <v>62</v>
      </c>
    </row>
    <row r="152" spans="1:12" ht="39.6" x14ac:dyDescent="0.25">
      <c r="A152" s="29">
        <v>37043</v>
      </c>
      <c r="B152" s="25" t="s">
        <v>224</v>
      </c>
      <c r="C152" s="27" t="s">
        <v>54</v>
      </c>
      <c r="D152" s="25" t="s">
        <v>224</v>
      </c>
      <c r="E152" s="28" t="s">
        <v>56</v>
      </c>
      <c r="F152" s="27" t="s">
        <v>81</v>
      </c>
      <c r="G152" s="25" t="s">
        <v>225</v>
      </c>
      <c r="H152" s="28"/>
      <c r="I152" s="18" t="s">
        <v>60</v>
      </c>
      <c r="J152" s="18" t="s">
        <v>60</v>
      </c>
      <c r="K152" s="18" t="s">
        <v>60</v>
      </c>
      <c r="L152" s="18" t="s">
        <v>62</v>
      </c>
    </row>
    <row r="153" spans="1:12" ht="52.8" x14ac:dyDescent="0.25">
      <c r="A153" s="29">
        <v>37043</v>
      </c>
      <c r="B153" s="25" t="s">
        <v>121</v>
      </c>
      <c r="C153" s="27" t="s">
        <v>54</v>
      </c>
      <c r="D153" s="25" t="s">
        <v>121</v>
      </c>
      <c r="E153" s="28" t="s">
        <v>56</v>
      </c>
      <c r="F153" s="27" t="s">
        <v>81</v>
      </c>
      <c r="G153" s="25" t="s">
        <v>226</v>
      </c>
      <c r="H153" s="28" t="s">
        <v>227</v>
      </c>
      <c r="I153" s="18" t="s">
        <v>61</v>
      </c>
      <c r="J153" s="18" t="s">
        <v>60</v>
      </c>
      <c r="K153" s="18" t="s">
        <v>60</v>
      </c>
      <c r="L153" s="18" t="s">
        <v>62</v>
      </c>
    </row>
    <row r="154" spans="1:12" ht="39.6" x14ac:dyDescent="0.25">
      <c r="A154" s="30">
        <v>37040</v>
      </c>
      <c r="B154" s="25" t="s">
        <v>121</v>
      </c>
      <c r="C154" s="27" t="s">
        <v>54</v>
      </c>
      <c r="D154" s="25" t="s">
        <v>121</v>
      </c>
      <c r="E154" s="28" t="s">
        <v>56</v>
      </c>
      <c r="F154" s="27" t="s">
        <v>57</v>
      </c>
      <c r="G154" s="28" t="s">
        <v>228</v>
      </c>
      <c r="H154" s="28" t="s">
        <v>229</v>
      </c>
      <c r="I154" s="27" t="s">
        <v>61</v>
      </c>
      <c r="J154" s="27" t="s">
        <v>61</v>
      </c>
      <c r="K154" s="27" t="s">
        <v>61</v>
      </c>
      <c r="L154" s="27" t="s">
        <v>62</v>
      </c>
    </row>
    <row r="155" spans="1:12" ht="39.6" x14ac:dyDescent="0.25">
      <c r="A155" s="30">
        <v>37035</v>
      </c>
      <c r="B155" s="25" t="s">
        <v>230</v>
      </c>
      <c r="C155" s="27" t="s">
        <v>54</v>
      </c>
      <c r="D155" s="28" t="s">
        <v>231</v>
      </c>
      <c r="E155" s="28" t="s">
        <v>56</v>
      </c>
      <c r="F155" s="27" t="s">
        <v>57</v>
      </c>
      <c r="G155" s="28" t="s">
        <v>232</v>
      </c>
      <c r="H155" s="28" t="s">
        <v>229</v>
      </c>
      <c r="I155" s="27" t="s">
        <v>61</v>
      </c>
      <c r="J155" s="27" t="s">
        <v>60</v>
      </c>
      <c r="K155" s="27" t="s">
        <v>60</v>
      </c>
      <c r="L155" s="27" t="s">
        <v>62</v>
      </c>
    </row>
    <row r="156" spans="1:12" x14ac:dyDescent="0.25">
      <c r="A156" s="30">
        <v>37035</v>
      </c>
      <c r="B156" s="25" t="s">
        <v>55</v>
      </c>
      <c r="C156" s="27" t="s">
        <v>54</v>
      </c>
      <c r="D156" s="25" t="s">
        <v>55</v>
      </c>
      <c r="E156" s="28" t="s">
        <v>56</v>
      </c>
      <c r="F156" s="27" t="s">
        <v>57</v>
      </c>
      <c r="G156" s="28" t="s">
        <v>233</v>
      </c>
      <c r="H156" s="28" t="s">
        <v>234</v>
      </c>
      <c r="I156" s="27"/>
      <c r="J156" s="27"/>
      <c r="K156" s="27"/>
      <c r="L156" s="27" t="s">
        <v>62</v>
      </c>
    </row>
    <row r="157" spans="1:12" ht="52.8" x14ac:dyDescent="0.25">
      <c r="A157" s="30">
        <v>37033</v>
      </c>
      <c r="B157" s="25" t="s">
        <v>121</v>
      </c>
      <c r="C157" s="27" t="s">
        <v>54</v>
      </c>
      <c r="D157" s="25" t="s">
        <v>121</v>
      </c>
      <c r="E157" s="28" t="s">
        <v>56</v>
      </c>
      <c r="F157" s="27" t="s">
        <v>57</v>
      </c>
      <c r="G157" s="28" t="s">
        <v>235</v>
      </c>
      <c r="H157" s="28" t="s">
        <v>236</v>
      </c>
      <c r="I157" s="27" t="s">
        <v>61</v>
      </c>
      <c r="J157" s="27" t="s">
        <v>61</v>
      </c>
      <c r="K157" s="27" t="s">
        <v>61</v>
      </c>
      <c r="L157" s="27" t="s">
        <v>62</v>
      </c>
    </row>
    <row r="158" spans="1:12" ht="19.5" customHeight="1" x14ac:dyDescent="0.25">
      <c r="A158" s="30">
        <v>37033</v>
      </c>
      <c r="B158" s="25" t="s">
        <v>137</v>
      </c>
      <c r="C158" s="27" t="s">
        <v>54</v>
      </c>
      <c r="D158" s="25" t="s">
        <v>137</v>
      </c>
      <c r="E158" s="28" t="s">
        <v>56</v>
      </c>
      <c r="F158" s="27" t="s">
        <v>67</v>
      </c>
      <c r="G158" s="28" t="s">
        <v>237</v>
      </c>
      <c r="H158" s="28" t="s">
        <v>238</v>
      </c>
      <c r="I158" s="27" t="s">
        <v>60</v>
      </c>
      <c r="J158" s="27" t="s">
        <v>61</v>
      </c>
      <c r="K158" s="27" t="s">
        <v>61</v>
      </c>
      <c r="L158" s="27" t="s">
        <v>62</v>
      </c>
    </row>
    <row r="159" spans="1:12" ht="26.4" x14ac:dyDescent="0.25">
      <c r="A159" s="30">
        <v>37032</v>
      </c>
      <c r="B159" s="25" t="s">
        <v>239</v>
      </c>
      <c r="C159" s="18" t="s">
        <v>64</v>
      </c>
      <c r="D159" s="25" t="s">
        <v>240</v>
      </c>
      <c r="E159" s="28" t="s">
        <v>241</v>
      </c>
      <c r="F159" s="27" t="s">
        <v>57</v>
      </c>
      <c r="G159" s="28" t="s">
        <v>242</v>
      </c>
      <c r="H159" s="28" t="s">
        <v>243</v>
      </c>
      <c r="I159" s="27" t="s">
        <v>61</v>
      </c>
      <c r="J159" s="27" t="s">
        <v>60</v>
      </c>
      <c r="K159" s="27" t="s">
        <v>61</v>
      </c>
      <c r="L159" s="27" t="s">
        <v>62</v>
      </c>
    </row>
    <row r="160" spans="1:12" ht="132" x14ac:dyDescent="0.25">
      <c r="A160" s="30">
        <v>37019</v>
      </c>
      <c r="B160" s="25" t="s">
        <v>244</v>
      </c>
      <c r="C160" s="27" t="s">
        <v>54</v>
      </c>
      <c r="D160" s="25" t="s">
        <v>244</v>
      </c>
      <c r="E160" s="28" t="s">
        <v>56</v>
      </c>
      <c r="F160" s="27" t="s">
        <v>57</v>
      </c>
      <c r="G160" s="28" t="s">
        <v>245</v>
      </c>
      <c r="H160" s="28" t="s">
        <v>246</v>
      </c>
      <c r="I160" s="27" t="s">
        <v>60</v>
      </c>
      <c r="J160" s="27" t="s">
        <v>60</v>
      </c>
      <c r="K160" s="27" t="s">
        <v>60</v>
      </c>
      <c r="L160" s="27" t="s">
        <v>62</v>
      </c>
    </row>
    <row r="161" spans="1:12" ht="118.8" x14ac:dyDescent="0.25">
      <c r="A161" s="30">
        <v>37019</v>
      </c>
      <c r="B161" s="25" t="s">
        <v>121</v>
      </c>
      <c r="C161" s="27" t="s">
        <v>54</v>
      </c>
      <c r="D161" s="25" t="s">
        <v>121</v>
      </c>
      <c r="E161" s="28" t="s">
        <v>56</v>
      </c>
      <c r="F161" s="27" t="s">
        <v>57</v>
      </c>
      <c r="G161" s="28" t="s">
        <v>247</v>
      </c>
      <c r="H161" s="28" t="s">
        <v>248</v>
      </c>
      <c r="I161" s="27" t="s">
        <v>61</v>
      </c>
      <c r="J161" s="27" t="s">
        <v>61</v>
      </c>
      <c r="K161" s="27" t="s">
        <v>61</v>
      </c>
      <c r="L161" s="27" t="s">
        <v>62</v>
      </c>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249</v>
      </c>
      <c r="B165" s="1" t="s">
        <v>250</v>
      </c>
      <c r="C165" s="4" t="s">
        <v>251</v>
      </c>
      <c r="D165" s="33" t="s">
        <v>252</v>
      </c>
      <c r="E165" s="33" t="s">
        <v>253</v>
      </c>
    </row>
    <row r="166" spans="1:12" x14ac:dyDescent="0.25">
      <c r="A166" s="34" t="s">
        <v>254</v>
      </c>
      <c r="B166" s="35">
        <f t="shared" ref="B166:B174" si="2">C166/$C$175</f>
        <v>0</v>
      </c>
      <c r="C166" s="5"/>
      <c r="D166" s="4">
        <f>33+1+1+1+1+1+8+1+1+1+2+1+2+1+1</f>
        <v>56</v>
      </c>
      <c r="E166" s="36">
        <f t="shared" ref="E166:E173" si="3">(C166/D166)*100</f>
        <v>0</v>
      </c>
    </row>
    <row r="167" spans="1:12" x14ac:dyDescent="0.25">
      <c r="A167" s="34" t="s">
        <v>73</v>
      </c>
      <c r="B167" s="35">
        <f t="shared" si="2"/>
        <v>0.14285714285714285</v>
      </c>
      <c r="C167" s="5">
        <f>'summary 0820'!I25</f>
        <v>2</v>
      </c>
      <c r="D167" s="4">
        <f>540+17+1+1+6+10+1+2+12+2+1+1+1+3+4+3+1+1+1+8+2+1+1+6+1+1</f>
        <v>628</v>
      </c>
      <c r="E167" s="36">
        <f t="shared" si="3"/>
        <v>0.31847133757961787</v>
      </c>
    </row>
    <row r="168" spans="1:12" x14ac:dyDescent="0.25">
      <c r="A168" s="34" t="s">
        <v>54</v>
      </c>
      <c r="B168" s="35">
        <f t="shared" si="2"/>
        <v>0.35714285714285715</v>
      </c>
      <c r="C168" s="5">
        <f>'summary 0820'!I26</f>
        <v>5</v>
      </c>
      <c r="D168" s="4">
        <f>13+1+1+1+16</f>
        <v>32</v>
      </c>
      <c r="E168" s="36">
        <f t="shared" si="3"/>
        <v>15.625</v>
      </c>
    </row>
    <row r="169" spans="1:12" x14ac:dyDescent="0.25">
      <c r="A169" s="34" t="s">
        <v>255</v>
      </c>
      <c r="B169" s="35">
        <f t="shared" si="2"/>
        <v>7.1428571428571425E-2</v>
      </c>
      <c r="C169" s="5">
        <f>'summary 0820'!I27</f>
        <v>1</v>
      </c>
      <c r="D169" s="4">
        <f>36+1+1</f>
        <v>38</v>
      </c>
      <c r="E169" s="36">
        <f t="shared" si="3"/>
        <v>2.6315789473684208</v>
      </c>
    </row>
    <row r="170" spans="1:12" x14ac:dyDescent="0.25">
      <c r="A170" s="34" t="s">
        <v>256</v>
      </c>
      <c r="B170" s="35">
        <f t="shared" si="2"/>
        <v>0.21428571428571427</v>
      </c>
      <c r="C170" s="5">
        <f>'summary 0820'!I28</f>
        <v>3</v>
      </c>
      <c r="D170" s="4">
        <f>288+2+13+2+5+56+59+14+2+3+3</f>
        <v>447</v>
      </c>
      <c r="E170" s="36">
        <f t="shared" si="3"/>
        <v>0.67114093959731547</v>
      </c>
    </row>
    <row r="171" spans="1:12" x14ac:dyDescent="0.25">
      <c r="A171" s="34" t="s">
        <v>257</v>
      </c>
      <c r="B171" s="35">
        <f t="shared" si="2"/>
        <v>0</v>
      </c>
      <c r="C171" s="5"/>
      <c r="D171" s="4">
        <f>132+2+1+2+7+3+4</f>
        <v>151</v>
      </c>
      <c r="E171" s="36">
        <f t="shared" si="3"/>
        <v>0</v>
      </c>
    </row>
    <row r="172" spans="1:12" x14ac:dyDescent="0.25">
      <c r="A172" s="34" t="s">
        <v>117</v>
      </c>
      <c r="B172" s="35">
        <f t="shared" si="2"/>
        <v>7.1428571428571425E-2</v>
      </c>
      <c r="C172" s="5">
        <f>'summary 0820'!I30</f>
        <v>1</v>
      </c>
      <c r="D172" s="4">
        <v>9</v>
      </c>
      <c r="E172" s="36">
        <f t="shared" si="3"/>
        <v>11.111111111111111</v>
      </c>
    </row>
    <row r="173" spans="1:12" x14ac:dyDescent="0.25">
      <c r="A173" s="34" t="s">
        <v>219</v>
      </c>
      <c r="B173" s="35">
        <f t="shared" si="2"/>
        <v>0.14285714285714285</v>
      </c>
      <c r="C173" s="5">
        <f>'summary 0820'!I31</f>
        <v>2</v>
      </c>
      <c r="D173" s="4">
        <f>10+5+2</f>
        <v>17</v>
      </c>
      <c r="E173" s="36">
        <f t="shared" si="3"/>
        <v>11.76470588235294</v>
      </c>
    </row>
    <row r="174" spans="1:12" x14ac:dyDescent="0.25">
      <c r="A174" s="37" t="s">
        <v>258</v>
      </c>
      <c r="B174" s="35">
        <f t="shared" si="2"/>
        <v>0</v>
      </c>
      <c r="C174" s="5"/>
    </row>
    <row r="175" spans="1:12" x14ac:dyDescent="0.25">
      <c r="A175" s="37" t="s">
        <v>259</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260</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261</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262</v>
      </c>
      <c r="B8" s="44"/>
      <c r="C8" s="44" t="s">
        <v>263</v>
      </c>
      <c r="D8" s="44"/>
      <c r="E8" s="45"/>
      <c r="F8" s="45"/>
      <c r="G8" s="45"/>
      <c r="H8" s="45"/>
      <c r="I8" s="45"/>
      <c r="J8" s="45"/>
      <c r="K8" s="46"/>
    </row>
    <row r="9" spans="1:11" x14ac:dyDescent="0.25">
      <c r="A9" s="2"/>
      <c r="B9" s="2"/>
      <c r="C9" s="2"/>
      <c r="D9" s="2"/>
      <c r="E9" s="2"/>
      <c r="F9" s="2"/>
      <c r="G9" s="2"/>
      <c r="H9" s="2"/>
      <c r="I9" s="2"/>
      <c r="K9" s="3"/>
    </row>
    <row r="10" spans="1:11" x14ac:dyDescent="0.25">
      <c r="A10" s="5" t="s">
        <v>201</v>
      </c>
      <c r="B10" s="2"/>
      <c r="C10" s="2" t="s">
        <v>25</v>
      </c>
      <c r="D10" s="2"/>
      <c r="E10" s="2"/>
      <c r="F10" s="2"/>
      <c r="G10" s="2"/>
      <c r="H10" s="2"/>
      <c r="I10" s="2"/>
      <c r="K10" s="2"/>
    </row>
    <row r="11" spans="1:11" x14ac:dyDescent="0.25">
      <c r="A11" s="6" t="s">
        <v>264</v>
      </c>
      <c r="B11" s="7"/>
      <c r="C11" s="7" t="s">
        <v>26</v>
      </c>
      <c r="D11" s="7"/>
      <c r="E11" s="7"/>
      <c r="F11" s="7"/>
      <c r="G11" s="7"/>
      <c r="H11" s="7"/>
      <c r="I11" s="7"/>
      <c r="J11" s="7"/>
      <c r="K11" s="7"/>
    </row>
    <row r="12" spans="1:11" x14ac:dyDescent="0.25">
      <c r="A12" s="6" t="s">
        <v>81</v>
      </c>
      <c r="B12" s="7"/>
      <c r="C12" s="7" t="s">
        <v>27</v>
      </c>
      <c r="D12" s="7"/>
      <c r="E12" s="7"/>
      <c r="F12" s="7"/>
      <c r="G12" s="7"/>
      <c r="H12" s="7"/>
      <c r="I12" s="7"/>
      <c r="J12" s="7"/>
      <c r="K12" s="7">
        <f>4</f>
        <v>4</v>
      </c>
    </row>
    <row r="13" spans="1:11" x14ac:dyDescent="0.25">
      <c r="A13" s="6" t="s">
        <v>57</v>
      </c>
      <c r="B13" s="7"/>
      <c r="C13" s="7" t="s">
        <v>265</v>
      </c>
      <c r="D13" s="7"/>
      <c r="E13" s="7"/>
      <c r="F13" s="7"/>
      <c r="G13" s="7"/>
      <c r="H13" s="7"/>
      <c r="I13" s="7"/>
      <c r="J13" s="7"/>
      <c r="K13" s="7">
        <f>3</f>
        <v>3</v>
      </c>
    </row>
    <row r="14" spans="1:11" x14ac:dyDescent="0.25">
      <c r="A14" s="6" t="s">
        <v>187</v>
      </c>
      <c r="B14" s="7"/>
      <c r="C14" s="7" t="s">
        <v>29</v>
      </c>
      <c r="D14" s="7"/>
      <c r="E14" s="7"/>
      <c r="F14" s="7"/>
      <c r="G14" s="7"/>
      <c r="H14" s="7"/>
      <c r="I14" s="7"/>
      <c r="J14" s="7"/>
      <c r="K14" s="7"/>
    </row>
    <row r="15" spans="1:11" x14ac:dyDescent="0.25">
      <c r="A15" s="6" t="s">
        <v>67</v>
      </c>
      <c r="B15" s="7"/>
      <c r="C15" s="7" t="s">
        <v>30</v>
      </c>
      <c r="D15" s="7"/>
      <c r="E15" s="7"/>
      <c r="F15" s="7"/>
      <c r="G15" s="7"/>
      <c r="H15" s="7"/>
      <c r="I15" s="7"/>
      <c r="J15" s="7"/>
      <c r="K15" s="7"/>
    </row>
    <row r="16" spans="1:11" x14ac:dyDescent="0.25">
      <c r="A16" s="6" t="s">
        <v>266</v>
      </c>
      <c r="B16" s="7"/>
      <c r="C16" s="7" t="s">
        <v>31</v>
      </c>
      <c r="D16" s="7"/>
      <c r="E16" s="7"/>
      <c r="F16" s="7"/>
      <c r="G16" s="7"/>
      <c r="H16" s="7"/>
      <c r="I16" s="7"/>
      <c r="J16" s="7"/>
      <c r="K16" s="7">
        <f>2+1</f>
        <v>3</v>
      </c>
    </row>
    <row r="17" spans="1:11" x14ac:dyDescent="0.25">
      <c r="A17" s="6" t="s">
        <v>86</v>
      </c>
      <c r="B17" s="7"/>
      <c r="C17" s="7" t="s">
        <v>32</v>
      </c>
      <c r="D17" s="7"/>
      <c r="E17" s="7"/>
      <c r="F17" s="7"/>
      <c r="G17" s="7"/>
      <c r="H17" s="7"/>
      <c r="I17" s="7"/>
      <c r="J17" s="7"/>
      <c r="K17" s="7">
        <f>3</f>
        <v>3</v>
      </c>
    </row>
    <row r="18" spans="1:11" x14ac:dyDescent="0.25">
      <c r="A18" s="6" t="s">
        <v>92</v>
      </c>
      <c r="B18" s="7"/>
      <c r="C18" s="7" t="s">
        <v>33</v>
      </c>
      <c r="D18" s="7"/>
      <c r="E18" s="7"/>
      <c r="F18" s="7"/>
      <c r="G18" s="7"/>
      <c r="H18" s="7"/>
      <c r="I18" s="7"/>
      <c r="J18" s="7"/>
      <c r="K18" s="47">
        <v>1</v>
      </c>
    </row>
    <row r="22" spans="1:11" ht="13.8" thickBot="1" x14ac:dyDescent="0.3">
      <c r="A22" s="44" t="s">
        <v>267</v>
      </c>
      <c r="B22" s="45"/>
      <c r="C22" s="45"/>
      <c r="D22" s="45"/>
      <c r="E22" s="45"/>
      <c r="F22" s="45"/>
      <c r="G22" s="44"/>
      <c r="H22" s="45"/>
      <c r="I22" s="44" t="s">
        <v>268</v>
      </c>
      <c r="J22" s="45"/>
      <c r="K22" s="44" t="s">
        <v>269</v>
      </c>
    </row>
    <row r="23" spans="1:11" x14ac:dyDescent="0.25">
      <c r="G23" s="1"/>
      <c r="I23" s="48"/>
      <c r="J23" s="2"/>
      <c r="K23" s="48"/>
    </row>
    <row r="24" spans="1:11" x14ac:dyDescent="0.25">
      <c r="A24" s="29" t="s">
        <v>254</v>
      </c>
      <c r="B24" s="17"/>
      <c r="C24" s="17"/>
      <c r="D24" s="32"/>
      <c r="E24" s="31"/>
      <c r="F24" s="32"/>
      <c r="G24" s="32"/>
      <c r="H24" s="31"/>
      <c r="I24" s="5"/>
      <c r="J24" s="31"/>
      <c r="K24" s="31"/>
    </row>
    <row r="25" spans="1:11" x14ac:dyDescent="0.25">
      <c r="A25" s="29" t="s">
        <v>73</v>
      </c>
      <c r="B25" s="17"/>
      <c r="C25" s="17"/>
      <c r="D25" s="32"/>
      <c r="E25" s="31"/>
      <c r="F25" s="32"/>
      <c r="G25" s="32"/>
      <c r="H25" s="31"/>
      <c r="I25" s="5">
        <f>1+1</f>
        <v>2</v>
      </c>
      <c r="J25" s="31"/>
      <c r="K25" s="49"/>
    </row>
    <row r="26" spans="1:11" x14ac:dyDescent="0.25">
      <c r="A26" s="29" t="s">
        <v>54</v>
      </c>
      <c r="B26" s="17"/>
      <c r="C26" s="17"/>
      <c r="D26" s="32"/>
      <c r="E26" s="31"/>
      <c r="F26" s="32"/>
      <c r="G26" s="32"/>
      <c r="H26" s="31"/>
      <c r="I26" s="5">
        <f>5</f>
        <v>5</v>
      </c>
      <c r="J26" s="31"/>
      <c r="K26" s="32"/>
    </row>
    <row r="27" spans="1:11" x14ac:dyDescent="0.25">
      <c r="A27" s="29" t="s">
        <v>255</v>
      </c>
      <c r="B27" s="17"/>
      <c r="C27" s="17"/>
      <c r="D27" s="32"/>
      <c r="E27" s="31"/>
      <c r="F27" s="32"/>
      <c r="G27" s="32"/>
      <c r="H27" s="31"/>
      <c r="I27" s="5">
        <f>1</f>
        <v>1</v>
      </c>
      <c r="J27" s="31"/>
      <c r="K27" s="31"/>
    </row>
    <row r="28" spans="1:11" x14ac:dyDescent="0.25">
      <c r="A28" s="29" t="s">
        <v>256</v>
      </c>
      <c r="B28" s="17"/>
      <c r="C28" s="17"/>
      <c r="D28" s="32"/>
      <c r="E28" s="31"/>
      <c r="F28" s="32"/>
      <c r="G28" s="32"/>
      <c r="H28" s="31"/>
      <c r="I28" s="5">
        <f>2+1</f>
        <v>3</v>
      </c>
      <c r="J28" s="31"/>
      <c r="K28" s="31"/>
    </row>
    <row r="29" spans="1:11" x14ac:dyDescent="0.25">
      <c r="A29" s="29" t="s">
        <v>257</v>
      </c>
      <c r="B29" s="17"/>
      <c r="C29" s="17"/>
      <c r="D29" s="32"/>
      <c r="E29" s="31"/>
      <c r="F29" s="32"/>
      <c r="G29" s="32"/>
      <c r="H29" s="31"/>
      <c r="I29" s="5"/>
      <c r="J29" s="31"/>
      <c r="K29" s="32"/>
    </row>
    <row r="30" spans="1:11" x14ac:dyDescent="0.25">
      <c r="A30" s="29" t="s">
        <v>117</v>
      </c>
      <c r="B30" s="17"/>
      <c r="C30" s="17"/>
      <c r="D30" s="32"/>
      <c r="E30" s="31"/>
      <c r="F30" s="32"/>
      <c r="G30" s="32"/>
      <c r="H30" s="31"/>
      <c r="I30" s="5">
        <f>1</f>
        <v>1</v>
      </c>
      <c r="J30" s="31"/>
      <c r="K30" s="31"/>
    </row>
    <row r="31" spans="1:11" x14ac:dyDescent="0.25">
      <c r="A31" s="29" t="s">
        <v>219</v>
      </c>
      <c r="B31" s="17"/>
      <c r="C31" s="17"/>
      <c r="D31" s="32"/>
      <c r="E31" s="31"/>
      <c r="F31" s="32"/>
      <c r="G31" s="32"/>
      <c r="H31" s="31"/>
      <c r="I31" s="5">
        <f>1+1</f>
        <v>2</v>
      </c>
      <c r="J31" s="31"/>
      <c r="K31" s="31"/>
    </row>
    <row r="32" spans="1:11" ht="13.8" thickBot="1" x14ac:dyDescent="0.3">
      <c r="A32" s="50" t="s">
        <v>270</v>
      </c>
      <c r="I32" s="5"/>
      <c r="K32" s="51"/>
    </row>
    <row r="33" spans="1:11" ht="13.8" thickTop="1" x14ac:dyDescent="0.25">
      <c r="A33" s="52" t="s">
        <v>261</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332</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261</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262</v>
      </c>
      <c r="B8" s="44"/>
      <c r="C8" s="44" t="s">
        <v>263</v>
      </c>
      <c r="D8" s="44"/>
      <c r="E8" s="45"/>
      <c r="F8" s="45"/>
      <c r="G8" s="45"/>
      <c r="H8" s="45"/>
      <c r="I8" s="45"/>
      <c r="J8" s="45"/>
      <c r="K8" s="46"/>
    </row>
    <row r="9" spans="1:11" x14ac:dyDescent="0.25">
      <c r="A9" s="2"/>
      <c r="B9" s="2"/>
      <c r="C9" s="2"/>
      <c r="D9" s="2"/>
      <c r="E9" s="2"/>
      <c r="F9" s="2"/>
      <c r="G9" s="2"/>
      <c r="H9" s="2"/>
      <c r="I9" s="2"/>
      <c r="K9" s="3"/>
    </row>
    <row r="10" spans="1:11" x14ac:dyDescent="0.25">
      <c r="A10" s="5" t="s">
        <v>201</v>
      </c>
      <c r="B10" s="2"/>
      <c r="C10" s="2" t="s">
        <v>25</v>
      </c>
      <c r="D10" s="2"/>
      <c r="E10" s="2"/>
      <c r="F10" s="2"/>
      <c r="G10" s="2"/>
      <c r="H10" s="2"/>
      <c r="I10" s="2"/>
      <c r="K10" s="2">
        <v>2</v>
      </c>
    </row>
    <row r="11" spans="1:11" x14ac:dyDescent="0.25">
      <c r="A11" s="6" t="s">
        <v>264</v>
      </c>
      <c r="B11" s="7"/>
      <c r="C11" s="7" t="s">
        <v>26</v>
      </c>
      <c r="D11" s="7"/>
      <c r="E11" s="7"/>
      <c r="F11" s="7"/>
      <c r="G11" s="7"/>
      <c r="H11" s="7"/>
      <c r="I11" s="7"/>
      <c r="J11" s="7"/>
      <c r="K11" s="7">
        <v>1</v>
      </c>
    </row>
    <row r="12" spans="1:11" x14ac:dyDescent="0.25">
      <c r="A12" s="6" t="s">
        <v>81</v>
      </c>
      <c r="B12" s="7"/>
      <c r="C12" s="7" t="s">
        <v>27</v>
      </c>
      <c r="D12" s="7"/>
      <c r="E12" s="7"/>
      <c r="F12" s="7"/>
      <c r="G12" s="7"/>
      <c r="H12" s="7"/>
      <c r="I12" s="7"/>
      <c r="J12" s="7"/>
      <c r="K12" s="7">
        <f>1+3</f>
        <v>4</v>
      </c>
    </row>
    <row r="13" spans="1:11" x14ac:dyDescent="0.25">
      <c r="A13" s="6" t="s">
        <v>57</v>
      </c>
      <c r="B13" s="7"/>
      <c r="C13" s="7" t="s">
        <v>265</v>
      </c>
      <c r="D13" s="7"/>
      <c r="E13" s="7"/>
      <c r="F13" s="7"/>
      <c r="G13" s="7"/>
      <c r="H13" s="7"/>
      <c r="I13" s="7"/>
      <c r="J13" s="7"/>
      <c r="K13" s="7">
        <v>4</v>
      </c>
    </row>
    <row r="14" spans="1:11" x14ac:dyDescent="0.25">
      <c r="A14" s="6" t="s">
        <v>187</v>
      </c>
      <c r="B14" s="7"/>
      <c r="C14" s="7" t="s">
        <v>29</v>
      </c>
      <c r="D14" s="7"/>
      <c r="E14" s="7"/>
      <c r="F14" s="7"/>
      <c r="G14" s="7"/>
      <c r="H14" s="7"/>
      <c r="I14" s="7"/>
      <c r="J14" s="7"/>
      <c r="K14" s="7"/>
    </row>
    <row r="15" spans="1:11" x14ac:dyDescent="0.25">
      <c r="A15" s="6" t="s">
        <v>67</v>
      </c>
      <c r="B15" s="7"/>
      <c r="C15" s="7" t="s">
        <v>30</v>
      </c>
      <c r="D15" s="7"/>
      <c r="E15" s="7"/>
      <c r="F15" s="7"/>
      <c r="G15" s="7"/>
      <c r="H15" s="7"/>
      <c r="I15" s="7"/>
      <c r="J15" s="7"/>
      <c r="K15" s="7"/>
    </row>
    <row r="16" spans="1:11" x14ac:dyDescent="0.25">
      <c r="A16" s="6" t="s">
        <v>266</v>
      </c>
      <c r="B16" s="7"/>
      <c r="C16" s="7" t="s">
        <v>31</v>
      </c>
      <c r="D16" s="7"/>
      <c r="E16" s="7"/>
      <c r="F16" s="7"/>
      <c r="G16" s="7"/>
      <c r="H16" s="7"/>
      <c r="I16" s="7"/>
      <c r="J16" s="7"/>
      <c r="K16" s="7"/>
    </row>
    <row r="17" spans="1:11" x14ac:dyDescent="0.25">
      <c r="A17" s="6" t="s">
        <v>86</v>
      </c>
      <c r="B17" s="7"/>
      <c r="C17" s="7" t="s">
        <v>32</v>
      </c>
      <c r="D17" s="7"/>
      <c r="E17" s="7"/>
      <c r="F17" s="7"/>
      <c r="G17" s="7"/>
      <c r="H17" s="7"/>
      <c r="I17" s="7"/>
      <c r="J17" s="7"/>
      <c r="K17" s="7">
        <v>3</v>
      </c>
    </row>
    <row r="18" spans="1:11" x14ac:dyDescent="0.25">
      <c r="A18" s="6" t="s">
        <v>92</v>
      </c>
      <c r="B18" s="7"/>
      <c r="C18" s="7" t="s">
        <v>33</v>
      </c>
      <c r="D18" s="7"/>
      <c r="E18" s="7"/>
      <c r="F18" s="7"/>
      <c r="G18" s="7"/>
      <c r="H18" s="7"/>
      <c r="I18" s="7"/>
      <c r="J18" s="7"/>
      <c r="K18" s="47"/>
    </row>
    <row r="22" spans="1:11" ht="13.8" thickBot="1" x14ac:dyDescent="0.3">
      <c r="A22" s="44" t="s">
        <v>267</v>
      </c>
      <c r="B22" s="45"/>
      <c r="C22" s="45"/>
      <c r="D22" s="45"/>
      <c r="E22" s="45"/>
      <c r="F22" s="45"/>
      <c r="G22" s="44"/>
      <c r="H22" s="45"/>
      <c r="I22" s="44" t="s">
        <v>268</v>
      </c>
      <c r="J22" s="45"/>
      <c r="K22" s="44" t="s">
        <v>269</v>
      </c>
    </row>
    <row r="23" spans="1:11" x14ac:dyDescent="0.25">
      <c r="G23" s="1"/>
      <c r="I23" s="48"/>
      <c r="J23" s="2"/>
      <c r="K23" s="48"/>
    </row>
    <row r="24" spans="1:11" x14ac:dyDescent="0.25">
      <c r="A24" s="29" t="s">
        <v>254</v>
      </c>
      <c r="B24" s="17"/>
      <c r="C24" s="17"/>
      <c r="D24" s="32"/>
      <c r="E24" s="31"/>
      <c r="F24" s="32"/>
      <c r="G24" s="32"/>
      <c r="H24" s="31"/>
      <c r="I24" s="6">
        <f>1+1</f>
        <v>2</v>
      </c>
      <c r="J24" s="31"/>
      <c r="K24" s="31"/>
    </row>
    <row r="25" spans="1:11" x14ac:dyDescent="0.25">
      <c r="A25" s="29" t="s">
        <v>73</v>
      </c>
      <c r="B25" s="17"/>
      <c r="C25" s="17"/>
      <c r="D25" s="32"/>
      <c r="E25" s="31"/>
      <c r="F25" s="32"/>
      <c r="G25" s="32"/>
      <c r="H25" s="31"/>
      <c r="I25" s="6"/>
      <c r="J25" s="31"/>
      <c r="K25" s="49"/>
    </row>
    <row r="26" spans="1:11" x14ac:dyDescent="0.25">
      <c r="A26" s="29" t="s">
        <v>54</v>
      </c>
      <c r="B26" s="17"/>
      <c r="C26" s="17"/>
      <c r="D26" s="32"/>
      <c r="E26" s="31"/>
      <c r="F26" s="32"/>
      <c r="G26" s="32"/>
      <c r="H26" s="31"/>
      <c r="I26" s="6">
        <v>8</v>
      </c>
      <c r="J26" s="31"/>
      <c r="K26" s="32"/>
    </row>
    <row r="27" spans="1:11" x14ac:dyDescent="0.25">
      <c r="A27" s="29" t="s">
        <v>255</v>
      </c>
      <c r="B27" s="17"/>
      <c r="C27" s="17"/>
      <c r="D27" s="32"/>
      <c r="E27" s="31"/>
      <c r="F27" s="32"/>
      <c r="G27" s="32"/>
      <c r="H27" s="31"/>
      <c r="I27" s="6"/>
      <c r="J27" s="31"/>
      <c r="K27" s="31"/>
    </row>
    <row r="28" spans="1:11" x14ac:dyDescent="0.25">
      <c r="A28" s="29" t="s">
        <v>256</v>
      </c>
      <c r="B28" s="17"/>
      <c r="C28" s="17"/>
      <c r="D28" s="32"/>
      <c r="E28" s="31"/>
      <c r="F28" s="32"/>
      <c r="G28" s="32"/>
      <c r="H28" s="31"/>
      <c r="I28" s="6">
        <f>1+1</f>
        <v>2</v>
      </c>
      <c r="J28" s="31"/>
      <c r="K28" s="31"/>
    </row>
    <row r="29" spans="1:11" x14ac:dyDescent="0.25">
      <c r="A29" s="29" t="s">
        <v>257</v>
      </c>
      <c r="B29" s="17"/>
      <c r="C29" s="17"/>
      <c r="D29" s="32"/>
      <c r="E29" s="31"/>
      <c r="F29" s="32"/>
      <c r="G29" s="32"/>
      <c r="H29" s="31"/>
      <c r="I29" s="6">
        <f>1</f>
        <v>1</v>
      </c>
      <c r="J29" s="31"/>
      <c r="K29" s="32"/>
    </row>
    <row r="30" spans="1:11" x14ac:dyDescent="0.25">
      <c r="A30" s="29" t="s">
        <v>117</v>
      </c>
      <c r="B30" s="17"/>
      <c r="C30" s="17"/>
      <c r="D30" s="32"/>
      <c r="E30" s="31"/>
      <c r="F30" s="32"/>
      <c r="G30" s="32"/>
      <c r="H30" s="31"/>
      <c r="I30" s="6"/>
      <c r="J30" s="31"/>
      <c r="K30" s="31"/>
    </row>
    <row r="31" spans="1:11" x14ac:dyDescent="0.25">
      <c r="A31" s="29" t="s">
        <v>219</v>
      </c>
      <c r="B31" s="17"/>
      <c r="C31" s="17"/>
      <c r="D31" s="32"/>
      <c r="E31" s="31"/>
      <c r="F31" s="32"/>
      <c r="G31" s="32"/>
      <c r="H31" s="31"/>
      <c r="I31" s="6"/>
      <c r="J31" s="31"/>
      <c r="K31" s="31"/>
    </row>
    <row r="32" spans="1:11" ht="13.8" thickBot="1" x14ac:dyDescent="0.3">
      <c r="A32" s="50" t="s">
        <v>270</v>
      </c>
      <c r="I32" s="5">
        <v>1</v>
      </c>
      <c r="K32" s="51"/>
    </row>
    <row r="33" spans="1:11" ht="13.8" thickTop="1" x14ac:dyDescent="0.25">
      <c r="A33" s="52" t="s">
        <v>261</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0" width="9.88671875" style="4" bestFit="1" customWidth="1"/>
    <col min="31" max="16384" width="9.109375" style="4"/>
  </cols>
  <sheetData>
    <row r="1" spans="1:31" s="1" customFormat="1" x14ac:dyDescent="0.25">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c r="AC1" s="1" t="s">
        <v>375</v>
      </c>
      <c r="AD1" s="1" t="s">
        <v>429</v>
      </c>
    </row>
    <row r="2" spans="1:31" x14ac:dyDescent="0.25">
      <c r="A2" s="2" t="s">
        <v>25</v>
      </c>
      <c r="B2" s="3"/>
      <c r="H2" s="4">
        <f>1+1</f>
        <v>2</v>
      </c>
      <c r="J2" s="4">
        <f>1</f>
        <v>1</v>
      </c>
      <c r="K2" s="3"/>
      <c r="L2" s="5"/>
      <c r="M2" s="3"/>
      <c r="N2" s="3"/>
      <c r="P2" s="4">
        <v>1</v>
      </c>
      <c r="AC2" s="4">
        <f>'summary 0910'!K10</f>
        <v>1</v>
      </c>
      <c r="AD2" s="4">
        <f>'summary 0917'!K10</f>
        <v>2</v>
      </c>
    </row>
    <row r="3" spans="1:31" x14ac:dyDescent="0.25">
      <c r="A3" s="2" t="s">
        <v>26</v>
      </c>
      <c r="B3" s="5"/>
      <c r="K3" s="5"/>
      <c r="L3" s="5"/>
      <c r="M3" s="5"/>
      <c r="N3" s="6">
        <v>1</v>
      </c>
      <c r="P3" s="4">
        <v>1</v>
      </c>
      <c r="R3" s="4">
        <f>'[6]summary 0625'!K11</f>
        <v>2</v>
      </c>
      <c r="T3" s="4">
        <f>'[6]summary 0709'!K10</f>
        <v>1</v>
      </c>
    </row>
    <row r="4" spans="1:31" x14ac:dyDescent="0.25">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row>
    <row r="5" spans="1:31" x14ac:dyDescent="0.25">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row>
    <row r="6" spans="1:31" x14ac:dyDescent="0.25">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1" x14ac:dyDescent="0.25">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1" x14ac:dyDescent="0.25">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1" x14ac:dyDescent="0.25">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row>
    <row r="10" spans="1:31" x14ac:dyDescent="0.25">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1" x14ac:dyDescent="0.25">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5">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5">
      <c r="A15" s="4" t="s">
        <v>254</v>
      </c>
      <c r="Y15" s="4">
        <f>[7]Aug!$U$24+[7]Aug!$U$9</f>
        <v>3</v>
      </c>
      <c r="Z15" s="4">
        <f>[7]Aug!$AB$27</f>
        <v>1</v>
      </c>
      <c r="AB15" s="4">
        <f>3</f>
        <v>3</v>
      </c>
      <c r="AC15" s="4">
        <f>2</f>
        <v>2</v>
      </c>
      <c r="AD15" s="4">
        <v>3</v>
      </c>
      <c r="AE15" s="4" t="s">
        <v>254</v>
      </c>
    </row>
    <row r="16" spans="1:31" x14ac:dyDescent="0.25">
      <c r="A16" s="4" t="s">
        <v>73</v>
      </c>
      <c r="X16" s="4">
        <f>[7]Aug!$N$22+[7]Aug!$N$20+[7]Aug!$N$7+[7]Aug!$N$8</f>
        <v>14</v>
      </c>
      <c r="Y16" s="4">
        <f>[7]Aug!$U$20+[7]Aug!$U$22+[7]Aug!$U$16</f>
        <v>3</v>
      </c>
      <c r="Z16" s="4">
        <f>[7]Aug!$AB$22+[7]Aug!$AB$7+[7]Aug!$AB$8</f>
        <v>8</v>
      </c>
      <c r="AA16" s="4">
        <f>[7]Aug!$AI$16+1</f>
        <v>2</v>
      </c>
      <c r="AB16" s="4">
        <f>1+1+5+2</f>
        <v>9</v>
      </c>
      <c r="AC16" s="4">
        <f>1+4+12</f>
        <v>17</v>
      </c>
      <c r="AD16" s="4">
        <v>57</v>
      </c>
      <c r="AE16" s="4" t="s">
        <v>73</v>
      </c>
    </row>
    <row r="17" spans="1:31" x14ac:dyDescent="0.25">
      <c r="A17" s="4" t="s">
        <v>219</v>
      </c>
      <c r="AE17" s="4" t="s">
        <v>219</v>
      </c>
    </row>
    <row r="18" spans="1:31" x14ac:dyDescent="0.25">
      <c r="A18" s="4" t="s">
        <v>54</v>
      </c>
      <c r="AE18" s="4" t="s">
        <v>54</v>
      </c>
    </row>
    <row r="19" spans="1:31" x14ac:dyDescent="0.25">
      <c r="A19" s="4" t="s">
        <v>117</v>
      </c>
      <c r="AE19" s="4" t="s">
        <v>117</v>
      </c>
    </row>
    <row r="20" spans="1:31" x14ac:dyDescent="0.25">
      <c r="A20" s="4" t="s">
        <v>336</v>
      </c>
      <c r="X20" s="4">
        <f>[7]Aug!$N$21+[7]Aug!$N$15</f>
        <v>6</v>
      </c>
      <c r="Y20" s="4">
        <f>[7]Aug!$U$26+[7]Aug!$U$21</f>
        <v>7</v>
      </c>
      <c r="Z20" s="4">
        <f>[7]Aug!$AB$26+[7]Aug!$AB$21</f>
        <v>3</v>
      </c>
      <c r="AA20" s="4">
        <f>[7]Aug!$AI$26+[7]Aug!$AI$21</f>
        <v>11</v>
      </c>
      <c r="AB20" s="4">
        <f>1</f>
        <v>1</v>
      </c>
      <c r="AC20" s="4">
        <f>14+3</f>
        <v>17</v>
      </c>
      <c r="AD20" s="4">
        <v>6</v>
      </c>
      <c r="AE20" s="4" t="s">
        <v>336</v>
      </c>
    </row>
    <row r="22" spans="1:31" x14ac:dyDescent="0.25">
      <c r="A22" s="4" t="s">
        <v>333</v>
      </c>
      <c r="X22" s="4">
        <f t="shared" ref="X22:AD22" si="2">SUM(X15:X20)</f>
        <v>20</v>
      </c>
      <c r="Y22" s="4">
        <f t="shared" si="2"/>
        <v>13</v>
      </c>
      <c r="Z22" s="4">
        <f t="shared" si="2"/>
        <v>12</v>
      </c>
      <c r="AA22" s="4">
        <f t="shared" si="2"/>
        <v>13</v>
      </c>
      <c r="AB22" s="4">
        <f t="shared" si="2"/>
        <v>13</v>
      </c>
      <c r="AC22" s="4">
        <f t="shared" si="2"/>
        <v>36</v>
      </c>
      <c r="AD22" s="4">
        <f t="shared" si="2"/>
        <v>66</v>
      </c>
      <c r="AE22" s="4" t="s">
        <v>337</v>
      </c>
    </row>
    <row r="24" spans="1:31" x14ac:dyDescent="0.25">
      <c r="A24" s="4" t="s">
        <v>334</v>
      </c>
      <c r="AE24" s="4" t="s">
        <v>334</v>
      </c>
    </row>
    <row r="111" spans="1:12" x14ac:dyDescent="0.25">
      <c r="A111" s="10" t="s">
        <v>331</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36</v>
      </c>
      <c r="B113" s="11"/>
      <c r="C113" s="11"/>
      <c r="D113" s="11"/>
      <c r="E113" s="11"/>
      <c r="F113" s="12"/>
      <c r="G113" s="11"/>
      <c r="H113" s="11"/>
      <c r="I113" s="12"/>
      <c r="J113" s="12"/>
      <c r="K113" s="12"/>
      <c r="L113" s="11"/>
    </row>
    <row r="114" spans="1:12" x14ac:dyDescent="0.25">
      <c r="A114" s="11" t="s">
        <v>271</v>
      </c>
      <c r="B114" s="11"/>
      <c r="C114" s="11"/>
      <c r="D114" s="11"/>
      <c r="E114" s="11"/>
      <c r="F114" s="12"/>
      <c r="G114" s="11"/>
      <c r="H114" s="11"/>
      <c r="I114" s="12"/>
      <c r="J114" s="12"/>
      <c r="K114" s="12"/>
      <c r="L114" s="11"/>
    </row>
    <row r="115" spans="1:12" x14ac:dyDescent="0.25">
      <c r="A115" s="11" t="s">
        <v>272</v>
      </c>
      <c r="B115" s="11"/>
      <c r="C115" s="11"/>
      <c r="D115" s="11"/>
      <c r="E115" s="11"/>
      <c r="F115" s="12"/>
      <c r="G115" s="11"/>
      <c r="H115" s="11"/>
      <c r="I115" s="12"/>
      <c r="J115" s="12"/>
      <c r="K115" s="12"/>
      <c r="L115" s="11"/>
    </row>
    <row r="116" spans="1:12" x14ac:dyDescent="0.25">
      <c r="A116" s="11" t="s">
        <v>273</v>
      </c>
      <c r="B116" s="11"/>
      <c r="C116" s="11"/>
      <c r="D116" s="11"/>
      <c r="E116" s="11"/>
      <c r="F116" s="12"/>
      <c r="G116" s="11"/>
      <c r="H116" s="11"/>
      <c r="I116" s="12"/>
      <c r="J116" s="12"/>
      <c r="K116" s="12"/>
      <c r="L116" s="11"/>
    </row>
    <row r="117" spans="1:12" x14ac:dyDescent="0.25">
      <c r="A117" s="11" t="s">
        <v>274</v>
      </c>
      <c r="B117" s="11"/>
      <c r="C117" s="11"/>
      <c r="D117" s="11"/>
      <c r="E117" s="11"/>
      <c r="F117" s="12"/>
      <c r="G117" s="11"/>
      <c r="H117" s="11"/>
      <c r="I117" s="12"/>
      <c r="J117" s="12"/>
      <c r="K117" s="12"/>
      <c r="L117" s="11"/>
    </row>
    <row r="118" spans="1:12" x14ac:dyDescent="0.25">
      <c r="A118" s="11" t="s">
        <v>275</v>
      </c>
      <c r="B118" s="11"/>
      <c r="C118" s="11"/>
      <c r="D118" s="11"/>
      <c r="E118" s="11"/>
      <c r="F118" s="12"/>
      <c r="G118" s="11"/>
      <c r="H118" s="11"/>
      <c r="I118" s="12"/>
      <c r="J118" s="12"/>
      <c r="K118" s="12"/>
      <c r="L118" s="11"/>
    </row>
    <row r="119" spans="1:12" x14ac:dyDescent="0.25">
      <c r="A119" s="11" t="s">
        <v>276</v>
      </c>
      <c r="B119" s="11"/>
      <c r="C119" s="11"/>
      <c r="D119" s="11"/>
      <c r="E119" s="11"/>
      <c r="F119" s="12"/>
      <c r="G119" s="11"/>
      <c r="H119" s="11"/>
      <c r="I119" s="12"/>
      <c r="J119" s="12"/>
      <c r="K119" s="12"/>
      <c r="L119" s="11"/>
    </row>
    <row r="120" spans="1:12" x14ac:dyDescent="0.25">
      <c r="A120" s="11" t="s">
        <v>277</v>
      </c>
      <c r="B120" s="11"/>
      <c r="C120" s="11"/>
      <c r="D120" s="11"/>
      <c r="E120" s="11"/>
      <c r="F120" s="12"/>
      <c r="G120" s="11"/>
      <c r="H120" s="11"/>
      <c r="I120" s="12"/>
      <c r="J120" s="12"/>
      <c r="K120" s="12"/>
      <c r="L120" s="11"/>
    </row>
    <row r="121" spans="1:12" x14ac:dyDescent="0.25">
      <c r="A121" s="11" t="s">
        <v>278</v>
      </c>
      <c r="B121" s="11"/>
      <c r="C121" s="11"/>
      <c r="D121" s="11"/>
      <c r="E121" s="11"/>
      <c r="F121" s="12"/>
      <c r="G121" s="11"/>
      <c r="H121" s="11"/>
      <c r="I121" s="12"/>
      <c r="J121" s="12"/>
      <c r="K121" s="12"/>
      <c r="L121" s="11"/>
    </row>
    <row r="122" spans="1:12" x14ac:dyDescent="0.25">
      <c r="A122" s="11" t="s">
        <v>279</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37</v>
      </c>
      <c r="F124" s="14"/>
      <c r="G124" s="14"/>
      <c r="H124" s="14"/>
      <c r="I124" s="14" t="s">
        <v>38</v>
      </c>
      <c r="J124" s="14" t="s">
        <v>39</v>
      </c>
      <c r="K124" s="14" t="s">
        <v>40</v>
      </c>
      <c r="L124" s="14" t="s">
        <v>41</v>
      </c>
    </row>
    <row r="125" spans="1:12" x14ac:dyDescent="0.25">
      <c r="A125" s="14" t="s">
        <v>42</v>
      </c>
      <c r="B125" s="14" t="s">
        <v>43</v>
      </c>
      <c r="C125" s="14" t="s">
        <v>44</v>
      </c>
      <c r="D125" s="14" t="s">
        <v>45</v>
      </c>
      <c r="E125" s="14" t="s">
        <v>46</v>
      </c>
      <c r="F125" s="14" t="s">
        <v>36</v>
      </c>
      <c r="G125" s="14" t="s">
        <v>47</v>
      </c>
      <c r="H125" s="14" t="s">
        <v>48</v>
      </c>
      <c r="I125" s="14" t="s">
        <v>49</v>
      </c>
      <c r="J125" s="14" t="s">
        <v>50</v>
      </c>
      <c r="K125" s="14" t="s">
        <v>51</v>
      </c>
      <c r="L125" s="14" t="s">
        <v>52</v>
      </c>
    </row>
    <row r="126" spans="1:12" x14ac:dyDescent="0.25">
      <c r="A126" s="14"/>
      <c r="B126" s="14"/>
      <c r="C126" s="14"/>
      <c r="D126" s="14"/>
      <c r="E126" s="14"/>
      <c r="F126" s="14"/>
      <c r="G126" s="14"/>
      <c r="H126" s="14"/>
      <c r="I126" s="14"/>
      <c r="J126" s="14"/>
      <c r="K126" s="14"/>
      <c r="L126" s="14"/>
    </row>
    <row r="127" spans="1:12" ht="26.4" x14ac:dyDescent="0.25">
      <c r="A127" s="24">
        <v>37155</v>
      </c>
      <c r="B127" s="18" t="s">
        <v>304</v>
      </c>
      <c r="C127" s="18" t="s">
        <v>54</v>
      </c>
      <c r="D127" s="18" t="s">
        <v>139</v>
      </c>
      <c r="E127" s="18" t="s">
        <v>305</v>
      </c>
      <c r="F127" s="18" t="s">
        <v>86</v>
      </c>
      <c r="G127" s="17" t="s">
        <v>306</v>
      </c>
      <c r="H127" s="17"/>
      <c r="I127" s="18" t="s">
        <v>61</v>
      </c>
      <c r="J127" s="18" t="s">
        <v>60</v>
      </c>
      <c r="K127" s="18" t="s">
        <v>61</v>
      </c>
      <c r="L127" s="18" t="s">
        <v>282</v>
      </c>
    </row>
    <row r="128" spans="1:12" ht="66" x14ac:dyDescent="0.25">
      <c r="A128" s="24">
        <v>37155</v>
      </c>
      <c r="B128" s="18" t="s">
        <v>403</v>
      </c>
      <c r="C128" s="18" t="s">
        <v>54</v>
      </c>
      <c r="D128" s="18" t="s">
        <v>55</v>
      </c>
      <c r="E128" s="18" t="s">
        <v>56</v>
      </c>
      <c r="F128" s="18" t="s">
        <v>57</v>
      </c>
      <c r="G128" s="17" t="s">
        <v>404</v>
      </c>
      <c r="H128" s="18"/>
      <c r="I128" s="18" t="s">
        <v>60</v>
      </c>
      <c r="J128" s="18" t="s">
        <v>60</v>
      </c>
      <c r="K128" s="18" t="s">
        <v>61</v>
      </c>
      <c r="L128" s="18" t="s">
        <v>282</v>
      </c>
    </row>
    <row r="129" spans="1:25" ht="39.6" x14ac:dyDescent="0.25">
      <c r="A129" s="24">
        <v>37155</v>
      </c>
      <c r="B129" s="18" t="s">
        <v>405</v>
      </c>
      <c r="C129" s="18" t="s">
        <v>54</v>
      </c>
      <c r="D129" s="18" t="s">
        <v>55</v>
      </c>
      <c r="E129" s="18" t="s">
        <v>56</v>
      </c>
      <c r="F129" s="18" t="s">
        <v>57</v>
      </c>
      <c r="G129" s="17" t="s">
        <v>406</v>
      </c>
      <c r="H129" s="18"/>
      <c r="I129" s="18" t="s">
        <v>60</v>
      </c>
      <c r="J129" s="18" t="s">
        <v>60</v>
      </c>
      <c r="K129" s="18" t="s">
        <v>61</v>
      </c>
      <c r="L129" s="18" t="s">
        <v>282</v>
      </c>
    </row>
    <row r="130" spans="1:25" ht="210" customHeight="1" x14ac:dyDescent="0.25">
      <c r="A130" s="24">
        <v>37155</v>
      </c>
      <c r="B130" s="17" t="s">
        <v>407</v>
      </c>
      <c r="C130" s="18" t="s">
        <v>73</v>
      </c>
      <c r="D130" s="18" t="s">
        <v>74</v>
      </c>
      <c r="E130" s="18" t="s">
        <v>408</v>
      </c>
      <c r="F130" s="18" t="s">
        <v>81</v>
      </c>
      <c r="G130" s="17" t="s">
        <v>355</v>
      </c>
      <c r="H130" s="18"/>
      <c r="I130" s="18" t="s">
        <v>60</v>
      </c>
      <c r="J130" s="18" t="s">
        <v>60</v>
      </c>
      <c r="K130" s="18" t="s">
        <v>60</v>
      </c>
      <c r="L130" s="18" t="s">
        <v>282</v>
      </c>
    </row>
    <row r="131" spans="1:25" ht="24.75" customHeight="1" x14ac:dyDescent="0.25">
      <c r="A131" s="24">
        <v>37154</v>
      </c>
      <c r="B131" s="18" t="s">
        <v>409</v>
      </c>
      <c r="C131" s="18" t="s">
        <v>54</v>
      </c>
      <c r="D131" s="18" t="s">
        <v>137</v>
      </c>
      <c r="E131" s="18" t="s">
        <v>56</v>
      </c>
      <c r="F131" s="18" t="s">
        <v>92</v>
      </c>
      <c r="G131" s="17" t="s">
        <v>410</v>
      </c>
      <c r="H131" s="18"/>
      <c r="I131" s="18" t="s">
        <v>60</v>
      </c>
      <c r="J131" s="18" t="s">
        <v>60</v>
      </c>
      <c r="K131" s="18" t="s">
        <v>61</v>
      </c>
      <c r="L131" s="18" t="s">
        <v>282</v>
      </c>
    </row>
    <row r="132" spans="1:25" ht="39.6" x14ac:dyDescent="0.25">
      <c r="A132" s="24">
        <v>37154</v>
      </c>
      <c r="B132" s="18" t="s">
        <v>121</v>
      </c>
      <c r="C132" s="18" t="s">
        <v>54</v>
      </c>
      <c r="D132" s="18" t="s">
        <v>121</v>
      </c>
      <c r="E132" s="18" t="s">
        <v>56</v>
      </c>
      <c r="F132" s="18" t="s">
        <v>201</v>
      </c>
      <c r="G132" s="17" t="s">
        <v>411</v>
      </c>
      <c r="H132" s="18"/>
      <c r="I132" s="18" t="s">
        <v>60</v>
      </c>
      <c r="J132" s="18" t="s">
        <v>60</v>
      </c>
      <c r="K132" s="18" t="s">
        <v>61</v>
      </c>
      <c r="L132" s="18" t="s">
        <v>282</v>
      </c>
      <c r="M132" s="22"/>
      <c r="N132" s="22"/>
      <c r="O132" s="22"/>
      <c r="P132" s="22"/>
      <c r="Q132" s="22"/>
      <c r="R132" s="22"/>
      <c r="S132" s="22"/>
      <c r="T132" s="22"/>
      <c r="U132" s="22"/>
      <c r="V132" s="22"/>
      <c r="W132" s="22"/>
      <c r="X132" s="22"/>
      <c r="Y132" s="22"/>
    </row>
    <row r="133" spans="1:25" ht="52.8" x14ac:dyDescent="0.25">
      <c r="A133" s="24">
        <v>37154</v>
      </c>
      <c r="B133" s="17" t="s">
        <v>412</v>
      </c>
      <c r="C133" s="18" t="s">
        <v>54</v>
      </c>
      <c r="D133" s="18" t="s">
        <v>55</v>
      </c>
      <c r="E133" s="18" t="s">
        <v>56</v>
      </c>
      <c r="F133" s="18" t="s">
        <v>57</v>
      </c>
      <c r="G133" s="17" t="s">
        <v>413</v>
      </c>
      <c r="H133" s="18"/>
      <c r="I133" s="18" t="s">
        <v>60</v>
      </c>
      <c r="J133" s="18" t="s">
        <v>60</v>
      </c>
      <c r="K133" s="18" t="s">
        <v>61</v>
      </c>
      <c r="L133" s="18" t="s">
        <v>282</v>
      </c>
      <c r="M133" s="22"/>
      <c r="N133" s="22"/>
      <c r="O133" s="22"/>
      <c r="P133" s="22"/>
      <c r="Q133" s="22"/>
      <c r="R133" s="22"/>
      <c r="S133" s="22"/>
      <c r="T133" s="22"/>
      <c r="U133" s="22"/>
      <c r="V133" s="22"/>
      <c r="W133" s="22"/>
      <c r="X133" s="22"/>
      <c r="Y133" s="22"/>
    </row>
    <row r="134" spans="1:25" ht="52.8" x14ac:dyDescent="0.25">
      <c r="A134" s="24">
        <v>37153</v>
      </c>
      <c r="B134" s="18" t="s">
        <v>414</v>
      </c>
      <c r="C134" s="18" t="s">
        <v>54</v>
      </c>
      <c r="D134" s="18" t="s">
        <v>55</v>
      </c>
      <c r="E134" s="18" t="s">
        <v>56</v>
      </c>
      <c r="F134" s="18" t="s">
        <v>57</v>
      </c>
      <c r="G134" s="17" t="s">
        <v>415</v>
      </c>
      <c r="H134" s="18"/>
      <c r="I134" s="18" t="s">
        <v>60</v>
      </c>
      <c r="J134" s="18" t="s">
        <v>60</v>
      </c>
      <c r="K134" s="18" t="s">
        <v>61</v>
      </c>
      <c r="L134" s="18" t="s">
        <v>282</v>
      </c>
      <c r="M134" s="22"/>
      <c r="N134" s="22"/>
      <c r="O134" s="22"/>
      <c r="P134" s="22"/>
      <c r="Q134" s="22"/>
      <c r="R134" s="22"/>
      <c r="S134" s="22"/>
      <c r="T134" s="22"/>
      <c r="U134" s="22"/>
      <c r="V134" s="22"/>
      <c r="W134" s="22"/>
      <c r="X134" s="22"/>
      <c r="Y134" s="22"/>
    </row>
    <row r="135" spans="1:25" ht="55.5" customHeight="1" x14ac:dyDescent="0.25">
      <c r="A135" s="24">
        <v>37153</v>
      </c>
      <c r="B135" s="18" t="s">
        <v>244</v>
      </c>
      <c r="C135" s="18" t="s">
        <v>54</v>
      </c>
      <c r="D135" s="18" t="s">
        <v>244</v>
      </c>
      <c r="E135" s="18" t="s">
        <v>56</v>
      </c>
      <c r="F135" s="18" t="s">
        <v>57</v>
      </c>
      <c r="G135" s="17" t="s">
        <v>416</v>
      </c>
      <c r="H135" s="18"/>
      <c r="I135" s="18" t="s">
        <v>60</v>
      </c>
      <c r="J135" s="18" t="s">
        <v>60</v>
      </c>
      <c r="K135" s="18" t="s">
        <v>61</v>
      </c>
      <c r="L135" s="18" t="s">
        <v>282</v>
      </c>
      <c r="M135" s="22"/>
      <c r="N135" s="22"/>
      <c r="O135" s="22"/>
      <c r="P135" s="22"/>
      <c r="Q135" s="22"/>
      <c r="R135" s="22"/>
      <c r="S135" s="22"/>
      <c r="T135" s="22"/>
      <c r="U135" s="22"/>
      <c r="V135" s="22"/>
      <c r="W135" s="22"/>
      <c r="X135" s="22"/>
      <c r="Y135" s="22"/>
    </row>
    <row r="136" spans="1:25" ht="66" x14ac:dyDescent="0.25">
      <c r="A136" s="24">
        <v>37152</v>
      </c>
      <c r="B136" s="18" t="s">
        <v>417</v>
      </c>
      <c r="C136" s="18" t="s">
        <v>64</v>
      </c>
      <c r="D136" s="18" t="s">
        <v>418</v>
      </c>
      <c r="E136" s="18" t="s">
        <v>66</v>
      </c>
      <c r="F136" s="18" t="s">
        <v>81</v>
      </c>
      <c r="G136" s="17" t="s">
        <v>419</v>
      </c>
      <c r="H136" s="18"/>
      <c r="I136" s="18" t="s">
        <v>61</v>
      </c>
      <c r="J136" s="18" t="s">
        <v>61</v>
      </c>
      <c r="K136" s="18" t="s">
        <v>60</v>
      </c>
      <c r="L136" s="18" t="s">
        <v>282</v>
      </c>
      <c r="M136" s="22"/>
      <c r="N136" s="22"/>
      <c r="O136" s="22"/>
      <c r="P136" s="22"/>
      <c r="Q136" s="22"/>
      <c r="R136" s="22"/>
      <c r="S136" s="22"/>
      <c r="T136" s="22"/>
      <c r="U136" s="22"/>
      <c r="V136" s="22"/>
      <c r="W136" s="22"/>
      <c r="X136" s="22"/>
      <c r="Y136" s="22"/>
    </row>
    <row r="137" spans="1:25" x14ac:dyDescent="0.25">
      <c r="A137" s="24">
        <v>37152</v>
      </c>
      <c r="B137" s="18" t="s">
        <v>420</v>
      </c>
      <c r="C137" s="18" t="s">
        <v>73</v>
      </c>
      <c r="D137" s="18" t="s">
        <v>74</v>
      </c>
      <c r="E137" s="18" t="s">
        <v>75</v>
      </c>
      <c r="F137" s="18" t="s">
        <v>81</v>
      </c>
      <c r="G137" s="17" t="s">
        <v>421</v>
      </c>
      <c r="H137" s="18"/>
      <c r="I137" s="18" t="s">
        <v>60</v>
      </c>
      <c r="J137" s="18" t="s">
        <v>60</v>
      </c>
      <c r="K137" s="18" t="s">
        <v>60</v>
      </c>
      <c r="L137" s="18" t="s">
        <v>282</v>
      </c>
      <c r="M137" s="22"/>
      <c r="N137" s="22"/>
      <c r="O137" s="22"/>
      <c r="P137" s="22"/>
      <c r="Q137" s="22"/>
      <c r="R137" s="22"/>
      <c r="S137" s="22"/>
      <c r="T137" s="22"/>
      <c r="U137" s="22"/>
      <c r="V137" s="22"/>
      <c r="W137" s="22"/>
      <c r="X137" s="22"/>
      <c r="Y137" s="22"/>
    </row>
    <row r="138" spans="1:25" x14ac:dyDescent="0.25">
      <c r="A138" s="24">
        <v>37152</v>
      </c>
      <c r="B138" s="18" t="s">
        <v>422</v>
      </c>
      <c r="C138" s="18" t="s">
        <v>73</v>
      </c>
      <c r="D138" s="18" t="s">
        <v>423</v>
      </c>
      <c r="E138" s="18"/>
      <c r="F138" s="18" t="s">
        <v>81</v>
      </c>
      <c r="G138" s="17" t="s">
        <v>424</v>
      </c>
      <c r="H138" s="18"/>
      <c r="I138" s="18" t="s">
        <v>60</v>
      </c>
      <c r="J138" s="18" t="s">
        <v>60</v>
      </c>
      <c r="K138" s="18" t="s">
        <v>60</v>
      </c>
      <c r="L138" s="18" t="s">
        <v>282</v>
      </c>
      <c r="M138" s="22"/>
      <c r="N138" s="22"/>
      <c r="O138" s="22"/>
      <c r="P138" s="22"/>
      <c r="Q138" s="22"/>
      <c r="R138" s="22"/>
      <c r="S138" s="22"/>
      <c r="T138" s="22"/>
      <c r="U138" s="22"/>
      <c r="V138" s="22"/>
      <c r="W138" s="22"/>
      <c r="X138" s="22"/>
      <c r="Y138" s="22"/>
    </row>
    <row r="139" spans="1:25" ht="26.4" x14ac:dyDescent="0.25">
      <c r="A139" s="24">
        <v>37152</v>
      </c>
      <c r="B139" s="17" t="s">
        <v>425</v>
      </c>
      <c r="C139" s="18" t="s">
        <v>73</v>
      </c>
      <c r="D139" s="18"/>
      <c r="E139" s="18" t="s">
        <v>75</v>
      </c>
      <c r="F139" s="18" t="s">
        <v>201</v>
      </c>
      <c r="G139" s="17" t="s">
        <v>426</v>
      </c>
      <c r="H139" s="18"/>
      <c r="I139" s="18" t="s">
        <v>61</v>
      </c>
      <c r="J139" s="18" t="s">
        <v>60</v>
      </c>
      <c r="K139" s="18" t="s">
        <v>61</v>
      </c>
      <c r="L139" s="18" t="s">
        <v>282</v>
      </c>
      <c r="M139" s="22"/>
      <c r="N139" s="22"/>
      <c r="O139" s="22"/>
      <c r="P139" s="22"/>
      <c r="Q139" s="22"/>
      <c r="R139" s="22"/>
      <c r="S139" s="22"/>
      <c r="T139" s="22"/>
      <c r="U139" s="22"/>
      <c r="V139" s="22"/>
      <c r="W139" s="22"/>
      <c r="X139" s="22"/>
      <c r="Y139" s="22"/>
    </row>
    <row r="140" spans="1:25" ht="26.4" x14ac:dyDescent="0.25">
      <c r="A140" s="24">
        <v>37151</v>
      </c>
      <c r="B140" s="18" t="s">
        <v>344</v>
      </c>
      <c r="C140" s="18" t="s">
        <v>73</v>
      </c>
      <c r="D140" s="18" t="s">
        <v>74</v>
      </c>
      <c r="E140" s="18" t="s">
        <v>75</v>
      </c>
      <c r="F140" s="18" t="s">
        <v>81</v>
      </c>
      <c r="G140" s="17" t="s">
        <v>370</v>
      </c>
      <c r="H140" s="18"/>
      <c r="I140" s="18" t="s">
        <v>60</v>
      </c>
      <c r="J140" s="18" t="s">
        <v>60</v>
      </c>
      <c r="K140" s="18" t="s">
        <v>61</v>
      </c>
      <c r="L140" s="18" t="s">
        <v>282</v>
      </c>
      <c r="M140" s="22"/>
      <c r="N140" s="22"/>
      <c r="O140" s="22"/>
      <c r="P140" s="22"/>
      <c r="Q140" s="22"/>
      <c r="R140" s="22"/>
      <c r="S140" s="22"/>
      <c r="T140" s="22"/>
      <c r="U140" s="22"/>
      <c r="V140" s="22"/>
      <c r="W140" s="22"/>
      <c r="X140" s="22"/>
      <c r="Y140" s="22"/>
    </row>
    <row r="141" spans="1:25" ht="26.4" x14ac:dyDescent="0.25">
      <c r="A141" s="24">
        <v>37151</v>
      </c>
      <c r="B141" s="18" t="s">
        <v>312</v>
      </c>
      <c r="C141" s="18" t="s">
        <v>54</v>
      </c>
      <c r="D141" s="18"/>
      <c r="E141" s="18" t="s">
        <v>56</v>
      </c>
      <c r="F141" s="18" t="s">
        <v>81</v>
      </c>
      <c r="G141" s="17" t="s">
        <v>427</v>
      </c>
      <c r="H141" s="18"/>
      <c r="I141" s="18" t="s">
        <v>61</v>
      </c>
      <c r="J141" s="18" t="s">
        <v>60</v>
      </c>
      <c r="K141" s="18" t="s">
        <v>61</v>
      </c>
      <c r="L141" s="18" t="s">
        <v>282</v>
      </c>
      <c r="M141" s="22"/>
      <c r="N141" s="22"/>
      <c r="O141" s="22"/>
      <c r="P141" s="22"/>
      <c r="Q141" s="22"/>
      <c r="R141" s="22"/>
      <c r="S141" s="22"/>
      <c r="T141" s="22"/>
      <c r="U141" s="22"/>
      <c r="V141" s="22"/>
      <c r="W141" s="22"/>
      <c r="X141" s="22"/>
      <c r="Y141" s="22"/>
    </row>
    <row r="142" spans="1:25" ht="39.6" x14ac:dyDescent="0.25">
      <c r="A142" s="24">
        <v>37151</v>
      </c>
      <c r="B142" s="18" t="s">
        <v>244</v>
      </c>
      <c r="C142" s="18" t="s">
        <v>54</v>
      </c>
      <c r="D142" s="18" t="s">
        <v>244</v>
      </c>
      <c r="E142" s="18" t="s">
        <v>56</v>
      </c>
      <c r="F142" s="18" t="s">
        <v>57</v>
      </c>
      <c r="G142" s="17" t="s">
        <v>428</v>
      </c>
      <c r="H142" s="18"/>
      <c r="I142" s="18" t="s">
        <v>60</v>
      </c>
      <c r="J142" s="18" t="s">
        <v>60</v>
      </c>
      <c r="K142" s="18" t="s">
        <v>61</v>
      </c>
      <c r="L142" s="18" t="s">
        <v>282</v>
      </c>
      <c r="M142" s="22"/>
      <c r="N142" s="22"/>
      <c r="O142" s="22"/>
      <c r="P142" s="22"/>
      <c r="Q142" s="22"/>
      <c r="R142" s="22"/>
      <c r="S142" s="22"/>
      <c r="T142" s="22"/>
      <c r="U142" s="22"/>
      <c r="V142" s="22"/>
      <c r="W142" s="22"/>
      <c r="X142" s="22"/>
      <c r="Y142" s="22"/>
    </row>
    <row r="143" spans="1:25" x14ac:dyDescent="0.25">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5">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5">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5">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5">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5">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5">
      <c r="A149" s="15"/>
      <c r="B149" s="17"/>
      <c r="C149" s="16"/>
      <c r="D149" s="16"/>
      <c r="E149" s="16"/>
      <c r="F149" s="16"/>
      <c r="G149" s="17"/>
      <c r="H149" s="16"/>
      <c r="I149" s="16"/>
      <c r="J149" s="16"/>
      <c r="K149" s="16"/>
      <c r="L149" s="16"/>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249</v>
      </c>
      <c r="B187" s="1" t="s">
        <v>250</v>
      </c>
      <c r="C187" s="4" t="s">
        <v>251</v>
      </c>
      <c r="D187" s="33" t="s">
        <v>252</v>
      </c>
      <c r="E187" s="33" t="s">
        <v>253</v>
      </c>
    </row>
    <row r="188" spans="1:12" x14ac:dyDescent="0.25">
      <c r="A188" s="34" t="s">
        <v>254</v>
      </c>
      <c r="B188" s="35">
        <f t="shared" ref="B188:B196" si="3">C188/$C$197</f>
        <v>0</v>
      </c>
      <c r="C188" s="5">
        <f>'summary 0917'!I24</f>
        <v>0</v>
      </c>
      <c r="D188" s="4">
        <f>33+1+1+1+1+1+8+1+1+1+2+1+2+1+1+1+2+3</f>
        <v>62</v>
      </c>
      <c r="E188" s="36">
        <f t="shared" ref="E188:E195" si="4">(C188/D188)*100</f>
        <v>0</v>
      </c>
    </row>
    <row r="189" spans="1:12" x14ac:dyDescent="0.25">
      <c r="A189" s="34" t="s">
        <v>73</v>
      </c>
      <c r="B189" s="35">
        <f t="shared" si="3"/>
        <v>0.3125</v>
      </c>
      <c r="C189" s="5">
        <f>'summary 0917'!I25</f>
        <v>5</v>
      </c>
      <c r="D189" s="4">
        <f>540+17+1+1+6+10+1+2+12+2+1+1+1+3+4+3+1+1+1+8+2+1+1+6+1+1+2+1+2+1+4+1+1+1+12+4+57</f>
        <v>714</v>
      </c>
      <c r="E189" s="36">
        <f t="shared" si="4"/>
        <v>0.70028011204481799</v>
      </c>
    </row>
    <row r="190" spans="1:12" x14ac:dyDescent="0.25">
      <c r="A190" s="34" t="s">
        <v>54</v>
      </c>
      <c r="B190" s="35">
        <f t="shared" si="3"/>
        <v>0.625</v>
      </c>
      <c r="C190" s="5">
        <f>'summary 0917'!I26</f>
        <v>10</v>
      </c>
      <c r="D190" s="4">
        <f>13+1+1+1+16+10</f>
        <v>42</v>
      </c>
      <c r="E190" s="36">
        <f t="shared" si="4"/>
        <v>23.809523809523807</v>
      </c>
    </row>
    <row r="191" spans="1:12" x14ac:dyDescent="0.25">
      <c r="A191" s="34" t="s">
        <v>255</v>
      </c>
      <c r="B191" s="35">
        <f t="shared" si="3"/>
        <v>0</v>
      </c>
      <c r="C191" s="5">
        <f>'summary 0917'!I27</f>
        <v>0</v>
      </c>
      <c r="D191" s="4">
        <f>36+1+1+2</f>
        <v>40</v>
      </c>
      <c r="E191" s="36">
        <f t="shared" si="4"/>
        <v>0</v>
      </c>
    </row>
    <row r="192" spans="1:12" x14ac:dyDescent="0.25">
      <c r="A192" s="34" t="s">
        <v>256</v>
      </c>
      <c r="B192" s="35">
        <f t="shared" si="3"/>
        <v>0</v>
      </c>
      <c r="C192" s="5">
        <f>'summary 0917'!I28</f>
        <v>0</v>
      </c>
      <c r="D192" s="4">
        <f>288+2+13+2+5+56+59+14+2+3+3+1+4+14</f>
        <v>466</v>
      </c>
      <c r="E192" s="36">
        <f t="shared" si="4"/>
        <v>0</v>
      </c>
    </row>
    <row r="193" spans="1:5" x14ac:dyDescent="0.25">
      <c r="A193" s="34" t="s">
        <v>257</v>
      </c>
      <c r="B193" s="35">
        <f t="shared" si="3"/>
        <v>6.25E-2</v>
      </c>
      <c r="C193" s="5">
        <f>'summary 0917'!I29</f>
        <v>1</v>
      </c>
      <c r="D193" s="4">
        <f>132+2+1+2+7+3+4+2+7+1+3+4</f>
        <v>168</v>
      </c>
      <c r="E193" s="36">
        <f t="shared" si="4"/>
        <v>0.59523809523809523</v>
      </c>
    </row>
    <row r="194" spans="1:5" x14ac:dyDescent="0.25">
      <c r="A194" s="34" t="s">
        <v>117</v>
      </c>
      <c r="B194" s="35">
        <f t="shared" si="3"/>
        <v>0</v>
      </c>
      <c r="C194" s="5">
        <f>'summary 0917'!I30</f>
        <v>0</v>
      </c>
      <c r="D194" s="4">
        <v>9</v>
      </c>
      <c r="E194" s="36">
        <f t="shared" si="4"/>
        <v>0</v>
      </c>
    </row>
    <row r="195" spans="1:5" x14ac:dyDescent="0.25">
      <c r="A195" s="34" t="s">
        <v>219</v>
      </c>
      <c r="B195" s="35">
        <f t="shared" si="3"/>
        <v>0</v>
      </c>
      <c r="C195" s="5">
        <f>'summary 0917'!I31</f>
        <v>0</v>
      </c>
      <c r="D195" s="4">
        <f>10+5+2</f>
        <v>17</v>
      </c>
      <c r="E195" s="36">
        <f t="shared" si="4"/>
        <v>0</v>
      </c>
    </row>
    <row r="196" spans="1:5" x14ac:dyDescent="0.25">
      <c r="A196" s="37" t="s">
        <v>258</v>
      </c>
      <c r="B196" s="35">
        <f t="shared" si="3"/>
        <v>0</v>
      </c>
      <c r="C196" s="5">
        <f>'summary 0917'!I32</f>
        <v>0</v>
      </c>
    </row>
    <row r="197" spans="1:5" x14ac:dyDescent="0.25">
      <c r="A197" s="37" t="s">
        <v>259</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332</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261</v>
      </c>
      <c r="B5" s="42"/>
      <c r="C5" s="42"/>
      <c r="D5" s="42"/>
      <c r="E5" s="42"/>
      <c r="F5" s="42"/>
      <c r="G5" s="42"/>
      <c r="H5" s="42"/>
      <c r="I5" s="42"/>
      <c r="J5" s="42"/>
      <c r="K5" s="43">
        <f>SUM(K10:K18)</f>
        <v>16</v>
      </c>
    </row>
    <row r="6" spans="1:11" x14ac:dyDescent="0.25">
      <c r="A6" s="1"/>
      <c r="B6" s="1"/>
      <c r="C6" s="1"/>
      <c r="K6" s="3"/>
    </row>
    <row r="7" spans="1:11" x14ac:dyDescent="0.25">
      <c r="A7" s="1"/>
      <c r="B7" s="1"/>
      <c r="C7" s="1"/>
      <c r="K7" s="3"/>
    </row>
    <row r="8" spans="1:11" ht="13.8" thickBot="1" x14ac:dyDescent="0.3">
      <c r="A8" s="44" t="s">
        <v>262</v>
      </c>
      <c r="B8" s="44"/>
      <c r="C8" s="44" t="s">
        <v>263</v>
      </c>
      <c r="D8" s="44"/>
      <c r="E8" s="45"/>
      <c r="F8" s="45"/>
      <c r="G8" s="45"/>
      <c r="H8" s="45"/>
      <c r="I8" s="45"/>
      <c r="J8" s="45"/>
      <c r="K8" s="46"/>
    </row>
    <row r="9" spans="1:11" x14ac:dyDescent="0.25">
      <c r="A9" s="2"/>
      <c r="B9" s="2"/>
      <c r="C9" s="2"/>
      <c r="D9" s="2"/>
      <c r="E9" s="2"/>
      <c r="F9" s="2"/>
      <c r="G9" s="2"/>
      <c r="H9" s="2"/>
      <c r="I9" s="2"/>
      <c r="K9" s="3"/>
    </row>
    <row r="10" spans="1:11" x14ac:dyDescent="0.25">
      <c r="A10" s="5" t="s">
        <v>201</v>
      </c>
      <c r="B10" s="2"/>
      <c r="C10" s="2" t="s">
        <v>25</v>
      </c>
      <c r="D10" s="2"/>
      <c r="E10" s="2"/>
      <c r="F10" s="2"/>
      <c r="G10" s="2"/>
      <c r="H10" s="2"/>
      <c r="I10" s="2"/>
      <c r="K10" s="2">
        <f>2</f>
        <v>2</v>
      </c>
    </row>
    <row r="11" spans="1:11" x14ac:dyDescent="0.25">
      <c r="A11" s="6" t="s">
        <v>264</v>
      </c>
      <c r="B11" s="7"/>
      <c r="C11" s="7" t="s">
        <v>26</v>
      </c>
      <c r="D11" s="7"/>
      <c r="E11" s="7"/>
      <c r="F11" s="7"/>
      <c r="G11" s="7"/>
      <c r="H11" s="7"/>
      <c r="I11" s="7"/>
      <c r="J11" s="7"/>
      <c r="K11" s="7"/>
    </row>
    <row r="12" spans="1:11" x14ac:dyDescent="0.25">
      <c r="A12" s="6" t="s">
        <v>81</v>
      </c>
      <c r="B12" s="7"/>
      <c r="C12" s="7" t="s">
        <v>27</v>
      </c>
      <c r="D12" s="7"/>
      <c r="E12" s="7"/>
      <c r="F12" s="7"/>
      <c r="G12" s="7"/>
      <c r="H12" s="7"/>
      <c r="I12" s="7"/>
      <c r="J12" s="7"/>
      <c r="K12" s="7">
        <f>6</f>
        <v>6</v>
      </c>
    </row>
    <row r="13" spans="1:11" x14ac:dyDescent="0.25">
      <c r="A13" s="6" t="s">
        <v>57</v>
      </c>
      <c r="B13" s="7"/>
      <c r="C13" s="7" t="s">
        <v>265</v>
      </c>
      <c r="D13" s="7"/>
      <c r="E13" s="7"/>
      <c r="F13" s="7"/>
      <c r="G13" s="7"/>
      <c r="H13" s="7"/>
      <c r="I13" s="7"/>
      <c r="J13" s="7"/>
      <c r="K13" s="7">
        <f>6</f>
        <v>6</v>
      </c>
    </row>
    <row r="14" spans="1:11" x14ac:dyDescent="0.25">
      <c r="A14" s="6" t="s">
        <v>187</v>
      </c>
      <c r="B14" s="7"/>
      <c r="C14" s="7" t="s">
        <v>29</v>
      </c>
      <c r="D14" s="7"/>
      <c r="E14" s="7"/>
      <c r="F14" s="7"/>
      <c r="G14" s="7"/>
      <c r="H14" s="7"/>
      <c r="I14" s="7"/>
      <c r="J14" s="7"/>
      <c r="K14" s="7"/>
    </row>
    <row r="15" spans="1:11" x14ac:dyDescent="0.25">
      <c r="A15" s="6" t="s">
        <v>67</v>
      </c>
      <c r="B15" s="7"/>
      <c r="C15" s="7" t="s">
        <v>30</v>
      </c>
      <c r="D15" s="7"/>
      <c r="E15" s="7"/>
      <c r="F15" s="7"/>
      <c r="G15" s="7"/>
      <c r="H15" s="7"/>
      <c r="I15" s="7"/>
      <c r="J15" s="7"/>
      <c r="K15" s="7"/>
    </row>
    <row r="16" spans="1:11" x14ac:dyDescent="0.25">
      <c r="A16" s="6" t="s">
        <v>266</v>
      </c>
      <c r="B16" s="7"/>
      <c r="C16" s="7" t="s">
        <v>31</v>
      </c>
      <c r="D16" s="7"/>
      <c r="E16" s="7"/>
      <c r="F16" s="7"/>
      <c r="G16" s="7"/>
      <c r="H16" s="7"/>
      <c r="I16" s="7"/>
      <c r="J16" s="7"/>
      <c r="K16" s="7"/>
    </row>
    <row r="17" spans="1:11" x14ac:dyDescent="0.25">
      <c r="A17" s="6" t="s">
        <v>86</v>
      </c>
      <c r="B17" s="7"/>
      <c r="C17" s="7" t="s">
        <v>32</v>
      </c>
      <c r="D17" s="7"/>
      <c r="E17" s="7"/>
      <c r="F17" s="7"/>
      <c r="G17" s="7"/>
      <c r="H17" s="7"/>
      <c r="I17" s="7"/>
      <c r="J17" s="7"/>
      <c r="K17" s="7">
        <f>1</f>
        <v>1</v>
      </c>
    </row>
    <row r="18" spans="1:11" x14ac:dyDescent="0.25">
      <c r="A18" s="6" t="s">
        <v>92</v>
      </c>
      <c r="B18" s="7"/>
      <c r="C18" s="7" t="s">
        <v>33</v>
      </c>
      <c r="D18" s="7"/>
      <c r="E18" s="7"/>
      <c r="F18" s="7"/>
      <c r="G18" s="7"/>
      <c r="H18" s="7"/>
      <c r="I18" s="7"/>
      <c r="J18" s="7"/>
      <c r="K18" s="47">
        <f>1</f>
        <v>1</v>
      </c>
    </row>
    <row r="22" spans="1:11" ht="13.8" thickBot="1" x14ac:dyDescent="0.3">
      <c r="A22" s="44" t="s">
        <v>267</v>
      </c>
      <c r="B22" s="45"/>
      <c r="C22" s="45"/>
      <c r="D22" s="45"/>
      <c r="E22" s="45"/>
      <c r="F22" s="45"/>
      <c r="G22" s="44"/>
      <c r="H22" s="45"/>
      <c r="I22" s="44" t="s">
        <v>268</v>
      </c>
      <c r="J22" s="45"/>
      <c r="K22" s="44" t="s">
        <v>269</v>
      </c>
    </row>
    <row r="23" spans="1:11" x14ac:dyDescent="0.25">
      <c r="G23" s="1"/>
      <c r="I23" s="48"/>
      <c r="J23" s="2"/>
      <c r="K23" s="48"/>
    </row>
    <row r="24" spans="1:11" x14ac:dyDescent="0.25">
      <c r="A24" s="29" t="s">
        <v>254</v>
      </c>
      <c r="B24" s="17"/>
      <c r="C24" s="17"/>
      <c r="D24" s="32"/>
      <c r="E24" s="31"/>
      <c r="F24" s="32"/>
      <c r="G24" s="32"/>
      <c r="H24" s="31"/>
      <c r="I24" s="6"/>
      <c r="J24" s="31"/>
      <c r="K24" s="31"/>
    </row>
    <row r="25" spans="1:11" x14ac:dyDescent="0.25">
      <c r="A25" s="29" t="s">
        <v>73</v>
      </c>
      <c r="B25" s="17"/>
      <c r="C25" s="17"/>
      <c r="D25" s="32"/>
      <c r="E25" s="31"/>
      <c r="F25" s="32"/>
      <c r="G25" s="32"/>
      <c r="H25" s="31"/>
      <c r="I25" s="6">
        <f>1+1+1+1+1</f>
        <v>5</v>
      </c>
      <c r="J25" s="31"/>
      <c r="K25" s="49"/>
    </row>
    <row r="26" spans="1:11" x14ac:dyDescent="0.25">
      <c r="A26" s="29" t="s">
        <v>54</v>
      </c>
      <c r="B26" s="17"/>
      <c r="C26" s="17"/>
      <c r="D26" s="32"/>
      <c r="E26" s="31"/>
      <c r="F26" s="32"/>
      <c r="G26" s="32"/>
      <c r="H26" s="31"/>
      <c r="I26" s="6">
        <f>1+1+1+1+1+1+1+1+1+1</f>
        <v>10</v>
      </c>
      <c r="J26" s="31"/>
      <c r="K26" s="32"/>
    </row>
    <row r="27" spans="1:11" x14ac:dyDescent="0.25">
      <c r="A27" s="29" t="s">
        <v>255</v>
      </c>
      <c r="B27" s="17"/>
      <c r="C27" s="17"/>
      <c r="D27" s="32"/>
      <c r="E27" s="31"/>
      <c r="F27" s="32"/>
      <c r="G27" s="32"/>
      <c r="H27" s="31"/>
      <c r="I27" s="6"/>
      <c r="J27" s="31"/>
      <c r="K27" s="31"/>
    </row>
    <row r="28" spans="1:11" x14ac:dyDescent="0.25">
      <c r="A28" s="29" t="s">
        <v>256</v>
      </c>
      <c r="B28" s="17"/>
      <c r="C28" s="17"/>
      <c r="D28" s="32"/>
      <c r="E28" s="31"/>
      <c r="F28" s="32"/>
      <c r="G28" s="32"/>
      <c r="H28" s="31"/>
      <c r="I28" s="6"/>
      <c r="J28" s="31"/>
      <c r="K28" s="31"/>
    </row>
    <row r="29" spans="1:11" x14ac:dyDescent="0.25">
      <c r="A29" s="29" t="s">
        <v>257</v>
      </c>
      <c r="B29" s="17"/>
      <c r="C29" s="17"/>
      <c r="D29" s="32"/>
      <c r="E29" s="31"/>
      <c r="F29" s="32"/>
      <c r="G29" s="32"/>
      <c r="H29" s="31"/>
      <c r="I29" s="6">
        <f>1</f>
        <v>1</v>
      </c>
      <c r="J29" s="31"/>
      <c r="K29" s="32"/>
    </row>
    <row r="30" spans="1:11" x14ac:dyDescent="0.25">
      <c r="A30" s="29" t="s">
        <v>117</v>
      </c>
      <c r="B30" s="17"/>
      <c r="C30" s="17"/>
      <c r="D30" s="32"/>
      <c r="E30" s="31"/>
      <c r="F30" s="32"/>
      <c r="G30" s="32"/>
      <c r="H30" s="31"/>
      <c r="I30" s="6"/>
      <c r="J30" s="31"/>
      <c r="K30" s="31"/>
    </row>
    <row r="31" spans="1:11" x14ac:dyDescent="0.25">
      <c r="A31" s="29" t="s">
        <v>219</v>
      </c>
      <c r="B31" s="17"/>
      <c r="C31" s="17"/>
      <c r="D31" s="32"/>
      <c r="E31" s="31"/>
      <c r="F31" s="32"/>
      <c r="G31" s="32"/>
      <c r="H31" s="31"/>
      <c r="I31" s="6"/>
      <c r="J31" s="31"/>
      <c r="K31" s="31"/>
    </row>
    <row r="32" spans="1:11" ht="13.8" thickBot="1" x14ac:dyDescent="0.3">
      <c r="A32" s="50" t="s">
        <v>270</v>
      </c>
      <c r="I32" s="5"/>
      <c r="K32" s="51"/>
    </row>
    <row r="33" spans="1:11" ht="13.8" thickTop="1" x14ac:dyDescent="0.25">
      <c r="A33" s="52" t="s">
        <v>261</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30" s="1" customFormat="1" x14ac:dyDescent="0.25">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c r="AC1" s="1" t="s">
        <v>375</v>
      </c>
    </row>
    <row r="2" spans="1:30" x14ac:dyDescent="0.25">
      <c r="A2" s="2" t="s">
        <v>25</v>
      </c>
      <c r="B2" s="3"/>
      <c r="H2" s="4">
        <f>1+1</f>
        <v>2</v>
      </c>
      <c r="J2" s="4">
        <f>1</f>
        <v>1</v>
      </c>
      <c r="K2" s="3"/>
      <c r="L2" s="5"/>
      <c r="M2" s="3"/>
      <c r="N2" s="3"/>
      <c r="P2" s="4">
        <v>1</v>
      </c>
      <c r="AC2" s="4">
        <f>'summary 0910'!K10</f>
        <v>1</v>
      </c>
    </row>
    <row r="3" spans="1:30" x14ac:dyDescent="0.25">
      <c r="A3" s="2" t="s">
        <v>26</v>
      </c>
      <c r="B3" s="5"/>
      <c r="K3" s="5"/>
      <c r="L3" s="5"/>
      <c r="M3" s="5"/>
      <c r="N3" s="6">
        <v>1</v>
      </c>
      <c r="P3" s="4">
        <v>1</v>
      </c>
      <c r="R3" s="4">
        <f>'[6]summary 0625'!K11</f>
        <v>2</v>
      </c>
      <c r="T3" s="4">
        <f>'[6]summary 0709'!K10</f>
        <v>1</v>
      </c>
    </row>
    <row r="4" spans="1:30" x14ac:dyDescent="0.25">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row>
    <row r="5" spans="1:30" x14ac:dyDescent="0.25">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row>
    <row r="6" spans="1:30" x14ac:dyDescent="0.25">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0" x14ac:dyDescent="0.25">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0" x14ac:dyDescent="0.25">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0" x14ac:dyDescent="0.25">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30" x14ac:dyDescent="0.25">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30" x14ac:dyDescent="0.25">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5">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5">
      <c r="A15" s="4" t="s">
        <v>254</v>
      </c>
      <c r="Y15" s="4">
        <f>[7]Aug!$U$24+[7]Aug!$U$9</f>
        <v>3</v>
      </c>
      <c r="Z15" s="4">
        <f>[7]Aug!$AB$27</f>
        <v>1</v>
      </c>
      <c r="AB15" s="4">
        <f>3</f>
        <v>3</v>
      </c>
      <c r="AC15" s="4">
        <f>2</f>
        <v>2</v>
      </c>
      <c r="AD15" s="4" t="s">
        <v>254</v>
      </c>
    </row>
    <row r="16" spans="1:30" x14ac:dyDescent="0.25">
      <c r="A16" s="4" t="s">
        <v>73</v>
      </c>
      <c r="X16" s="4">
        <f>[7]Aug!$N$22+[7]Aug!$N$20+[7]Aug!$N$7+[7]Aug!$N$8</f>
        <v>14</v>
      </c>
      <c r="Y16" s="4">
        <f>[7]Aug!$U$20+[7]Aug!$U$22+[7]Aug!$U$16</f>
        <v>3</v>
      </c>
      <c r="Z16" s="4">
        <f>[7]Aug!$AB$22+[7]Aug!$AB$7+[7]Aug!$AB$8</f>
        <v>8</v>
      </c>
      <c r="AA16" s="4">
        <f>[7]Aug!$AI$16+1</f>
        <v>2</v>
      </c>
      <c r="AB16" s="4">
        <f>1+1+5+2</f>
        <v>9</v>
      </c>
      <c r="AC16" s="4">
        <f>1+4+12</f>
        <v>17</v>
      </c>
      <c r="AD16" s="4" t="s">
        <v>73</v>
      </c>
    </row>
    <row r="17" spans="1:30" x14ac:dyDescent="0.25">
      <c r="A17" s="4" t="s">
        <v>219</v>
      </c>
      <c r="AD17" s="4" t="s">
        <v>219</v>
      </c>
    </row>
    <row r="18" spans="1:30" x14ac:dyDescent="0.25">
      <c r="A18" s="4" t="s">
        <v>54</v>
      </c>
      <c r="AD18" s="4" t="s">
        <v>54</v>
      </c>
    </row>
    <row r="19" spans="1:30" x14ac:dyDescent="0.25">
      <c r="A19" s="4" t="s">
        <v>117</v>
      </c>
      <c r="AD19" s="4" t="s">
        <v>117</v>
      </c>
    </row>
    <row r="20" spans="1:30" x14ac:dyDescent="0.25">
      <c r="A20" s="4" t="s">
        <v>336</v>
      </c>
      <c r="X20" s="4">
        <f>[7]Aug!$N$21+[7]Aug!$N$15</f>
        <v>6</v>
      </c>
      <c r="Y20" s="4">
        <f>[7]Aug!$U$26+[7]Aug!$U$21</f>
        <v>7</v>
      </c>
      <c r="Z20" s="4">
        <f>[7]Aug!$AB$26+[7]Aug!$AB$21</f>
        <v>3</v>
      </c>
      <c r="AA20" s="4">
        <f>[7]Aug!$AI$26+[7]Aug!$AI$21</f>
        <v>11</v>
      </c>
      <c r="AB20" s="4">
        <f>1</f>
        <v>1</v>
      </c>
      <c r="AC20" s="4">
        <f>14+3</f>
        <v>17</v>
      </c>
      <c r="AD20" s="4" t="s">
        <v>336</v>
      </c>
    </row>
    <row r="22" spans="1:30" x14ac:dyDescent="0.25">
      <c r="A22" s="4" t="s">
        <v>333</v>
      </c>
      <c r="X22" s="4">
        <f t="shared" ref="X22:AC22" si="2">SUM(X15:X20)</f>
        <v>20</v>
      </c>
      <c r="Y22" s="4">
        <f t="shared" si="2"/>
        <v>13</v>
      </c>
      <c r="Z22" s="4">
        <f t="shared" si="2"/>
        <v>12</v>
      </c>
      <c r="AA22" s="4">
        <f t="shared" si="2"/>
        <v>13</v>
      </c>
      <c r="AB22" s="4">
        <f t="shared" si="2"/>
        <v>13</v>
      </c>
      <c r="AC22" s="4">
        <f t="shared" si="2"/>
        <v>36</v>
      </c>
      <c r="AD22" s="4" t="s">
        <v>337</v>
      </c>
    </row>
    <row r="24" spans="1:30" x14ac:dyDescent="0.25">
      <c r="A24" s="4" t="s">
        <v>334</v>
      </c>
      <c r="AD24" s="4" t="s">
        <v>334</v>
      </c>
    </row>
    <row r="98" spans="1:12" x14ac:dyDescent="0.25">
      <c r="A98" s="10" t="s">
        <v>331</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36</v>
      </c>
      <c r="B100" s="11"/>
      <c r="C100" s="11"/>
      <c r="D100" s="11"/>
      <c r="E100" s="11"/>
      <c r="F100" s="12"/>
      <c r="G100" s="11"/>
      <c r="H100" s="11"/>
      <c r="I100" s="12"/>
      <c r="J100" s="12"/>
      <c r="K100" s="12"/>
      <c r="L100" s="11"/>
    </row>
    <row r="101" spans="1:12" x14ac:dyDescent="0.25">
      <c r="A101" s="11" t="s">
        <v>271</v>
      </c>
      <c r="B101" s="11"/>
      <c r="C101" s="11"/>
      <c r="D101" s="11"/>
      <c r="E101" s="11"/>
      <c r="F101" s="12"/>
      <c r="G101" s="11"/>
      <c r="H101" s="11"/>
      <c r="I101" s="12"/>
      <c r="J101" s="12"/>
      <c r="K101" s="12"/>
      <c r="L101" s="11"/>
    </row>
    <row r="102" spans="1:12" x14ac:dyDescent="0.25">
      <c r="A102" s="11" t="s">
        <v>272</v>
      </c>
      <c r="B102" s="11"/>
      <c r="C102" s="11"/>
      <c r="D102" s="11"/>
      <c r="E102" s="11"/>
      <c r="F102" s="12"/>
      <c r="G102" s="11"/>
      <c r="H102" s="11"/>
      <c r="I102" s="12"/>
      <c r="J102" s="12"/>
      <c r="K102" s="12"/>
      <c r="L102" s="11"/>
    </row>
    <row r="103" spans="1:12" x14ac:dyDescent="0.25">
      <c r="A103" s="11" t="s">
        <v>273</v>
      </c>
      <c r="B103" s="11"/>
      <c r="C103" s="11"/>
      <c r="D103" s="11"/>
      <c r="E103" s="11"/>
      <c r="F103" s="12"/>
      <c r="G103" s="11"/>
      <c r="H103" s="11"/>
      <c r="I103" s="12"/>
      <c r="J103" s="12"/>
      <c r="K103" s="12"/>
      <c r="L103" s="11"/>
    </row>
    <row r="104" spans="1:12" x14ac:dyDescent="0.25">
      <c r="A104" s="11" t="s">
        <v>274</v>
      </c>
      <c r="B104" s="11"/>
      <c r="C104" s="11"/>
      <c r="D104" s="11"/>
      <c r="E104" s="11"/>
      <c r="F104" s="12"/>
      <c r="G104" s="11"/>
      <c r="H104" s="11"/>
      <c r="I104" s="12"/>
      <c r="J104" s="12"/>
      <c r="K104" s="12"/>
      <c r="L104" s="11"/>
    </row>
    <row r="105" spans="1:12" x14ac:dyDescent="0.25">
      <c r="A105" s="11" t="s">
        <v>275</v>
      </c>
      <c r="B105" s="11"/>
      <c r="C105" s="11"/>
      <c r="D105" s="11"/>
      <c r="E105" s="11"/>
      <c r="F105" s="12"/>
      <c r="G105" s="11"/>
      <c r="H105" s="11"/>
      <c r="I105" s="12"/>
      <c r="J105" s="12"/>
      <c r="K105" s="12"/>
      <c r="L105" s="11"/>
    </row>
    <row r="106" spans="1:12" x14ac:dyDescent="0.25">
      <c r="A106" s="11" t="s">
        <v>276</v>
      </c>
      <c r="B106" s="11"/>
      <c r="C106" s="11"/>
      <c r="D106" s="11"/>
      <c r="E106" s="11"/>
      <c r="F106" s="12"/>
      <c r="G106" s="11"/>
      <c r="H106" s="11"/>
      <c r="I106" s="12"/>
      <c r="J106" s="12"/>
      <c r="K106" s="12"/>
      <c r="L106" s="11"/>
    </row>
    <row r="107" spans="1:12" x14ac:dyDescent="0.25">
      <c r="A107" s="11" t="s">
        <v>277</v>
      </c>
      <c r="B107" s="11"/>
      <c r="C107" s="11"/>
      <c r="D107" s="11"/>
      <c r="E107" s="11"/>
      <c r="F107" s="12"/>
      <c r="G107" s="11"/>
      <c r="H107" s="11"/>
      <c r="I107" s="12"/>
      <c r="J107" s="12"/>
      <c r="K107" s="12"/>
      <c r="L107" s="11"/>
    </row>
    <row r="108" spans="1:12" x14ac:dyDescent="0.25">
      <c r="A108" s="11" t="s">
        <v>278</v>
      </c>
      <c r="B108" s="11"/>
      <c r="C108" s="11"/>
      <c r="D108" s="11"/>
      <c r="E108" s="11"/>
      <c r="F108" s="12"/>
      <c r="G108" s="11"/>
      <c r="H108" s="11"/>
      <c r="I108" s="12"/>
      <c r="J108" s="12"/>
      <c r="K108" s="12"/>
      <c r="L108" s="11"/>
    </row>
    <row r="109" spans="1:12" x14ac:dyDescent="0.25">
      <c r="A109" s="11" t="s">
        <v>279</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37</v>
      </c>
      <c r="F111" s="14"/>
      <c r="G111" s="14"/>
      <c r="H111" s="14"/>
      <c r="I111" s="14" t="s">
        <v>38</v>
      </c>
      <c r="J111" s="14" t="s">
        <v>39</v>
      </c>
      <c r="K111" s="14" t="s">
        <v>40</v>
      </c>
      <c r="L111" s="14" t="s">
        <v>41</v>
      </c>
    </row>
    <row r="112" spans="1:12" x14ac:dyDescent="0.25">
      <c r="A112" s="14" t="s">
        <v>42</v>
      </c>
      <c r="B112" s="14" t="s">
        <v>43</v>
      </c>
      <c r="C112" s="14" t="s">
        <v>44</v>
      </c>
      <c r="D112" s="14" t="s">
        <v>45</v>
      </c>
      <c r="E112" s="14" t="s">
        <v>46</v>
      </c>
      <c r="F112" s="14" t="s">
        <v>36</v>
      </c>
      <c r="G112" s="14" t="s">
        <v>47</v>
      </c>
      <c r="H112" s="14" t="s">
        <v>48</v>
      </c>
      <c r="I112" s="14" t="s">
        <v>49</v>
      </c>
      <c r="J112" s="14" t="s">
        <v>50</v>
      </c>
      <c r="K112" s="14" t="s">
        <v>51</v>
      </c>
      <c r="L112" s="14" t="s">
        <v>52</v>
      </c>
    </row>
    <row r="113" spans="1:25" x14ac:dyDescent="0.25">
      <c r="A113" s="14"/>
      <c r="B113" s="14"/>
      <c r="C113" s="14"/>
      <c r="D113" s="14"/>
      <c r="E113" s="14"/>
      <c r="F113" s="14"/>
      <c r="G113" s="14"/>
      <c r="H113" s="14"/>
      <c r="I113" s="14"/>
      <c r="J113" s="14"/>
      <c r="K113" s="14"/>
      <c r="L113" s="14"/>
    </row>
    <row r="114" spans="1:25" ht="118.8" x14ac:dyDescent="0.25">
      <c r="A114" s="24">
        <v>37148</v>
      </c>
      <c r="B114" s="17" t="s">
        <v>376</v>
      </c>
      <c r="C114" s="18" t="s">
        <v>73</v>
      </c>
      <c r="D114" s="18" t="s">
        <v>286</v>
      </c>
      <c r="E114" s="18" t="s">
        <v>75</v>
      </c>
      <c r="F114" s="18" t="s">
        <v>67</v>
      </c>
      <c r="G114" s="17" t="s">
        <v>377</v>
      </c>
      <c r="H114" s="18"/>
      <c r="I114" s="18" t="s">
        <v>61</v>
      </c>
      <c r="J114" s="18" t="s">
        <v>60</v>
      </c>
      <c r="K114" s="18" t="s">
        <v>60</v>
      </c>
      <c r="L114" s="16" t="s">
        <v>282</v>
      </c>
    </row>
    <row r="115" spans="1:25" ht="39.6" x14ac:dyDescent="0.25">
      <c r="A115" s="24">
        <v>37148</v>
      </c>
      <c r="B115" s="18" t="s">
        <v>378</v>
      </c>
      <c r="C115" s="18" t="s">
        <v>254</v>
      </c>
      <c r="D115" s="18" t="s">
        <v>379</v>
      </c>
      <c r="E115" s="18" t="s">
        <v>380</v>
      </c>
      <c r="F115" s="18" t="s">
        <v>81</v>
      </c>
      <c r="G115" s="17" t="s">
        <v>381</v>
      </c>
      <c r="H115" s="18"/>
      <c r="I115" s="18" t="s">
        <v>61</v>
      </c>
      <c r="J115" s="18" t="s">
        <v>60</v>
      </c>
      <c r="K115" s="18" t="s">
        <v>61</v>
      </c>
      <c r="L115" s="16" t="s">
        <v>282</v>
      </c>
    </row>
    <row r="116" spans="1:25" ht="26.4" x14ac:dyDescent="0.25">
      <c r="A116" s="24">
        <v>37148</v>
      </c>
      <c r="B116" s="18" t="s">
        <v>294</v>
      </c>
      <c r="C116" s="18" t="s">
        <v>254</v>
      </c>
      <c r="D116" s="18" t="s">
        <v>295</v>
      </c>
      <c r="E116" s="18" t="s">
        <v>296</v>
      </c>
      <c r="F116" s="18" t="s">
        <v>201</v>
      </c>
      <c r="G116" s="17" t="s">
        <v>382</v>
      </c>
      <c r="H116" s="18"/>
      <c r="I116" s="18" t="s">
        <v>60</v>
      </c>
      <c r="J116" s="18" t="s">
        <v>60</v>
      </c>
      <c r="K116" s="18" t="s">
        <v>60</v>
      </c>
      <c r="L116" s="16" t="s">
        <v>282</v>
      </c>
    </row>
    <row r="117" spans="1:25" ht="66" x14ac:dyDescent="0.25">
      <c r="A117" s="24">
        <v>37148</v>
      </c>
      <c r="B117" s="17" t="s">
        <v>383</v>
      </c>
      <c r="C117" s="18" t="s">
        <v>117</v>
      </c>
      <c r="D117" s="18" t="s">
        <v>324</v>
      </c>
      <c r="E117" s="18" t="s">
        <v>119</v>
      </c>
      <c r="F117" s="18" t="s">
        <v>81</v>
      </c>
      <c r="G117" s="17" t="s">
        <v>384</v>
      </c>
      <c r="H117" s="18"/>
      <c r="I117" s="18" t="s">
        <v>60</v>
      </c>
      <c r="J117" s="18" t="s">
        <v>61</v>
      </c>
      <c r="K117" s="18" t="s">
        <v>61</v>
      </c>
      <c r="L117" s="16" t="s">
        <v>282</v>
      </c>
    </row>
    <row r="118" spans="1:25" ht="24.75" customHeight="1" x14ac:dyDescent="0.25">
      <c r="A118" s="24">
        <v>37148</v>
      </c>
      <c r="B118" s="18" t="s">
        <v>385</v>
      </c>
      <c r="C118" s="18"/>
      <c r="D118" s="18"/>
      <c r="E118" s="18" t="s">
        <v>386</v>
      </c>
      <c r="F118" s="18" t="s">
        <v>187</v>
      </c>
      <c r="G118" s="17" t="s">
        <v>387</v>
      </c>
      <c r="H118" s="18"/>
      <c r="I118" s="18" t="s">
        <v>60</v>
      </c>
      <c r="J118" s="18" t="s">
        <v>61</v>
      </c>
      <c r="K118" s="18" t="s">
        <v>61</v>
      </c>
      <c r="L118" s="16" t="s">
        <v>282</v>
      </c>
    </row>
    <row r="119" spans="1:25" ht="26.4" x14ac:dyDescent="0.25">
      <c r="A119" s="24">
        <v>37148</v>
      </c>
      <c r="B119" s="17" t="s">
        <v>388</v>
      </c>
      <c r="C119" s="18" t="s">
        <v>73</v>
      </c>
      <c r="D119" s="18" t="s">
        <v>389</v>
      </c>
      <c r="E119" s="18" t="s">
        <v>390</v>
      </c>
      <c r="F119" s="18" t="s">
        <v>81</v>
      </c>
      <c r="G119" s="17" t="s">
        <v>391</v>
      </c>
      <c r="H119" s="17"/>
      <c r="I119" s="18" t="s">
        <v>60</v>
      </c>
      <c r="J119" s="18" t="s">
        <v>60</v>
      </c>
      <c r="K119" s="18" t="s">
        <v>60</v>
      </c>
      <c r="L119" s="18" t="s">
        <v>282</v>
      </c>
      <c r="M119" s="22"/>
      <c r="N119" s="22"/>
      <c r="O119" s="22"/>
      <c r="P119" s="22"/>
      <c r="Q119" s="22"/>
      <c r="R119" s="22"/>
      <c r="S119" s="22"/>
      <c r="T119" s="22"/>
      <c r="U119" s="22"/>
      <c r="V119" s="22"/>
      <c r="W119" s="22"/>
      <c r="X119" s="22"/>
      <c r="Y119" s="22"/>
    </row>
    <row r="120" spans="1:25" ht="26.4" x14ac:dyDescent="0.25">
      <c r="A120" s="24">
        <v>37147</v>
      </c>
      <c r="B120" s="17" t="s">
        <v>392</v>
      </c>
      <c r="C120" s="18" t="s">
        <v>64</v>
      </c>
      <c r="D120" s="18" t="s">
        <v>393</v>
      </c>
      <c r="E120" s="18" t="s">
        <v>394</v>
      </c>
      <c r="F120" s="18" t="s">
        <v>81</v>
      </c>
      <c r="G120" s="17" t="s">
        <v>395</v>
      </c>
      <c r="H120" s="17"/>
      <c r="I120" s="18" t="s">
        <v>60</v>
      </c>
      <c r="J120" s="18" t="s">
        <v>61</v>
      </c>
      <c r="K120" s="18" t="s">
        <v>61</v>
      </c>
      <c r="L120" s="18" t="s">
        <v>282</v>
      </c>
      <c r="M120" s="22"/>
      <c r="N120" s="22"/>
      <c r="O120" s="22"/>
      <c r="P120" s="22"/>
      <c r="Q120" s="22"/>
      <c r="R120" s="22"/>
      <c r="S120" s="22"/>
      <c r="T120" s="22"/>
      <c r="U120" s="22"/>
      <c r="V120" s="22"/>
      <c r="W120" s="22"/>
      <c r="X120" s="22"/>
      <c r="Y120" s="22"/>
    </row>
    <row r="121" spans="1:25" ht="66" x14ac:dyDescent="0.25">
      <c r="A121" s="24">
        <v>37147</v>
      </c>
      <c r="B121" s="18" t="s">
        <v>292</v>
      </c>
      <c r="C121" s="18" t="s">
        <v>54</v>
      </c>
      <c r="D121" s="18" t="s">
        <v>396</v>
      </c>
      <c r="E121" s="18" t="s">
        <v>397</v>
      </c>
      <c r="F121" s="18" t="s">
        <v>57</v>
      </c>
      <c r="G121" s="17" t="s">
        <v>398</v>
      </c>
      <c r="H121" s="17"/>
      <c r="I121" s="18" t="s">
        <v>61</v>
      </c>
      <c r="J121" s="18" t="s">
        <v>61</v>
      </c>
      <c r="K121" s="18" t="s">
        <v>61</v>
      </c>
      <c r="L121" s="18" t="s">
        <v>282</v>
      </c>
      <c r="M121" s="22"/>
      <c r="N121" s="22"/>
      <c r="O121" s="22"/>
      <c r="P121" s="22"/>
      <c r="Q121" s="22"/>
      <c r="R121" s="22"/>
      <c r="S121" s="22"/>
      <c r="T121" s="22"/>
      <c r="U121" s="22"/>
      <c r="V121" s="22"/>
      <c r="W121" s="22"/>
      <c r="X121" s="22"/>
      <c r="Y121" s="22"/>
    </row>
    <row r="122" spans="1:25" ht="55.5" customHeight="1" x14ac:dyDescent="0.25">
      <c r="A122" s="24">
        <v>37147</v>
      </c>
      <c r="B122" s="18" t="s">
        <v>244</v>
      </c>
      <c r="C122" s="18" t="s">
        <v>54</v>
      </c>
      <c r="D122" s="18" t="s">
        <v>244</v>
      </c>
      <c r="E122" s="18" t="s">
        <v>56</v>
      </c>
      <c r="F122" s="18" t="s">
        <v>201</v>
      </c>
      <c r="G122" s="17" t="s">
        <v>399</v>
      </c>
      <c r="H122" s="17"/>
      <c r="I122" s="18" t="s">
        <v>60</v>
      </c>
      <c r="J122" s="18" t="s">
        <v>60</v>
      </c>
      <c r="K122" s="18" t="s">
        <v>61</v>
      </c>
      <c r="L122" s="18" t="s">
        <v>282</v>
      </c>
      <c r="M122" s="22"/>
      <c r="N122" s="22"/>
      <c r="O122" s="22"/>
      <c r="P122" s="22"/>
      <c r="Q122" s="22"/>
      <c r="R122" s="22"/>
      <c r="S122" s="22"/>
      <c r="T122" s="22"/>
      <c r="U122" s="22"/>
      <c r="V122" s="22"/>
      <c r="W122" s="22"/>
      <c r="X122" s="22"/>
      <c r="Y122" s="22"/>
    </row>
    <row r="123" spans="1:25" ht="79.2" x14ac:dyDescent="0.25">
      <c r="A123" s="24">
        <v>37146</v>
      </c>
      <c r="B123" s="18" t="s">
        <v>244</v>
      </c>
      <c r="C123" s="18" t="s">
        <v>54</v>
      </c>
      <c r="D123" s="18" t="s">
        <v>244</v>
      </c>
      <c r="E123" s="18" t="s">
        <v>56</v>
      </c>
      <c r="F123" s="18" t="s">
        <v>57</v>
      </c>
      <c r="G123" s="17" t="s">
        <v>400</v>
      </c>
      <c r="H123" s="17"/>
      <c r="I123" s="18" t="s">
        <v>61</v>
      </c>
      <c r="J123" s="18" t="s">
        <v>61</v>
      </c>
      <c r="K123" s="18" t="s">
        <v>61</v>
      </c>
      <c r="L123" s="18" t="s">
        <v>282</v>
      </c>
      <c r="M123" s="22"/>
      <c r="N123" s="22"/>
      <c r="O123" s="22"/>
      <c r="P123" s="22"/>
      <c r="Q123" s="22"/>
      <c r="R123" s="22"/>
      <c r="S123" s="22"/>
      <c r="T123" s="22"/>
      <c r="U123" s="22"/>
      <c r="V123" s="22"/>
      <c r="W123" s="22"/>
      <c r="X123" s="22"/>
      <c r="Y123" s="22"/>
    </row>
    <row r="124" spans="1:25" ht="39.6" x14ac:dyDescent="0.25">
      <c r="A124" s="24">
        <v>37144</v>
      </c>
      <c r="B124" s="60" t="s">
        <v>401</v>
      </c>
      <c r="C124" s="18" t="s">
        <v>54</v>
      </c>
      <c r="D124" s="18" t="s">
        <v>55</v>
      </c>
      <c r="E124" s="18" t="s">
        <v>56</v>
      </c>
      <c r="F124" s="18" t="s">
        <v>57</v>
      </c>
      <c r="G124" s="60" t="s">
        <v>402</v>
      </c>
      <c r="H124" s="60"/>
      <c r="I124" s="18" t="s">
        <v>60</v>
      </c>
      <c r="J124" s="18" t="s">
        <v>60</v>
      </c>
      <c r="K124" s="18" t="s">
        <v>60</v>
      </c>
      <c r="L124" s="18" t="s">
        <v>282</v>
      </c>
      <c r="M124" s="22"/>
      <c r="N124" s="22"/>
      <c r="O124" s="22"/>
      <c r="P124" s="22"/>
      <c r="Q124" s="22"/>
      <c r="R124" s="22"/>
      <c r="S124" s="22"/>
      <c r="T124" s="22"/>
      <c r="U124" s="22"/>
      <c r="V124" s="22"/>
      <c r="W124" s="22"/>
      <c r="X124" s="22"/>
      <c r="Y124" s="22"/>
    </row>
    <row r="125" spans="1:25" x14ac:dyDescent="0.25">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5">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5">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5">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5">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5">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5">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249</v>
      </c>
      <c r="B174" s="1" t="s">
        <v>250</v>
      </c>
      <c r="C174" s="4" t="s">
        <v>251</v>
      </c>
      <c r="D174" s="33" t="s">
        <v>252</v>
      </c>
      <c r="E174" s="33" t="s">
        <v>253</v>
      </c>
    </row>
    <row r="175" spans="1:12" x14ac:dyDescent="0.25">
      <c r="A175" s="34" t="s">
        <v>254</v>
      </c>
      <c r="B175" s="35">
        <f t="shared" ref="B175:B183" si="3">C175/$C$184</f>
        <v>0.18181818181818182</v>
      </c>
      <c r="C175" s="5">
        <f>'summary 0910'!I24</f>
        <v>2</v>
      </c>
      <c r="D175" s="4">
        <f>33+1+1+1+1+1+8+1+1+1+2+1+2+1+1+1+2</f>
        <v>59</v>
      </c>
      <c r="E175" s="36">
        <f t="shared" ref="E175:E182" si="4">(C175/D175)*100</f>
        <v>3.3898305084745761</v>
      </c>
    </row>
    <row r="176" spans="1:12" x14ac:dyDescent="0.25">
      <c r="A176" s="34" t="s">
        <v>73</v>
      </c>
      <c r="B176" s="35">
        <f t="shared" si="3"/>
        <v>0.18181818181818182</v>
      </c>
      <c r="C176" s="5">
        <f>'summary 0910'!I25</f>
        <v>2</v>
      </c>
      <c r="D176" s="4">
        <f>540+17+1+1+6+10+1+2+12+2+1+1+1+3+4+3+1+1+1+8+2+1+1+6+1+1+2+1+2+1+4+1+1+1+12+4</f>
        <v>657</v>
      </c>
      <c r="E176" s="36">
        <f t="shared" si="4"/>
        <v>0.30441400304414001</v>
      </c>
    </row>
    <row r="177" spans="1:5" x14ac:dyDescent="0.25">
      <c r="A177" s="34" t="s">
        <v>54</v>
      </c>
      <c r="B177" s="35">
        <f t="shared" si="3"/>
        <v>0.36363636363636365</v>
      </c>
      <c r="C177" s="5">
        <f>'summary 0910'!I26</f>
        <v>4</v>
      </c>
      <c r="D177" s="4">
        <f>13+1+1+1+16+10</f>
        <v>42</v>
      </c>
      <c r="E177" s="36">
        <f t="shared" si="4"/>
        <v>9.5238095238095237</v>
      </c>
    </row>
    <row r="178" spans="1:5" x14ac:dyDescent="0.25">
      <c r="A178" s="34" t="s">
        <v>255</v>
      </c>
      <c r="B178" s="35">
        <f t="shared" si="3"/>
        <v>0</v>
      </c>
      <c r="C178" s="5">
        <f>'summary 0910'!I27</f>
        <v>0</v>
      </c>
      <c r="D178" s="4">
        <f>36+1+1</f>
        <v>38</v>
      </c>
      <c r="E178" s="36">
        <f t="shared" si="4"/>
        <v>0</v>
      </c>
    </row>
    <row r="179" spans="1:5" x14ac:dyDescent="0.25">
      <c r="A179" s="34" t="s">
        <v>256</v>
      </c>
      <c r="B179" s="35">
        <f t="shared" si="3"/>
        <v>9.0909090909090912E-2</v>
      </c>
      <c r="C179" s="5">
        <f>'summary 0910'!I28</f>
        <v>1</v>
      </c>
      <c r="D179" s="4">
        <f>288+2+13+2+5+56+59+14+2+3+3+1+4+14</f>
        <v>466</v>
      </c>
      <c r="E179" s="36">
        <f t="shared" si="4"/>
        <v>0.21459227467811159</v>
      </c>
    </row>
    <row r="180" spans="1:5" x14ac:dyDescent="0.25">
      <c r="A180" s="34" t="s">
        <v>257</v>
      </c>
      <c r="B180" s="35">
        <f t="shared" si="3"/>
        <v>0</v>
      </c>
      <c r="C180" s="5">
        <f>'summary 0910'!I29</f>
        <v>0</v>
      </c>
      <c r="D180" s="4">
        <f>132+2+1+2+7+3+4+2+7+1+3</f>
        <v>164</v>
      </c>
      <c r="E180" s="36">
        <f t="shared" si="4"/>
        <v>0</v>
      </c>
    </row>
    <row r="181" spans="1:5" x14ac:dyDescent="0.25">
      <c r="A181" s="34" t="s">
        <v>117</v>
      </c>
      <c r="B181" s="35">
        <f t="shared" si="3"/>
        <v>9.0909090909090912E-2</v>
      </c>
      <c r="C181" s="5">
        <f>'summary 0910'!I30</f>
        <v>1</v>
      </c>
      <c r="D181" s="4">
        <v>9</v>
      </c>
      <c r="E181" s="36">
        <f t="shared" si="4"/>
        <v>11.111111111111111</v>
      </c>
    </row>
    <row r="182" spans="1:5" x14ac:dyDescent="0.25">
      <c r="A182" s="34" t="s">
        <v>219</v>
      </c>
      <c r="B182" s="35">
        <f t="shared" si="3"/>
        <v>0</v>
      </c>
      <c r="C182" s="5">
        <f>'summary 0910'!I31</f>
        <v>0</v>
      </c>
      <c r="D182" s="4">
        <f>10+5+2</f>
        <v>17</v>
      </c>
      <c r="E182" s="36">
        <f t="shared" si="4"/>
        <v>0</v>
      </c>
    </row>
    <row r="183" spans="1:5" x14ac:dyDescent="0.25">
      <c r="A183" s="37" t="s">
        <v>258</v>
      </c>
      <c r="B183" s="35">
        <f t="shared" si="3"/>
        <v>9.0909090909090912E-2</v>
      </c>
      <c r="C183" s="5">
        <f>'summary 0910'!I32</f>
        <v>1</v>
      </c>
    </row>
    <row r="184" spans="1:5" x14ac:dyDescent="0.25">
      <c r="A184" s="37" t="s">
        <v>259</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332</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261</v>
      </c>
      <c r="B5" s="42"/>
      <c r="C5" s="42"/>
      <c r="D5" s="42"/>
      <c r="E5" s="42"/>
      <c r="F5" s="42"/>
      <c r="G5" s="42"/>
      <c r="H5" s="42"/>
      <c r="I5" s="42"/>
      <c r="J5" s="42"/>
      <c r="K5" s="43">
        <f>SUM(K10:K18)</f>
        <v>11</v>
      </c>
    </row>
    <row r="6" spans="1:11" x14ac:dyDescent="0.25">
      <c r="A6" s="1"/>
      <c r="B6" s="1"/>
      <c r="C6" s="1"/>
      <c r="K6" s="3"/>
    </row>
    <row r="7" spans="1:11" x14ac:dyDescent="0.25">
      <c r="A7" s="1"/>
      <c r="B7" s="1"/>
      <c r="C7" s="1"/>
      <c r="K7" s="3"/>
    </row>
    <row r="8" spans="1:11" ht="13.8" thickBot="1" x14ac:dyDescent="0.3">
      <c r="A8" s="44" t="s">
        <v>262</v>
      </c>
      <c r="B8" s="44"/>
      <c r="C8" s="44" t="s">
        <v>263</v>
      </c>
      <c r="D8" s="44"/>
      <c r="E8" s="45"/>
      <c r="F8" s="45"/>
      <c r="G8" s="45"/>
      <c r="H8" s="45"/>
      <c r="I8" s="45"/>
      <c r="J8" s="45"/>
      <c r="K8" s="46"/>
    </row>
    <row r="9" spans="1:11" x14ac:dyDescent="0.25">
      <c r="A9" s="2"/>
      <c r="B9" s="2"/>
      <c r="C9" s="2"/>
      <c r="D9" s="2"/>
      <c r="E9" s="2"/>
      <c r="F9" s="2"/>
      <c r="G9" s="2"/>
      <c r="H9" s="2"/>
      <c r="I9" s="2"/>
      <c r="K9" s="3"/>
    </row>
    <row r="10" spans="1:11" x14ac:dyDescent="0.25">
      <c r="A10" s="5" t="s">
        <v>201</v>
      </c>
      <c r="B10" s="2"/>
      <c r="C10" s="2" t="s">
        <v>25</v>
      </c>
      <c r="D10" s="2"/>
      <c r="E10" s="2"/>
      <c r="F10" s="2"/>
      <c r="G10" s="2"/>
      <c r="H10" s="2"/>
      <c r="I10" s="2"/>
      <c r="K10" s="2">
        <f>1</f>
        <v>1</v>
      </c>
    </row>
    <row r="11" spans="1:11" x14ac:dyDescent="0.25">
      <c r="A11" s="6" t="s">
        <v>264</v>
      </c>
      <c r="B11" s="7"/>
      <c r="C11" s="7" t="s">
        <v>26</v>
      </c>
      <c r="D11" s="7"/>
      <c r="E11" s="7"/>
      <c r="F11" s="7"/>
      <c r="G11" s="7"/>
      <c r="H11" s="7"/>
      <c r="I11" s="7"/>
      <c r="J11" s="7"/>
      <c r="K11" s="7"/>
    </row>
    <row r="12" spans="1:11" x14ac:dyDescent="0.25">
      <c r="A12" s="6" t="s">
        <v>81</v>
      </c>
      <c r="B12" s="7"/>
      <c r="C12" s="7" t="s">
        <v>27</v>
      </c>
      <c r="D12" s="7"/>
      <c r="E12" s="7"/>
      <c r="F12" s="7"/>
      <c r="G12" s="7"/>
      <c r="H12" s="7"/>
      <c r="I12" s="7"/>
      <c r="J12" s="7"/>
      <c r="K12" s="7">
        <f>1+1+1+1</f>
        <v>4</v>
      </c>
    </row>
    <row r="13" spans="1:11" x14ac:dyDescent="0.25">
      <c r="A13" s="6" t="s">
        <v>57</v>
      </c>
      <c r="B13" s="7"/>
      <c r="C13" s="7" t="s">
        <v>265</v>
      </c>
      <c r="D13" s="7"/>
      <c r="E13" s="7"/>
      <c r="F13" s="7"/>
      <c r="G13" s="7"/>
      <c r="H13" s="7"/>
      <c r="I13" s="7"/>
      <c r="J13" s="7"/>
      <c r="K13" s="7">
        <f>1+1+1</f>
        <v>3</v>
      </c>
    </row>
    <row r="14" spans="1:11" x14ac:dyDescent="0.25">
      <c r="A14" s="6" t="s">
        <v>187</v>
      </c>
      <c r="B14" s="7"/>
      <c r="C14" s="7" t="s">
        <v>29</v>
      </c>
      <c r="D14" s="7"/>
      <c r="E14" s="7"/>
      <c r="F14" s="7"/>
      <c r="G14" s="7"/>
      <c r="H14" s="7"/>
      <c r="I14" s="7"/>
      <c r="J14" s="7"/>
      <c r="K14" s="7">
        <f>2</f>
        <v>2</v>
      </c>
    </row>
    <row r="15" spans="1:11" x14ac:dyDescent="0.25">
      <c r="A15" s="6" t="s">
        <v>67</v>
      </c>
      <c r="B15" s="7"/>
      <c r="C15" s="7" t="s">
        <v>30</v>
      </c>
      <c r="D15" s="7"/>
      <c r="E15" s="7"/>
      <c r="F15" s="7"/>
      <c r="G15" s="7"/>
      <c r="H15" s="7"/>
      <c r="I15" s="7"/>
      <c r="J15" s="7"/>
      <c r="K15" s="7">
        <f>1</f>
        <v>1</v>
      </c>
    </row>
    <row r="16" spans="1:11" x14ac:dyDescent="0.25">
      <c r="A16" s="6" t="s">
        <v>266</v>
      </c>
      <c r="B16" s="7"/>
      <c r="C16" s="7" t="s">
        <v>31</v>
      </c>
      <c r="D16" s="7"/>
      <c r="E16" s="7"/>
      <c r="F16" s="7"/>
      <c r="G16" s="7"/>
      <c r="H16" s="7"/>
      <c r="I16" s="7"/>
      <c r="J16" s="7"/>
      <c r="K16" s="7"/>
    </row>
    <row r="17" spans="1:11" x14ac:dyDescent="0.25">
      <c r="A17" s="6" t="s">
        <v>86</v>
      </c>
      <c r="B17" s="7"/>
      <c r="C17" s="7" t="s">
        <v>32</v>
      </c>
      <c r="D17" s="7"/>
      <c r="E17" s="7"/>
      <c r="F17" s="7"/>
      <c r="G17" s="7"/>
      <c r="H17" s="7"/>
      <c r="I17" s="7"/>
      <c r="J17" s="7"/>
      <c r="K17" s="7"/>
    </row>
    <row r="18" spans="1:11" x14ac:dyDescent="0.25">
      <c r="A18" s="6" t="s">
        <v>92</v>
      </c>
      <c r="B18" s="7"/>
      <c r="C18" s="7" t="s">
        <v>33</v>
      </c>
      <c r="D18" s="7"/>
      <c r="E18" s="7"/>
      <c r="F18" s="7"/>
      <c r="G18" s="7"/>
      <c r="H18" s="7"/>
      <c r="I18" s="7"/>
      <c r="J18" s="7"/>
      <c r="K18" s="47"/>
    </row>
    <row r="22" spans="1:11" ht="13.8" thickBot="1" x14ac:dyDescent="0.3">
      <c r="A22" s="44" t="s">
        <v>267</v>
      </c>
      <c r="B22" s="45"/>
      <c r="C22" s="45"/>
      <c r="D22" s="45"/>
      <c r="E22" s="45"/>
      <c r="F22" s="45"/>
      <c r="G22" s="44"/>
      <c r="H22" s="45"/>
      <c r="I22" s="44" t="s">
        <v>268</v>
      </c>
      <c r="J22" s="45"/>
      <c r="K22" s="44" t="s">
        <v>269</v>
      </c>
    </row>
    <row r="23" spans="1:11" x14ac:dyDescent="0.25">
      <c r="G23" s="1"/>
      <c r="I23" s="48"/>
      <c r="J23" s="2"/>
      <c r="K23" s="48"/>
    </row>
    <row r="24" spans="1:11" x14ac:dyDescent="0.25">
      <c r="A24" s="29" t="s">
        <v>254</v>
      </c>
      <c r="B24" s="17"/>
      <c r="C24" s="17"/>
      <c r="D24" s="32"/>
      <c r="E24" s="31"/>
      <c r="F24" s="32"/>
      <c r="G24" s="32"/>
      <c r="H24" s="31"/>
      <c r="I24" s="6">
        <f>1+1</f>
        <v>2</v>
      </c>
      <c r="J24" s="31"/>
      <c r="K24" s="31"/>
    </row>
    <row r="25" spans="1:11" x14ac:dyDescent="0.25">
      <c r="A25" s="29" t="s">
        <v>73</v>
      </c>
      <c r="B25" s="17"/>
      <c r="C25" s="17"/>
      <c r="D25" s="32"/>
      <c r="E25" s="31"/>
      <c r="F25" s="32"/>
      <c r="G25" s="32"/>
      <c r="H25" s="31"/>
      <c r="I25" s="6">
        <f>1+1</f>
        <v>2</v>
      </c>
      <c r="J25" s="31"/>
      <c r="K25" s="49"/>
    </row>
    <row r="26" spans="1:11" x14ac:dyDescent="0.25">
      <c r="A26" s="29" t="s">
        <v>54</v>
      </c>
      <c r="B26" s="17"/>
      <c r="C26" s="17"/>
      <c r="D26" s="32"/>
      <c r="E26" s="31"/>
      <c r="F26" s="32"/>
      <c r="G26" s="32"/>
      <c r="H26" s="31"/>
      <c r="I26" s="6">
        <f>4</f>
        <v>4</v>
      </c>
      <c r="J26" s="31"/>
      <c r="K26" s="32"/>
    </row>
    <row r="27" spans="1:11" x14ac:dyDescent="0.25">
      <c r="A27" s="29" t="s">
        <v>255</v>
      </c>
      <c r="B27" s="17"/>
      <c r="C27" s="17"/>
      <c r="D27" s="32"/>
      <c r="E27" s="31"/>
      <c r="F27" s="32"/>
      <c r="G27" s="32"/>
      <c r="H27" s="31"/>
      <c r="I27" s="6"/>
      <c r="J27" s="31"/>
      <c r="K27" s="31"/>
    </row>
    <row r="28" spans="1:11" x14ac:dyDescent="0.25">
      <c r="A28" s="29" t="s">
        <v>256</v>
      </c>
      <c r="B28" s="17"/>
      <c r="C28" s="17"/>
      <c r="D28" s="32"/>
      <c r="E28" s="31"/>
      <c r="F28" s="32"/>
      <c r="G28" s="32"/>
      <c r="H28" s="31"/>
      <c r="I28" s="6">
        <f>1</f>
        <v>1</v>
      </c>
      <c r="J28" s="31"/>
      <c r="K28" s="31"/>
    </row>
    <row r="29" spans="1:11" x14ac:dyDescent="0.25">
      <c r="A29" s="29" t="s">
        <v>257</v>
      </c>
      <c r="B29" s="17"/>
      <c r="C29" s="17"/>
      <c r="D29" s="32"/>
      <c r="E29" s="31"/>
      <c r="F29" s="32"/>
      <c r="G29" s="32"/>
      <c r="H29" s="31"/>
      <c r="I29" s="6"/>
      <c r="J29" s="31"/>
      <c r="K29" s="32"/>
    </row>
    <row r="30" spans="1:11" x14ac:dyDescent="0.25">
      <c r="A30" s="29" t="s">
        <v>117</v>
      </c>
      <c r="B30" s="17"/>
      <c r="C30" s="17"/>
      <c r="D30" s="32"/>
      <c r="E30" s="31"/>
      <c r="F30" s="32"/>
      <c r="G30" s="32"/>
      <c r="H30" s="31"/>
      <c r="I30" s="6">
        <f>1</f>
        <v>1</v>
      </c>
      <c r="J30" s="31"/>
      <c r="K30" s="31"/>
    </row>
    <row r="31" spans="1:11" x14ac:dyDescent="0.25">
      <c r="A31" s="29" t="s">
        <v>219</v>
      </c>
      <c r="B31" s="17"/>
      <c r="C31" s="17"/>
      <c r="D31" s="32"/>
      <c r="E31" s="31"/>
      <c r="F31" s="32"/>
      <c r="G31" s="32"/>
      <c r="H31" s="31"/>
      <c r="I31" s="6"/>
      <c r="J31" s="31"/>
      <c r="K31" s="31"/>
    </row>
    <row r="32" spans="1:11" ht="13.8" thickBot="1" x14ac:dyDescent="0.3">
      <c r="A32" s="50" t="s">
        <v>270</v>
      </c>
      <c r="I32" s="5">
        <f>1</f>
        <v>1</v>
      </c>
      <c r="K32" s="51"/>
    </row>
    <row r="33" spans="1:11" ht="13.8" thickTop="1" x14ac:dyDescent="0.25">
      <c r="A33" s="52" t="s">
        <v>261</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9" s="1" customFormat="1" x14ac:dyDescent="0.25">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row>
    <row r="2" spans="1:29" x14ac:dyDescent="0.25">
      <c r="A2" s="2" t="s">
        <v>25</v>
      </c>
      <c r="B2" s="3"/>
      <c r="H2" s="4">
        <f>1+1</f>
        <v>2</v>
      </c>
      <c r="J2" s="4">
        <f>1</f>
        <v>1</v>
      </c>
      <c r="K2" s="3"/>
      <c r="L2" s="5"/>
      <c r="M2" s="3"/>
      <c r="N2" s="3"/>
      <c r="P2" s="4">
        <v>1</v>
      </c>
    </row>
    <row r="3" spans="1:29" x14ac:dyDescent="0.25">
      <c r="A3" s="2" t="s">
        <v>26</v>
      </c>
      <c r="B3" s="5"/>
      <c r="K3" s="5"/>
      <c r="L3" s="5"/>
      <c r="M3" s="5"/>
      <c r="N3" s="6">
        <v>1</v>
      </c>
      <c r="P3" s="4">
        <v>1</v>
      </c>
      <c r="R3" s="4">
        <f>'[6]summary 0625'!K11</f>
        <v>2</v>
      </c>
      <c r="T3" s="4">
        <f>'[6]summary 0709'!K10</f>
        <v>1</v>
      </c>
    </row>
    <row r="4" spans="1:29" x14ac:dyDescent="0.25">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row>
    <row r="5" spans="1:29" x14ac:dyDescent="0.25">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row>
    <row r="6" spans="1:29" x14ac:dyDescent="0.25">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9" x14ac:dyDescent="0.25">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row>
    <row r="8" spans="1:29" x14ac:dyDescent="0.25">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9" x14ac:dyDescent="0.25">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29" x14ac:dyDescent="0.25">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29" x14ac:dyDescent="0.25">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5">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5">
      <c r="A15" s="4" t="s">
        <v>254</v>
      </c>
      <c r="Y15" s="4">
        <f>[7]Aug!$U$24+[7]Aug!$U$9</f>
        <v>3</v>
      </c>
      <c r="Z15" s="4">
        <f>[7]Aug!$AB$27</f>
        <v>1</v>
      </c>
      <c r="AB15" s="4">
        <f>3</f>
        <v>3</v>
      </c>
      <c r="AC15" s="4" t="s">
        <v>254</v>
      </c>
    </row>
    <row r="16" spans="1:29" x14ac:dyDescent="0.25">
      <c r="A16" s="4" t="s">
        <v>73</v>
      </c>
      <c r="X16" s="4">
        <f>[7]Aug!$N$22+[7]Aug!$N$20+[7]Aug!$N$7+[7]Aug!$N$8</f>
        <v>14</v>
      </c>
      <c r="Y16" s="4">
        <f>[7]Aug!$U$20+[7]Aug!$U$22+[7]Aug!$U$16</f>
        <v>3</v>
      </c>
      <c r="Z16" s="4">
        <f>[7]Aug!$AB$22+[7]Aug!$AB$7+[7]Aug!$AB$8</f>
        <v>8</v>
      </c>
      <c r="AA16" s="4">
        <f>[7]Aug!$AI$16+1</f>
        <v>2</v>
      </c>
      <c r="AB16" s="4">
        <f>1+1+5+2</f>
        <v>9</v>
      </c>
      <c r="AC16" s="4" t="s">
        <v>73</v>
      </c>
    </row>
    <row r="17" spans="1:29" x14ac:dyDescent="0.25">
      <c r="A17" s="4" t="s">
        <v>219</v>
      </c>
      <c r="AC17" s="4" t="s">
        <v>219</v>
      </c>
    </row>
    <row r="18" spans="1:29" x14ac:dyDescent="0.25">
      <c r="A18" s="4" t="s">
        <v>54</v>
      </c>
      <c r="AC18" s="4" t="s">
        <v>54</v>
      </c>
    </row>
    <row r="19" spans="1:29" x14ac:dyDescent="0.25">
      <c r="A19" s="4" t="s">
        <v>117</v>
      </c>
      <c r="AC19" s="4" t="s">
        <v>117</v>
      </c>
    </row>
    <row r="20" spans="1:29" x14ac:dyDescent="0.25">
      <c r="A20" s="4" t="s">
        <v>336</v>
      </c>
      <c r="X20" s="4">
        <f>[7]Aug!$N$21+[7]Aug!$N$15</f>
        <v>6</v>
      </c>
      <c r="Y20" s="4">
        <f>[7]Aug!$U$26+[7]Aug!$U$21</f>
        <v>7</v>
      </c>
      <c r="Z20" s="4">
        <f>[7]Aug!$AB$26+[7]Aug!$AB$21</f>
        <v>3</v>
      </c>
      <c r="AA20" s="4">
        <f>[7]Aug!$AI$26+[7]Aug!$AI$21</f>
        <v>11</v>
      </c>
      <c r="AB20" s="4">
        <f>1</f>
        <v>1</v>
      </c>
      <c r="AC20" s="4" t="s">
        <v>336</v>
      </c>
    </row>
    <row r="22" spans="1:29" x14ac:dyDescent="0.25">
      <c r="A22" s="4" t="s">
        <v>333</v>
      </c>
      <c r="X22" s="4">
        <f>SUM(X15:X20)</f>
        <v>20</v>
      </c>
      <c r="Y22" s="4">
        <f>SUM(Y15:Y20)</f>
        <v>13</v>
      </c>
      <c r="Z22" s="4">
        <f>SUM(Z15:Z20)</f>
        <v>12</v>
      </c>
      <c r="AA22" s="4">
        <f>SUM(AA15:AA20)</f>
        <v>13</v>
      </c>
      <c r="AB22" s="4">
        <f>SUM(AB15:AB20)</f>
        <v>13</v>
      </c>
      <c r="AC22" s="4" t="s">
        <v>337</v>
      </c>
    </row>
    <row r="24" spans="1:29" x14ac:dyDescent="0.25">
      <c r="A24" s="4" t="s">
        <v>334</v>
      </c>
      <c r="AC24" s="4" t="s">
        <v>334</v>
      </c>
    </row>
    <row r="98" spans="1:12" x14ac:dyDescent="0.25">
      <c r="A98" s="10" t="s">
        <v>331</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36</v>
      </c>
      <c r="B100" s="11"/>
      <c r="C100" s="11"/>
      <c r="D100" s="11"/>
      <c r="E100" s="11"/>
      <c r="F100" s="12"/>
      <c r="G100" s="11"/>
      <c r="H100" s="11"/>
      <c r="I100" s="12"/>
      <c r="J100" s="12"/>
      <c r="K100" s="12"/>
      <c r="L100" s="11"/>
    </row>
    <row r="101" spans="1:12" x14ac:dyDescent="0.25">
      <c r="A101" s="11" t="s">
        <v>271</v>
      </c>
      <c r="B101" s="11"/>
      <c r="C101" s="11"/>
      <c r="D101" s="11"/>
      <c r="E101" s="11"/>
      <c r="F101" s="12"/>
      <c r="G101" s="11"/>
      <c r="H101" s="11"/>
      <c r="I101" s="12"/>
      <c r="J101" s="12"/>
      <c r="K101" s="12"/>
      <c r="L101" s="11"/>
    </row>
    <row r="102" spans="1:12" x14ac:dyDescent="0.25">
      <c r="A102" s="11" t="s">
        <v>272</v>
      </c>
      <c r="B102" s="11"/>
      <c r="C102" s="11"/>
      <c r="D102" s="11"/>
      <c r="E102" s="11"/>
      <c r="F102" s="12"/>
      <c r="G102" s="11"/>
      <c r="H102" s="11"/>
      <c r="I102" s="12"/>
      <c r="J102" s="12"/>
      <c r="K102" s="12"/>
      <c r="L102" s="11"/>
    </row>
    <row r="103" spans="1:12" x14ac:dyDescent="0.25">
      <c r="A103" s="11" t="s">
        <v>273</v>
      </c>
      <c r="B103" s="11"/>
      <c r="C103" s="11"/>
      <c r="D103" s="11"/>
      <c r="E103" s="11"/>
      <c r="F103" s="12"/>
      <c r="G103" s="11"/>
      <c r="H103" s="11"/>
      <c r="I103" s="12"/>
      <c r="J103" s="12"/>
      <c r="K103" s="12"/>
      <c r="L103" s="11"/>
    </row>
    <row r="104" spans="1:12" x14ac:dyDescent="0.25">
      <c r="A104" s="11" t="s">
        <v>274</v>
      </c>
      <c r="B104" s="11"/>
      <c r="C104" s="11"/>
      <c r="D104" s="11"/>
      <c r="E104" s="11"/>
      <c r="F104" s="12"/>
      <c r="G104" s="11"/>
      <c r="H104" s="11"/>
      <c r="I104" s="12"/>
      <c r="J104" s="12"/>
      <c r="K104" s="12"/>
      <c r="L104" s="11"/>
    </row>
    <row r="105" spans="1:12" x14ac:dyDescent="0.25">
      <c r="A105" s="11" t="s">
        <v>275</v>
      </c>
      <c r="B105" s="11"/>
      <c r="C105" s="11"/>
      <c r="D105" s="11"/>
      <c r="E105" s="11"/>
      <c r="F105" s="12"/>
      <c r="G105" s="11"/>
      <c r="H105" s="11"/>
      <c r="I105" s="12"/>
      <c r="J105" s="12"/>
      <c r="K105" s="12"/>
      <c r="L105" s="11"/>
    </row>
    <row r="106" spans="1:12" x14ac:dyDescent="0.25">
      <c r="A106" s="11" t="s">
        <v>276</v>
      </c>
      <c r="B106" s="11"/>
      <c r="C106" s="11"/>
      <c r="D106" s="11"/>
      <c r="E106" s="11"/>
      <c r="F106" s="12"/>
      <c r="G106" s="11"/>
      <c r="H106" s="11"/>
      <c r="I106" s="12"/>
      <c r="J106" s="12"/>
      <c r="K106" s="12"/>
      <c r="L106" s="11"/>
    </row>
    <row r="107" spans="1:12" x14ac:dyDescent="0.25">
      <c r="A107" s="11" t="s">
        <v>277</v>
      </c>
      <c r="B107" s="11"/>
      <c r="C107" s="11"/>
      <c r="D107" s="11"/>
      <c r="E107" s="11"/>
      <c r="F107" s="12"/>
      <c r="G107" s="11"/>
      <c r="H107" s="11"/>
      <c r="I107" s="12"/>
      <c r="J107" s="12"/>
      <c r="K107" s="12"/>
      <c r="L107" s="11"/>
    </row>
    <row r="108" spans="1:12" x14ac:dyDescent="0.25">
      <c r="A108" s="11" t="s">
        <v>278</v>
      </c>
      <c r="B108" s="11"/>
      <c r="C108" s="11"/>
      <c r="D108" s="11"/>
      <c r="E108" s="11"/>
      <c r="F108" s="12"/>
      <c r="G108" s="11"/>
      <c r="H108" s="11"/>
      <c r="I108" s="12"/>
      <c r="J108" s="12"/>
      <c r="K108" s="12"/>
      <c r="L108" s="11"/>
    </row>
    <row r="109" spans="1:12" x14ac:dyDescent="0.25">
      <c r="A109" s="11" t="s">
        <v>279</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37</v>
      </c>
      <c r="F111" s="14"/>
      <c r="G111" s="14"/>
      <c r="H111" s="14"/>
      <c r="I111" s="14" t="s">
        <v>38</v>
      </c>
      <c r="J111" s="14" t="s">
        <v>39</v>
      </c>
      <c r="K111" s="14" t="s">
        <v>40</v>
      </c>
      <c r="L111" s="14" t="s">
        <v>41</v>
      </c>
    </row>
    <row r="112" spans="1:12" x14ac:dyDescent="0.25">
      <c r="A112" s="14" t="s">
        <v>42</v>
      </c>
      <c r="B112" s="14" t="s">
        <v>43</v>
      </c>
      <c r="C112" s="14" t="s">
        <v>44</v>
      </c>
      <c r="D112" s="14" t="s">
        <v>45</v>
      </c>
      <c r="E112" s="14" t="s">
        <v>46</v>
      </c>
      <c r="F112" s="14" t="s">
        <v>36</v>
      </c>
      <c r="G112" s="14" t="s">
        <v>47</v>
      </c>
      <c r="H112" s="14" t="s">
        <v>48</v>
      </c>
      <c r="I112" s="14" t="s">
        <v>49</v>
      </c>
      <c r="J112" s="14" t="s">
        <v>50</v>
      </c>
      <c r="K112" s="14" t="s">
        <v>51</v>
      </c>
      <c r="L112" s="14" t="s">
        <v>52</v>
      </c>
    </row>
    <row r="113" spans="1:25" x14ac:dyDescent="0.25">
      <c r="A113" s="14"/>
      <c r="B113" s="14"/>
      <c r="C113" s="14"/>
      <c r="D113" s="14"/>
      <c r="E113" s="14"/>
      <c r="F113" s="14"/>
      <c r="G113" s="14"/>
      <c r="H113" s="14"/>
      <c r="I113" s="14"/>
      <c r="J113" s="14"/>
      <c r="K113" s="14"/>
      <c r="L113" s="14"/>
    </row>
    <row r="114" spans="1:25" ht="26.4" x14ac:dyDescent="0.25">
      <c r="A114" s="24">
        <v>37141</v>
      </c>
      <c r="B114" s="18" t="s">
        <v>338</v>
      </c>
      <c r="C114" s="18" t="s">
        <v>219</v>
      </c>
      <c r="D114" s="18" t="s">
        <v>339</v>
      </c>
      <c r="E114" s="18" t="s">
        <v>340</v>
      </c>
      <c r="F114" s="18" t="s">
        <v>81</v>
      </c>
      <c r="G114" s="17" t="s">
        <v>341</v>
      </c>
      <c r="H114" s="17"/>
      <c r="I114" s="18" t="s">
        <v>60</v>
      </c>
      <c r="J114" s="18" t="s">
        <v>60</v>
      </c>
      <c r="K114" s="18" t="s">
        <v>61</v>
      </c>
      <c r="L114" s="18" t="s">
        <v>282</v>
      </c>
    </row>
    <row r="115" spans="1:25" ht="26.4" x14ac:dyDescent="0.25">
      <c r="A115" s="24">
        <v>37141</v>
      </c>
      <c r="B115" s="18" t="s">
        <v>342</v>
      </c>
      <c r="C115" s="18" t="s">
        <v>73</v>
      </c>
      <c r="D115" s="18" t="s">
        <v>286</v>
      </c>
      <c r="E115" s="18" t="s">
        <v>75</v>
      </c>
      <c r="F115" s="18" t="s">
        <v>81</v>
      </c>
      <c r="G115" s="17" t="s">
        <v>343</v>
      </c>
      <c r="H115" s="17"/>
      <c r="I115" s="18" t="s">
        <v>60</v>
      </c>
      <c r="J115" s="18" t="s">
        <v>60</v>
      </c>
      <c r="K115" s="18" t="s">
        <v>60</v>
      </c>
      <c r="L115" s="18" t="s">
        <v>282</v>
      </c>
    </row>
    <row r="116" spans="1:25" ht="26.4" x14ac:dyDescent="0.25">
      <c r="A116" s="24">
        <v>37141</v>
      </c>
      <c r="B116" s="18" t="s">
        <v>344</v>
      </c>
      <c r="C116" s="18" t="s">
        <v>73</v>
      </c>
      <c r="D116" s="18" t="s">
        <v>74</v>
      </c>
      <c r="E116" s="18" t="s">
        <v>75</v>
      </c>
      <c r="F116" s="18" t="s">
        <v>81</v>
      </c>
      <c r="G116" s="17" t="s">
        <v>345</v>
      </c>
      <c r="H116" s="17"/>
      <c r="I116" s="18" t="s">
        <v>60</v>
      </c>
      <c r="J116" s="18" t="s">
        <v>60</v>
      </c>
      <c r="K116" s="18" t="s">
        <v>60</v>
      </c>
      <c r="L116" s="18" t="s">
        <v>282</v>
      </c>
    </row>
    <row r="117" spans="1:25" ht="66" x14ac:dyDescent="0.25">
      <c r="A117" s="24">
        <v>37141</v>
      </c>
      <c r="B117" s="18" t="s">
        <v>244</v>
      </c>
      <c r="C117" s="18" t="s">
        <v>54</v>
      </c>
      <c r="D117" s="18" t="s">
        <v>244</v>
      </c>
      <c r="E117" s="18" t="s">
        <v>56</v>
      </c>
      <c r="F117" s="18" t="s">
        <v>57</v>
      </c>
      <c r="G117" s="17" t="s">
        <v>346</v>
      </c>
      <c r="H117" s="17"/>
      <c r="I117" s="18" t="s">
        <v>60</v>
      </c>
      <c r="J117" s="18" t="s">
        <v>60</v>
      </c>
      <c r="K117" s="18" t="s">
        <v>61</v>
      </c>
      <c r="L117" s="18" t="s">
        <v>282</v>
      </c>
    </row>
    <row r="118" spans="1:25" ht="24.75" customHeight="1" x14ac:dyDescent="0.25">
      <c r="A118" s="24">
        <v>37141</v>
      </c>
      <c r="B118" s="18" t="s">
        <v>292</v>
      </c>
      <c r="C118" s="18" t="s">
        <v>54</v>
      </c>
      <c r="D118" s="18" t="s">
        <v>134</v>
      </c>
      <c r="E118" s="18" t="s">
        <v>347</v>
      </c>
      <c r="F118" s="18" t="s">
        <v>57</v>
      </c>
      <c r="G118" s="17" t="s">
        <v>348</v>
      </c>
      <c r="H118" s="17"/>
      <c r="I118" s="18" t="s">
        <v>61</v>
      </c>
      <c r="J118" s="18" t="s">
        <v>61</v>
      </c>
      <c r="K118" s="18" t="s">
        <v>61</v>
      </c>
      <c r="L118" s="18" t="s">
        <v>282</v>
      </c>
    </row>
    <row r="119" spans="1:25" ht="39.6" x14ac:dyDescent="0.25">
      <c r="A119" s="56">
        <v>37140</v>
      </c>
      <c r="B119" s="57" t="s">
        <v>349</v>
      </c>
      <c r="C119" s="57" t="s">
        <v>54</v>
      </c>
      <c r="D119" s="57" t="s">
        <v>137</v>
      </c>
      <c r="E119" s="57" t="s">
        <v>56</v>
      </c>
      <c r="F119" s="57" t="s">
        <v>57</v>
      </c>
      <c r="G119" s="58" t="s">
        <v>350</v>
      </c>
      <c r="H119" s="58"/>
      <c r="I119" s="57" t="s">
        <v>60</v>
      </c>
      <c r="J119" s="57" t="s">
        <v>60</v>
      </c>
      <c r="K119" s="57" t="s">
        <v>61</v>
      </c>
      <c r="L119" s="16" t="s">
        <v>282</v>
      </c>
      <c r="M119" s="22"/>
      <c r="N119" s="22"/>
      <c r="O119" s="22"/>
      <c r="P119" s="22"/>
      <c r="Q119" s="22"/>
      <c r="R119" s="22"/>
      <c r="S119" s="22"/>
      <c r="T119" s="22"/>
      <c r="U119" s="22"/>
      <c r="V119" s="22"/>
      <c r="W119" s="22"/>
      <c r="X119" s="22"/>
      <c r="Y119" s="22"/>
    </row>
    <row r="120" spans="1:25" ht="39.6" x14ac:dyDescent="0.25">
      <c r="A120" s="24">
        <v>37140</v>
      </c>
      <c r="B120" s="18" t="s">
        <v>351</v>
      </c>
      <c r="C120" s="18" t="s">
        <v>64</v>
      </c>
      <c r="D120" s="18" t="s">
        <v>352</v>
      </c>
      <c r="E120" s="18" t="s">
        <v>125</v>
      </c>
      <c r="F120" s="18" t="s">
        <v>81</v>
      </c>
      <c r="G120" s="17" t="s">
        <v>353</v>
      </c>
      <c r="H120" s="17"/>
      <c r="I120" s="18" t="s">
        <v>60</v>
      </c>
      <c r="J120" s="18" t="s">
        <v>61</v>
      </c>
      <c r="K120" s="18" t="s">
        <v>60</v>
      </c>
      <c r="L120" s="16" t="s">
        <v>282</v>
      </c>
      <c r="M120" s="22"/>
      <c r="N120" s="22"/>
      <c r="O120" s="22"/>
      <c r="P120" s="22"/>
      <c r="Q120" s="22"/>
      <c r="R120" s="22"/>
      <c r="S120" s="22"/>
      <c r="T120" s="22"/>
      <c r="U120" s="22"/>
      <c r="V120" s="22"/>
      <c r="W120" s="22"/>
      <c r="X120" s="22"/>
      <c r="Y120" s="22"/>
    </row>
    <row r="121" spans="1:25" x14ac:dyDescent="0.25">
      <c r="A121" s="24">
        <v>37140</v>
      </c>
      <c r="B121" s="18" t="s">
        <v>354</v>
      </c>
      <c r="C121" s="18" t="s">
        <v>64</v>
      </c>
      <c r="D121" s="18" t="s">
        <v>111</v>
      </c>
      <c r="E121" s="18"/>
      <c r="F121" s="18" t="s">
        <v>81</v>
      </c>
      <c r="G121" s="17" t="s">
        <v>355</v>
      </c>
      <c r="H121" s="17"/>
      <c r="I121" s="18" t="s">
        <v>60</v>
      </c>
      <c r="J121" s="18" t="s">
        <v>60</v>
      </c>
      <c r="K121" s="18" t="s">
        <v>60</v>
      </c>
      <c r="L121" s="16" t="s">
        <v>282</v>
      </c>
      <c r="M121" s="22"/>
      <c r="N121" s="22"/>
      <c r="O121" s="22"/>
      <c r="P121" s="22"/>
      <c r="Q121" s="22"/>
      <c r="R121" s="22"/>
      <c r="S121" s="22"/>
      <c r="T121" s="22"/>
      <c r="U121" s="22"/>
      <c r="V121" s="22"/>
      <c r="W121" s="22"/>
      <c r="X121" s="22"/>
      <c r="Y121" s="22"/>
    </row>
    <row r="122" spans="1:25" ht="55.5" customHeight="1" x14ac:dyDescent="0.25">
      <c r="A122" s="24">
        <v>37140</v>
      </c>
      <c r="B122" s="18" t="s">
        <v>356</v>
      </c>
      <c r="C122" s="18" t="s">
        <v>254</v>
      </c>
      <c r="D122" s="18" t="s">
        <v>357</v>
      </c>
      <c r="E122" s="18" t="s">
        <v>296</v>
      </c>
      <c r="F122" s="18" t="s">
        <v>81</v>
      </c>
      <c r="G122" s="17" t="s">
        <v>358</v>
      </c>
      <c r="H122" s="17"/>
      <c r="I122" s="18" t="s">
        <v>60</v>
      </c>
      <c r="J122" s="18" t="s">
        <v>60</v>
      </c>
      <c r="K122" s="18" t="s">
        <v>60</v>
      </c>
      <c r="L122" s="16" t="s">
        <v>282</v>
      </c>
      <c r="M122" s="22"/>
      <c r="N122" s="22"/>
      <c r="O122" s="22"/>
      <c r="P122" s="22"/>
      <c r="Q122" s="22"/>
      <c r="R122" s="22"/>
      <c r="S122" s="22"/>
      <c r="T122" s="22"/>
      <c r="U122" s="22"/>
      <c r="V122" s="22"/>
      <c r="W122" s="22"/>
      <c r="X122" s="22"/>
      <c r="Y122" s="22"/>
    </row>
    <row r="123" spans="1:25" ht="66" x14ac:dyDescent="0.25">
      <c r="A123" s="24">
        <v>37140</v>
      </c>
      <c r="B123" s="18" t="s">
        <v>292</v>
      </c>
      <c r="C123" s="18" t="s">
        <v>54</v>
      </c>
      <c r="D123" s="18" t="s">
        <v>134</v>
      </c>
      <c r="E123" s="18" t="s">
        <v>56</v>
      </c>
      <c r="F123" s="18" t="s">
        <v>92</v>
      </c>
      <c r="G123" s="17" t="s">
        <v>359</v>
      </c>
      <c r="H123" s="17"/>
      <c r="I123" s="18" t="s">
        <v>61</v>
      </c>
      <c r="J123" s="18" t="s">
        <v>61</v>
      </c>
      <c r="K123" s="18" t="s">
        <v>61</v>
      </c>
      <c r="L123" s="16" t="s">
        <v>282</v>
      </c>
      <c r="M123" s="22"/>
      <c r="N123" s="22"/>
      <c r="O123" s="22"/>
      <c r="P123" s="22"/>
      <c r="Q123" s="22"/>
      <c r="R123" s="22"/>
      <c r="S123" s="22"/>
      <c r="T123" s="22"/>
      <c r="U123" s="22"/>
      <c r="V123" s="22"/>
      <c r="W123" s="22"/>
      <c r="X123" s="22"/>
      <c r="Y123" s="22"/>
    </row>
    <row r="124" spans="1:25" x14ac:dyDescent="0.25">
      <c r="A124" s="24">
        <v>37139</v>
      </c>
      <c r="B124" s="18" t="s">
        <v>360</v>
      </c>
      <c r="C124" s="18" t="s">
        <v>117</v>
      </c>
      <c r="D124" s="18" t="s">
        <v>118</v>
      </c>
      <c r="E124" s="18" t="s">
        <v>119</v>
      </c>
      <c r="F124" s="18" t="s">
        <v>81</v>
      </c>
      <c r="G124" s="17" t="s">
        <v>361</v>
      </c>
      <c r="H124" s="17"/>
      <c r="I124" s="18" t="s">
        <v>61</v>
      </c>
      <c r="J124" s="18" t="s">
        <v>60</v>
      </c>
      <c r="K124" s="18" t="s">
        <v>61</v>
      </c>
      <c r="L124" s="16" t="s">
        <v>282</v>
      </c>
      <c r="M124" s="22"/>
      <c r="N124" s="22"/>
      <c r="O124" s="22"/>
      <c r="P124" s="22"/>
      <c r="Q124" s="22"/>
      <c r="R124" s="22"/>
      <c r="S124" s="22"/>
      <c r="T124" s="22"/>
      <c r="U124" s="22"/>
      <c r="V124" s="22"/>
      <c r="W124" s="22"/>
      <c r="X124" s="22"/>
      <c r="Y124" s="22"/>
    </row>
    <row r="125" spans="1:25" ht="26.4" x14ac:dyDescent="0.25">
      <c r="A125" s="24">
        <v>37139</v>
      </c>
      <c r="B125" s="18" t="s">
        <v>362</v>
      </c>
      <c r="C125" s="18" t="s">
        <v>54</v>
      </c>
      <c r="D125" s="18" t="s">
        <v>55</v>
      </c>
      <c r="E125" s="18" t="s">
        <v>56</v>
      </c>
      <c r="F125" s="18" t="s">
        <v>57</v>
      </c>
      <c r="G125" s="17" t="s">
        <v>363</v>
      </c>
      <c r="H125" s="17"/>
      <c r="I125" s="18" t="s">
        <v>60</v>
      </c>
      <c r="J125" s="18" t="s">
        <v>60</v>
      </c>
      <c r="K125" s="18" t="s">
        <v>61</v>
      </c>
      <c r="L125" s="16" t="s">
        <v>282</v>
      </c>
      <c r="M125" s="22"/>
      <c r="N125" s="22"/>
      <c r="O125" s="22"/>
      <c r="P125" s="22"/>
      <c r="Q125" s="22"/>
      <c r="R125" s="22"/>
      <c r="S125" s="22"/>
      <c r="T125" s="22"/>
      <c r="U125" s="22"/>
      <c r="V125" s="22"/>
      <c r="W125" s="22"/>
      <c r="X125" s="22"/>
      <c r="Y125" s="22"/>
    </row>
    <row r="126" spans="1:25" ht="39.6" x14ac:dyDescent="0.25">
      <c r="A126" s="24">
        <v>37138</v>
      </c>
      <c r="B126" s="17" t="s">
        <v>364</v>
      </c>
      <c r="C126" s="18" t="s">
        <v>254</v>
      </c>
      <c r="D126" s="18" t="s">
        <v>365</v>
      </c>
      <c r="E126" s="18" t="s">
        <v>366</v>
      </c>
      <c r="F126" s="18" t="s">
        <v>81</v>
      </c>
      <c r="G126" s="17" t="s">
        <v>303</v>
      </c>
      <c r="H126" s="17"/>
      <c r="I126" s="18" t="s">
        <v>60</v>
      </c>
      <c r="J126" s="18" t="s">
        <v>60</v>
      </c>
      <c r="K126" s="18" t="s">
        <v>60</v>
      </c>
      <c r="L126" s="16" t="s">
        <v>282</v>
      </c>
      <c r="M126" s="22"/>
      <c r="N126" s="22"/>
      <c r="O126" s="22"/>
      <c r="P126" s="22"/>
      <c r="Q126" s="22"/>
      <c r="R126" s="22"/>
      <c r="S126" s="22"/>
      <c r="T126" s="22"/>
      <c r="U126" s="22"/>
      <c r="V126" s="22"/>
      <c r="W126" s="22"/>
      <c r="X126" s="22"/>
      <c r="Y126" s="22"/>
    </row>
    <row r="127" spans="1:25" ht="26.4" x14ac:dyDescent="0.25">
      <c r="A127" s="24">
        <v>37138</v>
      </c>
      <c r="B127" s="59" t="s">
        <v>367</v>
      </c>
      <c r="C127" s="18" t="s">
        <v>254</v>
      </c>
      <c r="D127" s="18" t="s">
        <v>365</v>
      </c>
      <c r="E127" s="18" t="s">
        <v>366</v>
      </c>
      <c r="F127" s="18" t="s">
        <v>81</v>
      </c>
      <c r="G127" s="17" t="s">
        <v>303</v>
      </c>
      <c r="H127" s="17"/>
      <c r="I127" s="18" t="s">
        <v>60</v>
      </c>
      <c r="J127" s="18" t="s">
        <v>60</v>
      </c>
      <c r="K127" s="18" t="s">
        <v>60</v>
      </c>
      <c r="L127" s="16" t="s">
        <v>282</v>
      </c>
      <c r="M127" s="22"/>
      <c r="N127" s="22"/>
      <c r="O127" s="22"/>
      <c r="P127" s="22"/>
      <c r="Q127" s="22"/>
      <c r="R127" s="22"/>
      <c r="S127" s="22"/>
      <c r="T127" s="22"/>
      <c r="U127" s="22"/>
      <c r="V127" s="22"/>
      <c r="W127" s="22"/>
      <c r="X127" s="22"/>
      <c r="Y127" s="22"/>
    </row>
    <row r="128" spans="1:25" ht="39.6" x14ac:dyDescent="0.25">
      <c r="A128" s="24">
        <v>37138</v>
      </c>
      <c r="B128" s="17" t="s">
        <v>368</v>
      </c>
      <c r="C128" s="18" t="s">
        <v>117</v>
      </c>
      <c r="D128" s="18" t="s">
        <v>324</v>
      </c>
      <c r="E128" s="18" t="s">
        <v>119</v>
      </c>
      <c r="F128" s="18" t="s">
        <v>81</v>
      </c>
      <c r="G128" s="17" t="s">
        <v>303</v>
      </c>
      <c r="H128" s="17"/>
      <c r="I128" s="18" t="s">
        <v>60</v>
      </c>
      <c r="J128" s="18" t="s">
        <v>60</v>
      </c>
      <c r="K128" s="18" t="s">
        <v>61</v>
      </c>
      <c r="L128" s="16" t="s">
        <v>282</v>
      </c>
      <c r="M128" s="22"/>
      <c r="N128" s="22"/>
      <c r="O128" s="22"/>
      <c r="P128" s="22"/>
      <c r="Q128" s="22"/>
      <c r="R128" s="22"/>
      <c r="S128" s="22"/>
      <c r="T128" s="22"/>
      <c r="U128" s="22"/>
      <c r="V128" s="22"/>
      <c r="W128" s="22"/>
      <c r="X128" s="22"/>
      <c r="Y128" s="22"/>
    </row>
    <row r="129" spans="1:25" ht="26.4" x14ac:dyDescent="0.25">
      <c r="A129" s="24">
        <v>37138</v>
      </c>
      <c r="B129" s="18" t="s">
        <v>344</v>
      </c>
      <c r="C129" s="18" t="s">
        <v>73</v>
      </c>
      <c r="D129" s="18" t="s">
        <v>74</v>
      </c>
      <c r="E129" s="18" t="s">
        <v>369</v>
      </c>
      <c r="F129" s="18" t="s">
        <v>81</v>
      </c>
      <c r="G129" s="17" t="s">
        <v>370</v>
      </c>
      <c r="H129" s="17"/>
      <c r="I129" s="18" t="s">
        <v>60</v>
      </c>
      <c r="J129" s="18" t="s">
        <v>60</v>
      </c>
      <c r="K129" s="18" t="s">
        <v>61</v>
      </c>
      <c r="L129" s="16" t="s">
        <v>282</v>
      </c>
      <c r="M129" s="22"/>
      <c r="N129" s="22"/>
      <c r="O129" s="22"/>
      <c r="P129" s="22"/>
      <c r="Q129" s="22"/>
      <c r="R129" s="22"/>
      <c r="S129" s="22"/>
      <c r="T129" s="22"/>
      <c r="U129" s="22"/>
      <c r="V129" s="22"/>
      <c r="W129" s="22"/>
      <c r="X129" s="22"/>
      <c r="Y129" s="22"/>
    </row>
    <row r="130" spans="1:25" ht="92.4" x14ac:dyDescent="0.25">
      <c r="A130" s="24">
        <v>37138</v>
      </c>
      <c r="B130" s="18" t="s">
        <v>371</v>
      </c>
      <c r="C130" s="18" t="s">
        <v>54</v>
      </c>
      <c r="D130" s="18" t="s">
        <v>55</v>
      </c>
      <c r="E130" s="18" t="s">
        <v>56</v>
      </c>
      <c r="F130" s="18" t="s">
        <v>67</v>
      </c>
      <c r="G130" s="17" t="s">
        <v>372</v>
      </c>
      <c r="H130" s="17"/>
      <c r="I130" s="18" t="s">
        <v>60</v>
      </c>
      <c r="J130" s="18" t="s">
        <v>60</v>
      </c>
      <c r="K130" s="18" t="s">
        <v>61</v>
      </c>
      <c r="L130" s="16" t="s">
        <v>282</v>
      </c>
      <c r="M130" s="22"/>
      <c r="N130" s="22"/>
      <c r="O130" s="22"/>
      <c r="P130" s="22"/>
      <c r="Q130" s="22"/>
      <c r="R130" s="22"/>
      <c r="S130" s="22"/>
      <c r="T130" s="22"/>
      <c r="U130" s="22"/>
      <c r="V130" s="22"/>
      <c r="W130" s="22"/>
      <c r="X130" s="22"/>
      <c r="Y130" s="22"/>
    </row>
    <row r="131" spans="1:25" ht="52.8" x14ac:dyDescent="0.25">
      <c r="A131" s="24">
        <v>37138</v>
      </c>
      <c r="B131" s="18" t="s">
        <v>373</v>
      </c>
      <c r="C131" s="18"/>
      <c r="D131" s="18"/>
      <c r="E131" s="18"/>
      <c r="F131" s="18" t="s">
        <v>86</v>
      </c>
      <c r="G131" s="17" t="s">
        <v>374</v>
      </c>
      <c r="H131" s="17"/>
      <c r="I131" s="18" t="s">
        <v>60</v>
      </c>
      <c r="J131" s="18" t="s">
        <v>61</v>
      </c>
      <c r="K131" s="18" t="s">
        <v>61</v>
      </c>
      <c r="L131" s="16" t="s">
        <v>282</v>
      </c>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249</v>
      </c>
      <c r="B174" s="1" t="s">
        <v>250</v>
      </c>
      <c r="C174" s="4" t="s">
        <v>251</v>
      </c>
      <c r="D174" s="33" t="s">
        <v>252</v>
      </c>
      <c r="E174" s="33" t="s">
        <v>253</v>
      </c>
    </row>
    <row r="175" spans="1:12" x14ac:dyDescent="0.25">
      <c r="A175" s="34" t="s">
        <v>254</v>
      </c>
      <c r="B175" s="35">
        <f t="shared" ref="B175:B183" si="2">C175/$C$184</f>
        <v>0.16666666666666666</v>
      </c>
      <c r="C175" s="5">
        <f>'summary 0904'!I24</f>
        <v>3</v>
      </c>
      <c r="D175" s="4">
        <f>33+1+1+1+1+1+8+1+1+1+2+1+2+1+1+1</f>
        <v>57</v>
      </c>
      <c r="E175" s="36">
        <f t="shared" ref="E175:E182" si="3">(C175/D175)*100</f>
        <v>5.2631578947368416</v>
      </c>
    </row>
    <row r="176" spans="1:12" x14ac:dyDescent="0.25">
      <c r="A176" s="34" t="s">
        <v>73</v>
      </c>
      <c r="B176" s="35">
        <f t="shared" si="2"/>
        <v>0.16666666666666666</v>
      </c>
      <c r="C176" s="5">
        <f>'summary 0904'!I25</f>
        <v>3</v>
      </c>
      <c r="D176" s="4">
        <f>540+17+1+1+6+10+1+2+12+2+1+1+1+3+4+3+1+1+1+8+2+1+1+6+1+1+2+1+2+1+4+1+1</f>
        <v>640</v>
      </c>
      <c r="E176" s="36">
        <f t="shared" si="3"/>
        <v>0.46875</v>
      </c>
    </row>
    <row r="177" spans="1:5" x14ac:dyDescent="0.25">
      <c r="A177" s="34" t="s">
        <v>54</v>
      </c>
      <c r="B177" s="35">
        <f t="shared" si="2"/>
        <v>0.33333333333333331</v>
      </c>
      <c r="C177" s="5">
        <f>'summary 0904'!I26</f>
        <v>6</v>
      </c>
      <c r="D177" s="4">
        <f>13+1+1+1+16+10</f>
        <v>42</v>
      </c>
      <c r="E177" s="36">
        <f t="shared" si="3"/>
        <v>14.285714285714285</v>
      </c>
    </row>
    <row r="178" spans="1:5" x14ac:dyDescent="0.25">
      <c r="A178" s="34" t="s">
        <v>255</v>
      </c>
      <c r="B178" s="35">
        <f t="shared" si="2"/>
        <v>0</v>
      </c>
      <c r="C178" s="5">
        <f>'summary 0904'!I27</f>
        <v>0</v>
      </c>
      <c r="D178" s="4">
        <f>36+1+1</f>
        <v>38</v>
      </c>
      <c r="E178" s="36">
        <f t="shared" si="3"/>
        <v>0</v>
      </c>
    </row>
    <row r="179" spans="1:5" x14ac:dyDescent="0.25">
      <c r="A179" s="34" t="s">
        <v>256</v>
      </c>
      <c r="B179" s="35">
        <f t="shared" si="2"/>
        <v>0.1111111111111111</v>
      </c>
      <c r="C179" s="5">
        <f>'summary 0904'!I28</f>
        <v>2</v>
      </c>
      <c r="D179" s="4">
        <f>288+2+13+2+5+56+59+14+2+3+3+1+4</f>
        <v>452</v>
      </c>
      <c r="E179" s="36">
        <f t="shared" si="3"/>
        <v>0.44247787610619471</v>
      </c>
    </row>
    <row r="180" spans="1:5" x14ac:dyDescent="0.25">
      <c r="A180" s="34" t="s">
        <v>257</v>
      </c>
      <c r="B180" s="35">
        <f t="shared" si="2"/>
        <v>0</v>
      </c>
      <c r="C180" s="5">
        <f>'summary 0904'!I29</f>
        <v>0</v>
      </c>
      <c r="D180" s="4">
        <f>132+2+1+2+7+3+4+2+7+1</f>
        <v>161</v>
      </c>
      <c r="E180" s="36">
        <f t="shared" si="3"/>
        <v>0</v>
      </c>
    </row>
    <row r="181" spans="1:5" x14ac:dyDescent="0.25">
      <c r="A181" s="34" t="s">
        <v>117</v>
      </c>
      <c r="B181" s="35">
        <f t="shared" si="2"/>
        <v>0.1111111111111111</v>
      </c>
      <c r="C181" s="5">
        <f>'summary 0904'!I30</f>
        <v>2</v>
      </c>
      <c r="D181" s="4">
        <v>9</v>
      </c>
      <c r="E181" s="36">
        <f t="shared" si="3"/>
        <v>22.222222222222221</v>
      </c>
    </row>
    <row r="182" spans="1:5" x14ac:dyDescent="0.25">
      <c r="A182" s="34" t="s">
        <v>219</v>
      </c>
      <c r="B182" s="35">
        <f t="shared" si="2"/>
        <v>5.5555555555555552E-2</v>
      </c>
      <c r="C182" s="5">
        <f>'summary 0904'!I31</f>
        <v>1</v>
      </c>
      <c r="D182" s="4">
        <f>10+5+2</f>
        <v>17</v>
      </c>
      <c r="E182" s="36">
        <f t="shared" si="3"/>
        <v>5.8823529411764701</v>
      </c>
    </row>
    <row r="183" spans="1:5" x14ac:dyDescent="0.25">
      <c r="A183" s="37" t="s">
        <v>258</v>
      </c>
      <c r="B183" s="35">
        <f t="shared" si="2"/>
        <v>5.5555555555555552E-2</v>
      </c>
      <c r="C183" s="5">
        <f>'summary 0904'!I32</f>
        <v>1</v>
      </c>
    </row>
    <row r="184" spans="1:5" x14ac:dyDescent="0.25">
      <c r="A184" s="37" t="s">
        <v>259</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1" t="s">
        <v>332</v>
      </c>
      <c r="B1" s="61"/>
      <c r="C1" s="61"/>
      <c r="D1" s="61"/>
      <c r="E1" s="61"/>
      <c r="F1" s="61"/>
      <c r="G1" s="61"/>
      <c r="H1" s="61"/>
      <c r="I1" s="61"/>
      <c r="J1" s="61"/>
      <c r="K1" s="61"/>
    </row>
    <row r="3" spans="1:11" x14ac:dyDescent="0.25">
      <c r="K3" s="39"/>
    </row>
    <row r="4" spans="1:11" ht="13.8" thickBot="1" x14ac:dyDescent="0.3">
      <c r="I4" s="40"/>
      <c r="J4" s="40"/>
      <c r="K4" s="40"/>
    </row>
    <row r="5" spans="1:11" ht="13.8" thickBot="1" x14ac:dyDescent="0.3">
      <c r="A5" s="41" t="s">
        <v>261</v>
      </c>
      <c r="B5" s="42"/>
      <c r="C5" s="42"/>
      <c r="D5" s="42"/>
      <c r="E5" s="42"/>
      <c r="F5" s="42"/>
      <c r="G5" s="42"/>
      <c r="H5" s="42"/>
      <c r="I5" s="42"/>
      <c r="J5" s="42"/>
      <c r="K5" s="43">
        <f>SUM(K10:K18)</f>
        <v>18</v>
      </c>
    </row>
    <row r="6" spans="1:11" x14ac:dyDescent="0.25">
      <c r="A6" s="1"/>
      <c r="B6" s="1"/>
      <c r="C6" s="1"/>
      <c r="K6" s="3"/>
    </row>
    <row r="7" spans="1:11" x14ac:dyDescent="0.25">
      <c r="A7" s="1"/>
      <c r="B7" s="1"/>
      <c r="C7" s="1"/>
      <c r="K7" s="3"/>
    </row>
    <row r="8" spans="1:11" ht="13.8" thickBot="1" x14ac:dyDescent="0.3">
      <c r="A8" s="44" t="s">
        <v>262</v>
      </c>
      <c r="B8" s="44"/>
      <c r="C8" s="44" t="s">
        <v>263</v>
      </c>
      <c r="D8" s="44"/>
      <c r="E8" s="45"/>
      <c r="F8" s="45"/>
      <c r="G8" s="45"/>
      <c r="H8" s="45"/>
      <c r="I8" s="45"/>
      <c r="J8" s="45"/>
      <c r="K8" s="46"/>
    </row>
    <row r="9" spans="1:11" x14ac:dyDescent="0.25">
      <c r="A9" s="2"/>
      <c r="B9" s="2"/>
      <c r="C9" s="2"/>
      <c r="D9" s="2"/>
      <c r="E9" s="2"/>
      <c r="F9" s="2"/>
      <c r="G9" s="2"/>
      <c r="H9" s="2"/>
      <c r="I9" s="2"/>
      <c r="K9" s="3"/>
    </row>
    <row r="10" spans="1:11" x14ac:dyDescent="0.25">
      <c r="A10" s="5" t="s">
        <v>201</v>
      </c>
      <c r="B10" s="2"/>
      <c r="C10" s="2" t="s">
        <v>25</v>
      </c>
      <c r="D10" s="2"/>
      <c r="E10" s="2"/>
      <c r="F10" s="2"/>
      <c r="G10" s="2"/>
      <c r="H10" s="2"/>
      <c r="I10" s="2"/>
      <c r="K10" s="2"/>
    </row>
    <row r="11" spans="1:11" x14ac:dyDescent="0.25">
      <c r="A11" s="6" t="s">
        <v>264</v>
      </c>
      <c r="B11" s="7"/>
      <c r="C11" s="7" t="s">
        <v>26</v>
      </c>
      <c r="D11" s="7"/>
      <c r="E11" s="7"/>
      <c r="F11" s="7"/>
      <c r="G11" s="7"/>
      <c r="H11" s="7"/>
      <c r="I11" s="7"/>
      <c r="J11" s="7"/>
      <c r="K11" s="7"/>
    </row>
    <row r="12" spans="1:11" x14ac:dyDescent="0.25">
      <c r="A12" s="6" t="s">
        <v>81</v>
      </c>
      <c r="B12" s="7"/>
      <c r="C12" s="7" t="s">
        <v>27</v>
      </c>
      <c r="D12" s="7"/>
      <c r="E12" s="7"/>
      <c r="F12" s="7"/>
      <c r="G12" s="7"/>
      <c r="H12" s="7"/>
      <c r="I12" s="7"/>
      <c r="J12" s="7"/>
      <c r="K12" s="7">
        <f>1+1+1+1+1+1+1+1+1+1+1</f>
        <v>11</v>
      </c>
    </row>
    <row r="13" spans="1:11" x14ac:dyDescent="0.25">
      <c r="A13" s="6" t="s">
        <v>57</v>
      </c>
      <c r="B13" s="7"/>
      <c r="C13" s="7" t="s">
        <v>265</v>
      </c>
      <c r="D13" s="7"/>
      <c r="E13" s="7"/>
      <c r="F13" s="7"/>
      <c r="G13" s="7"/>
      <c r="H13" s="7"/>
      <c r="I13" s="7"/>
      <c r="J13" s="7"/>
      <c r="K13" s="7">
        <f>1+1+1+1</f>
        <v>4</v>
      </c>
    </row>
    <row r="14" spans="1:11" x14ac:dyDescent="0.25">
      <c r="A14" s="6" t="s">
        <v>187</v>
      </c>
      <c r="B14" s="7"/>
      <c r="C14" s="7" t="s">
        <v>29</v>
      </c>
      <c r="D14" s="7"/>
      <c r="E14" s="7"/>
      <c r="F14" s="7"/>
      <c r="G14" s="7"/>
      <c r="H14" s="7"/>
      <c r="I14" s="7"/>
      <c r="J14" s="7"/>
      <c r="K14" s="7"/>
    </row>
    <row r="15" spans="1:11" x14ac:dyDescent="0.25">
      <c r="A15" s="6" t="s">
        <v>67</v>
      </c>
      <c r="B15" s="7"/>
      <c r="C15" s="7" t="s">
        <v>30</v>
      </c>
      <c r="D15" s="7"/>
      <c r="E15" s="7"/>
      <c r="F15" s="7"/>
      <c r="G15" s="7"/>
      <c r="H15" s="7"/>
      <c r="I15" s="7"/>
      <c r="J15" s="7"/>
      <c r="K15" s="7">
        <f>1</f>
        <v>1</v>
      </c>
    </row>
    <row r="16" spans="1:11" x14ac:dyDescent="0.25">
      <c r="A16" s="6" t="s">
        <v>266</v>
      </c>
      <c r="B16" s="7"/>
      <c r="C16" s="7" t="s">
        <v>31</v>
      </c>
      <c r="D16" s="7"/>
      <c r="E16" s="7"/>
      <c r="F16" s="7"/>
      <c r="G16" s="7"/>
      <c r="H16" s="7"/>
      <c r="I16" s="7"/>
      <c r="J16" s="7"/>
      <c r="K16" s="7"/>
    </row>
    <row r="17" spans="1:11" x14ac:dyDescent="0.25">
      <c r="A17" s="6" t="s">
        <v>86</v>
      </c>
      <c r="B17" s="7"/>
      <c r="C17" s="7" t="s">
        <v>32</v>
      </c>
      <c r="D17" s="7"/>
      <c r="E17" s="7"/>
      <c r="F17" s="7"/>
      <c r="G17" s="7"/>
      <c r="H17" s="7"/>
      <c r="I17" s="7"/>
      <c r="J17" s="7"/>
      <c r="K17" s="7">
        <f>1</f>
        <v>1</v>
      </c>
    </row>
    <row r="18" spans="1:11" x14ac:dyDescent="0.25">
      <c r="A18" s="6" t="s">
        <v>92</v>
      </c>
      <c r="B18" s="7"/>
      <c r="C18" s="7" t="s">
        <v>33</v>
      </c>
      <c r="D18" s="7"/>
      <c r="E18" s="7"/>
      <c r="F18" s="7"/>
      <c r="G18" s="7"/>
      <c r="H18" s="7"/>
      <c r="I18" s="7"/>
      <c r="J18" s="7"/>
      <c r="K18" s="47">
        <f>1</f>
        <v>1</v>
      </c>
    </row>
    <row r="22" spans="1:11" ht="13.8" thickBot="1" x14ac:dyDescent="0.3">
      <c r="A22" s="44" t="s">
        <v>267</v>
      </c>
      <c r="B22" s="45"/>
      <c r="C22" s="45"/>
      <c r="D22" s="45"/>
      <c r="E22" s="45"/>
      <c r="F22" s="45"/>
      <c r="G22" s="44"/>
      <c r="H22" s="45"/>
      <c r="I22" s="44" t="s">
        <v>268</v>
      </c>
      <c r="J22" s="45"/>
      <c r="K22" s="44" t="s">
        <v>269</v>
      </c>
    </row>
    <row r="23" spans="1:11" x14ac:dyDescent="0.25">
      <c r="G23" s="1"/>
      <c r="I23" s="48"/>
      <c r="J23" s="2"/>
      <c r="K23" s="48"/>
    </row>
    <row r="24" spans="1:11" x14ac:dyDescent="0.25">
      <c r="A24" s="29" t="s">
        <v>254</v>
      </c>
      <c r="B24" s="17"/>
      <c r="C24" s="17"/>
      <c r="D24" s="32"/>
      <c r="E24" s="31"/>
      <c r="F24" s="32"/>
      <c r="G24" s="32"/>
      <c r="H24" s="31"/>
      <c r="I24" s="6">
        <f>1+1+1</f>
        <v>3</v>
      </c>
      <c r="J24" s="31"/>
      <c r="K24" s="31"/>
    </row>
    <row r="25" spans="1:11" x14ac:dyDescent="0.25">
      <c r="A25" s="29" t="s">
        <v>73</v>
      </c>
      <c r="B25" s="17"/>
      <c r="C25" s="17"/>
      <c r="D25" s="32"/>
      <c r="E25" s="31"/>
      <c r="F25" s="32"/>
      <c r="G25" s="32"/>
      <c r="H25" s="31"/>
      <c r="I25" s="6">
        <f>1+1+1</f>
        <v>3</v>
      </c>
      <c r="J25" s="31"/>
      <c r="K25" s="49"/>
    </row>
    <row r="26" spans="1:11" x14ac:dyDescent="0.25">
      <c r="A26" s="29" t="s">
        <v>54</v>
      </c>
      <c r="B26" s="17"/>
      <c r="C26" s="17"/>
      <c r="D26" s="32"/>
      <c r="E26" s="31"/>
      <c r="F26" s="32"/>
      <c r="G26" s="32"/>
      <c r="H26" s="31"/>
      <c r="I26" s="6">
        <f>1+1+1+1+1+1</f>
        <v>6</v>
      </c>
      <c r="J26" s="31"/>
      <c r="K26" s="32"/>
    </row>
    <row r="27" spans="1:11" x14ac:dyDescent="0.25">
      <c r="A27" s="29" t="s">
        <v>255</v>
      </c>
      <c r="B27" s="17"/>
      <c r="C27" s="17"/>
      <c r="D27" s="32"/>
      <c r="E27" s="31"/>
      <c r="F27" s="32"/>
      <c r="G27" s="32"/>
      <c r="H27" s="31"/>
      <c r="I27" s="6"/>
      <c r="J27" s="31"/>
      <c r="K27" s="31"/>
    </row>
    <row r="28" spans="1:11" x14ac:dyDescent="0.25">
      <c r="A28" s="29" t="s">
        <v>256</v>
      </c>
      <c r="B28" s="17"/>
      <c r="C28" s="17"/>
      <c r="D28" s="32"/>
      <c r="E28" s="31"/>
      <c r="F28" s="32"/>
      <c r="G28" s="32"/>
      <c r="H28" s="31"/>
      <c r="I28" s="6">
        <f>1+1</f>
        <v>2</v>
      </c>
      <c r="J28" s="31"/>
      <c r="K28" s="31"/>
    </row>
    <row r="29" spans="1:11" x14ac:dyDescent="0.25">
      <c r="A29" s="29" t="s">
        <v>257</v>
      </c>
      <c r="B29" s="17"/>
      <c r="C29" s="17"/>
      <c r="D29" s="32"/>
      <c r="E29" s="31"/>
      <c r="F29" s="32"/>
      <c r="G29" s="32"/>
      <c r="H29" s="31"/>
      <c r="I29" s="6"/>
      <c r="J29" s="31"/>
      <c r="K29" s="32"/>
    </row>
    <row r="30" spans="1:11" x14ac:dyDescent="0.25">
      <c r="A30" s="29" t="s">
        <v>117</v>
      </c>
      <c r="B30" s="17"/>
      <c r="C30" s="17"/>
      <c r="D30" s="32"/>
      <c r="E30" s="31"/>
      <c r="F30" s="32"/>
      <c r="G30" s="32"/>
      <c r="H30" s="31"/>
      <c r="I30" s="6">
        <f>1+1</f>
        <v>2</v>
      </c>
      <c r="J30" s="31"/>
      <c r="K30" s="31"/>
    </row>
    <row r="31" spans="1:11" x14ac:dyDescent="0.25">
      <c r="A31" s="29" t="s">
        <v>219</v>
      </c>
      <c r="B31" s="17"/>
      <c r="C31" s="17"/>
      <c r="D31" s="32"/>
      <c r="E31" s="31"/>
      <c r="F31" s="32"/>
      <c r="G31" s="32"/>
      <c r="H31" s="31"/>
      <c r="I31" s="6">
        <f>1</f>
        <v>1</v>
      </c>
      <c r="J31" s="31"/>
      <c r="K31" s="31"/>
    </row>
    <row r="32" spans="1:11" ht="13.8" thickBot="1" x14ac:dyDescent="0.3">
      <c r="A32" s="50" t="s">
        <v>270</v>
      </c>
      <c r="I32" s="5">
        <f>1</f>
        <v>1</v>
      </c>
      <c r="K32" s="51"/>
    </row>
    <row r="33" spans="1:11" ht="13.8" thickTop="1" x14ac:dyDescent="0.25">
      <c r="A33" s="52" t="s">
        <v>261</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7" s="1" customFormat="1" x14ac:dyDescent="0.25">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row>
    <row r="2" spans="1:27" x14ac:dyDescent="0.25">
      <c r="A2" s="2" t="s">
        <v>25</v>
      </c>
      <c r="B2" s="3"/>
      <c r="H2" s="4">
        <f>1+1</f>
        <v>2</v>
      </c>
      <c r="J2" s="4">
        <f>1</f>
        <v>1</v>
      </c>
      <c r="K2" s="3"/>
      <c r="L2" s="5"/>
      <c r="M2" s="3"/>
      <c r="N2" s="3"/>
      <c r="P2" s="4">
        <v>1</v>
      </c>
    </row>
    <row r="3" spans="1:27" x14ac:dyDescent="0.25">
      <c r="A3" s="2" t="s">
        <v>26</v>
      </c>
      <c r="B3" s="5"/>
      <c r="K3" s="5"/>
      <c r="L3" s="5"/>
      <c r="M3" s="5"/>
      <c r="N3" s="6">
        <v>1</v>
      </c>
      <c r="P3" s="4">
        <v>1</v>
      </c>
      <c r="R3" s="4">
        <f>'[6]summary 0625'!K11</f>
        <v>2</v>
      </c>
      <c r="T3" s="4">
        <f>'[6]summary 0709'!K10</f>
        <v>1</v>
      </c>
    </row>
    <row r="4" spans="1:27" x14ac:dyDescent="0.25">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row>
    <row r="5" spans="1:27" x14ac:dyDescent="0.25">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row>
    <row r="6" spans="1:27" x14ac:dyDescent="0.25">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7" x14ac:dyDescent="0.25">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row>
    <row r="8" spans="1:27" x14ac:dyDescent="0.25">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7" x14ac:dyDescent="0.25">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row>
    <row r="10" spans="1:27" x14ac:dyDescent="0.25">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row>
    <row r="11" spans="1:27" x14ac:dyDescent="0.25">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5">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5">
      <c r="A89" s="10" t="s">
        <v>331</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36</v>
      </c>
      <c r="B91" s="11"/>
      <c r="C91" s="11"/>
      <c r="D91" s="11"/>
      <c r="E91" s="11"/>
      <c r="F91" s="12"/>
      <c r="G91" s="11"/>
      <c r="H91" s="11"/>
      <c r="I91" s="12"/>
      <c r="J91" s="12"/>
      <c r="K91" s="12"/>
      <c r="L91" s="11"/>
    </row>
    <row r="92" spans="1:12" x14ac:dyDescent="0.25">
      <c r="A92" s="11" t="s">
        <v>271</v>
      </c>
      <c r="B92" s="11"/>
      <c r="C92" s="11"/>
      <c r="D92" s="11"/>
      <c r="E92" s="11"/>
      <c r="F92" s="12"/>
      <c r="G92" s="11"/>
      <c r="H92" s="11"/>
      <c r="I92" s="12"/>
      <c r="J92" s="12"/>
      <c r="K92" s="12"/>
      <c r="L92" s="11"/>
    </row>
    <row r="93" spans="1:12" x14ac:dyDescent="0.25">
      <c r="A93" s="11" t="s">
        <v>272</v>
      </c>
      <c r="B93" s="11"/>
      <c r="C93" s="11"/>
      <c r="D93" s="11"/>
      <c r="E93" s="11"/>
      <c r="F93" s="12"/>
      <c r="G93" s="11"/>
      <c r="H93" s="11"/>
      <c r="I93" s="12"/>
      <c r="J93" s="12"/>
      <c r="K93" s="12"/>
      <c r="L93" s="11"/>
    </row>
    <row r="94" spans="1:12" x14ac:dyDescent="0.25">
      <c r="A94" s="11" t="s">
        <v>273</v>
      </c>
      <c r="B94" s="11"/>
      <c r="C94" s="11"/>
      <c r="D94" s="11"/>
      <c r="E94" s="11"/>
      <c r="F94" s="12"/>
      <c r="G94" s="11"/>
      <c r="H94" s="11"/>
      <c r="I94" s="12"/>
      <c r="J94" s="12"/>
      <c r="K94" s="12"/>
      <c r="L94" s="11"/>
    </row>
    <row r="95" spans="1:12" x14ac:dyDescent="0.25">
      <c r="A95" s="11" t="s">
        <v>274</v>
      </c>
      <c r="B95" s="11"/>
      <c r="C95" s="11"/>
      <c r="D95" s="11"/>
      <c r="E95" s="11"/>
      <c r="F95" s="12"/>
      <c r="G95" s="11"/>
      <c r="H95" s="11"/>
      <c r="I95" s="12"/>
      <c r="J95" s="12"/>
      <c r="K95" s="12"/>
      <c r="L95" s="11"/>
    </row>
    <row r="96" spans="1:12" x14ac:dyDescent="0.25">
      <c r="A96" s="11" t="s">
        <v>275</v>
      </c>
      <c r="B96" s="11"/>
      <c r="C96" s="11"/>
      <c r="D96" s="11"/>
      <c r="E96" s="11"/>
      <c r="F96" s="12"/>
      <c r="G96" s="11"/>
      <c r="H96" s="11"/>
      <c r="I96" s="12"/>
      <c r="J96" s="12"/>
      <c r="K96" s="12"/>
      <c r="L96" s="11"/>
    </row>
    <row r="97" spans="1:25" x14ac:dyDescent="0.25">
      <c r="A97" s="11" t="s">
        <v>276</v>
      </c>
      <c r="B97" s="11"/>
      <c r="C97" s="11"/>
      <c r="D97" s="11"/>
      <c r="E97" s="11"/>
      <c r="F97" s="12"/>
      <c r="G97" s="11"/>
      <c r="H97" s="11"/>
      <c r="I97" s="12"/>
      <c r="J97" s="12"/>
      <c r="K97" s="12"/>
      <c r="L97" s="11"/>
    </row>
    <row r="98" spans="1:25" x14ac:dyDescent="0.25">
      <c r="A98" s="11" t="s">
        <v>277</v>
      </c>
      <c r="B98" s="11"/>
      <c r="C98" s="11"/>
      <c r="D98" s="11"/>
      <c r="E98" s="11"/>
      <c r="F98" s="12"/>
      <c r="G98" s="11"/>
      <c r="H98" s="11"/>
      <c r="I98" s="12"/>
      <c r="J98" s="12"/>
      <c r="K98" s="12"/>
      <c r="L98" s="11"/>
    </row>
    <row r="99" spans="1:25" x14ac:dyDescent="0.25">
      <c r="A99" s="11" t="s">
        <v>278</v>
      </c>
      <c r="B99" s="11"/>
      <c r="C99" s="11"/>
      <c r="D99" s="11"/>
      <c r="E99" s="11"/>
      <c r="F99" s="12"/>
      <c r="G99" s="11"/>
      <c r="H99" s="11"/>
      <c r="I99" s="12"/>
      <c r="J99" s="12"/>
      <c r="K99" s="12"/>
      <c r="L99" s="11"/>
    </row>
    <row r="100" spans="1:25" x14ac:dyDescent="0.25">
      <c r="A100" s="11" t="s">
        <v>279</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37</v>
      </c>
      <c r="F102" s="14"/>
      <c r="G102" s="14"/>
      <c r="H102" s="14"/>
      <c r="I102" s="14" t="s">
        <v>38</v>
      </c>
      <c r="J102" s="14" t="s">
        <v>39</v>
      </c>
      <c r="K102" s="14" t="s">
        <v>40</v>
      </c>
      <c r="L102" s="14" t="s">
        <v>41</v>
      </c>
    </row>
    <row r="103" spans="1:25" x14ac:dyDescent="0.25">
      <c r="A103" s="14" t="s">
        <v>42</v>
      </c>
      <c r="B103" s="14" t="s">
        <v>43</v>
      </c>
      <c r="C103" s="14" t="s">
        <v>44</v>
      </c>
      <c r="D103" s="14" t="s">
        <v>45</v>
      </c>
      <c r="E103" s="14" t="s">
        <v>46</v>
      </c>
      <c r="F103" s="14" t="s">
        <v>36</v>
      </c>
      <c r="G103" s="14" t="s">
        <v>47</v>
      </c>
      <c r="H103" s="14" t="s">
        <v>48</v>
      </c>
      <c r="I103" s="14" t="s">
        <v>49</v>
      </c>
      <c r="J103" s="14" t="s">
        <v>50</v>
      </c>
      <c r="K103" s="14" t="s">
        <v>51</v>
      </c>
      <c r="L103" s="14" t="s">
        <v>52</v>
      </c>
    </row>
    <row r="104" spans="1:25" x14ac:dyDescent="0.25">
      <c r="A104" s="14"/>
      <c r="B104" s="14"/>
      <c r="C104" s="14"/>
      <c r="D104" s="14"/>
      <c r="E104" s="14"/>
      <c r="F104" s="14"/>
      <c r="G104" s="14"/>
      <c r="H104" s="14"/>
      <c r="I104" s="14"/>
      <c r="J104" s="14"/>
      <c r="K104" s="14"/>
      <c r="L104" s="14"/>
    </row>
    <row r="105" spans="1:25" ht="39.6" x14ac:dyDescent="0.25">
      <c r="A105" s="15">
        <v>37134</v>
      </c>
      <c r="B105" s="16" t="s">
        <v>121</v>
      </c>
      <c r="C105" s="16" t="s">
        <v>54</v>
      </c>
      <c r="D105" s="16" t="s">
        <v>121</v>
      </c>
      <c r="E105" s="16" t="s">
        <v>56</v>
      </c>
      <c r="F105" s="16" t="s">
        <v>57</v>
      </c>
      <c r="G105" s="17" t="s">
        <v>281</v>
      </c>
      <c r="H105" s="17"/>
      <c r="I105" s="16" t="s">
        <v>61</v>
      </c>
      <c r="J105" s="16" t="s">
        <v>60</v>
      </c>
      <c r="K105" s="16" t="s">
        <v>61</v>
      </c>
      <c r="L105" s="16" t="s">
        <v>282</v>
      </c>
    </row>
    <row r="106" spans="1:25" ht="79.2" x14ac:dyDescent="0.25">
      <c r="A106" s="15">
        <v>37134</v>
      </c>
      <c r="B106" s="16" t="s">
        <v>283</v>
      </c>
      <c r="C106" s="16" t="s">
        <v>54</v>
      </c>
      <c r="D106" s="16" t="s">
        <v>55</v>
      </c>
      <c r="E106" s="16" t="s">
        <v>56</v>
      </c>
      <c r="F106" s="16" t="s">
        <v>67</v>
      </c>
      <c r="G106" s="17" t="s">
        <v>284</v>
      </c>
      <c r="H106" s="17"/>
      <c r="I106" s="16" t="s">
        <v>61</v>
      </c>
      <c r="J106" s="16" t="s">
        <v>60</v>
      </c>
      <c r="K106" s="16" t="s">
        <v>61</v>
      </c>
      <c r="L106" s="16" t="s">
        <v>282</v>
      </c>
    </row>
    <row r="107" spans="1:25" ht="26.4" x14ac:dyDescent="0.25">
      <c r="A107" s="15">
        <v>37134</v>
      </c>
      <c r="B107" s="16" t="s">
        <v>285</v>
      </c>
      <c r="C107" s="16" t="s">
        <v>73</v>
      </c>
      <c r="D107" s="16" t="s">
        <v>286</v>
      </c>
      <c r="E107" s="16" t="s">
        <v>75</v>
      </c>
      <c r="F107" s="16" t="s">
        <v>81</v>
      </c>
      <c r="G107" s="17" t="s">
        <v>287</v>
      </c>
      <c r="H107" s="17"/>
      <c r="I107" s="16" t="s">
        <v>60</v>
      </c>
      <c r="J107" s="16" t="s">
        <v>60</v>
      </c>
      <c r="K107" s="16" t="s">
        <v>61</v>
      </c>
      <c r="L107" s="16" t="s">
        <v>282</v>
      </c>
    </row>
    <row r="108" spans="1:25" ht="26.4" x14ac:dyDescent="0.25">
      <c r="A108" s="15">
        <v>37134</v>
      </c>
      <c r="B108" s="16" t="s">
        <v>288</v>
      </c>
      <c r="C108" s="16" t="s">
        <v>73</v>
      </c>
      <c r="D108" s="16" t="s">
        <v>286</v>
      </c>
      <c r="E108" s="16" t="s">
        <v>75</v>
      </c>
      <c r="F108" s="16" t="s">
        <v>81</v>
      </c>
      <c r="G108" s="17" t="s">
        <v>289</v>
      </c>
      <c r="H108" s="17"/>
      <c r="I108" s="16" t="s">
        <v>60</v>
      </c>
      <c r="J108" s="16" t="s">
        <v>60</v>
      </c>
      <c r="K108" s="16" t="s">
        <v>61</v>
      </c>
      <c r="L108" s="16" t="s">
        <v>282</v>
      </c>
    </row>
    <row r="109" spans="1:25" ht="24.75" customHeight="1" x14ac:dyDescent="0.25">
      <c r="A109" s="15">
        <v>37133</v>
      </c>
      <c r="B109" s="17" t="s">
        <v>290</v>
      </c>
      <c r="C109" s="16" t="s">
        <v>117</v>
      </c>
      <c r="D109" s="16" t="s">
        <v>117</v>
      </c>
      <c r="E109" s="16" t="s">
        <v>119</v>
      </c>
      <c r="F109" s="16" t="s">
        <v>81</v>
      </c>
      <c r="G109" s="17" t="s">
        <v>291</v>
      </c>
      <c r="H109" s="17"/>
      <c r="I109" s="16" t="s">
        <v>61</v>
      </c>
      <c r="J109" s="16" t="s">
        <v>60</v>
      </c>
      <c r="K109" s="16" t="s">
        <v>61</v>
      </c>
      <c r="L109" s="16" t="s">
        <v>282</v>
      </c>
    </row>
    <row r="110" spans="1:25" ht="52.8" x14ac:dyDescent="0.25">
      <c r="A110" s="15">
        <v>37133</v>
      </c>
      <c r="B110" s="16" t="s">
        <v>292</v>
      </c>
      <c r="C110" s="16" t="s">
        <v>54</v>
      </c>
      <c r="D110" s="16" t="s">
        <v>134</v>
      </c>
      <c r="E110" s="16" t="s">
        <v>56</v>
      </c>
      <c r="F110" s="16" t="s">
        <v>57</v>
      </c>
      <c r="G110" s="17" t="s">
        <v>293</v>
      </c>
      <c r="H110" s="17"/>
      <c r="I110" s="16" t="s">
        <v>61</v>
      </c>
      <c r="J110" s="16" t="s">
        <v>61</v>
      </c>
      <c r="K110" s="16" t="s">
        <v>61</v>
      </c>
      <c r="L110" s="16" t="s">
        <v>282</v>
      </c>
      <c r="M110" s="22"/>
      <c r="N110" s="22"/>
      <c r="O110" s="22"/>
      <c r="P110" s="22"/>
      <c r="Q110" s="22"/>
      <c r="R110" s="22"/>
      <c r="S110" s="22"/>
      <c r="T110" s="22"/>
      <c r="U110" s="22"/>
      <c r="V110" s="22"/>
      <c r="W110" s="22"/>
      <c r="X110" s="22"/>
      <c r="Y110" s="22"/>
    </row>
    <row r="111" spans="1:25" ht="52.8" x14ac:dyDescent="0.25">
      <c r="A111" s="15">
        <v>37133</v>
      </c>
      <c r="B111" s="16" t="s">
        <v>294</v>
      </c>
      <c r="C111" s="16" t="s">
        <v>254</v>
      </c>
      <c r="D111" s="16" t="s">
        <v>295</v>
      </c>
      <c r="E111" s="16" t="s">
        <v>296</v>
      </c>
      <c r="F111" s="16" t="s">
        <v>67</v>
      </c>
      <c r="G111" s="17" t="s">
        <v>297</v>
      </c>
      <c r="H111" s="17"/>
      <c r="I111" s="16" t="s">
        <v>60</v>
      </c>
      <c r="J111" s="16" t="s">
        <v>61</v>
      </c>
      <c r="K111" s="16" t="s">
        <v>61</v>
      </c>
      <c r="L111" s="16" t="s">
        <v>282</v>
      </c>
      <c r="M111" s="22"/>
      <c r="N111" s="22"/>
      <c r="O111" s="22"/>
      <c r="P111" s="22"/>
      <c r="Q111" s="22"/>
      <c r="R111" s="22"/>
      <c r="S111" s="22"/>
      <c r="T111" s="22"/>
      <c r="U111" s="22"/>
      <c r="V111" s="22"/>
      <c r="W111" s="22"/>
      <c r="X111" s="22"/>
      <c r="Y111" s="22"/>
    </row>
    <row r="112" spans="1:25" ht="79.2" x14ac:dyDescent="0.25">
      <c r="A112" s="15">
        <v>37133</v>
      </c>
      <c r="B112" s="17" t="s">
        <v>298</v>
      </c>
      <c r="C112" s="16" t="s">
        <v>64</v>
      </c>
      <c r="D112" s="16" t="s">
        <v>143</v>
      </c>
      <c r="E112" s="16" t="s">
        <v>144</v>
      </c>
      <c r="F112" s="16" t="s">
        <v>266</v>
      </c>
      <c r="G112" s="17" t="s">
        <v>299</v>
      </c>
      <c r="H112" s="17"/>
      <c r="I112" s="16" t="s">
        <v>61</v>
      </c>
      <c r="J112" s="16" t="s">
        <v>60</v>
      </c>
      <c r="K112" s="16" t="s">
        <v>60</v>
      </c>
      <c r="L112" s="16" t="s">
        <v>282</v>
      </c>
      <c r="M112" s="22"/>
      <c r="N112" s="22"/>
      <c r="O112" s="22"/>
      <c r="P112" s="22"/>
      <c r="Q112" s="22"/>
      <c r="R112" s="22"/>
      <c r="S112" s="22"/>
      <c r="T112" s="22"/>
      <c r="U112" s="22"/>
      <c r="V112" s="22"/>
      <c r="W112" s="22"/>
      <c r="X112" s="22"/>
      <c r="Y112" s="22"/>
    </row>
    <row r="113" spans="1:25" ht="55.5" customHeight="1" x14ac:dyDescent="0.25">
      <c r="A113" s="15">
        <v>37133</v>
      </c>
      <c r="B113" s="16" t="s">
        <v>55</v>
      </c>
      <c r="C113" s="16" t="s">
        <v>54</v>
      </c>
      <c r="D113" s="16" t="s">
        <v>55</v>
      </c>
      <c r="E113" s="16" t="s">
        <v>56</v>
      </c>
      <c r="F113" s="16" t="s">
        <v>57</v>
      </c>
      <c r="G113" s="17" t="s">
        <v>300</v>
      </c>
      <c r="H113" s="17"/>
      <c r="I113" s="16" t="s">
        <v>60</v>
      </c>
      <c r="J113" s="16" t="s">
        <v>60</v>
      </c>
      <c r="K113" s="16" t="s">
        <v>61</v>
      </c>
      <c r="L113" s="16" t="s">
        <v>282</v>
      </c>
      <c r="M113" s="22"/>
      <c r="N113" s="22"/>
      <c r="O113" s="22"/>
      <c r="P113" s="22"/>
      <c r="Q113" s="22"/>
      <c r="R113" s="22"/>
      <c r="S113" s="22"/>
      <c r="T113" s="22"/>
      <c r="U113" s="22"/>
      <c r="V113" s="22"/>
      <c r="W113" s="22"/>
      <c r="X113" s="22"/>
      <c r="Y113" s="22"/>
    </row>
    <row r="114" spans="1:25" ht="26.4" x14ac:dyDescent="0.25">
      <c r="A114" s="15">
        <v>37133</v>
      </c>
      <c r="B114" s="16" t="s">
        <v>301</v>
      </c>
      <c r="C114" s="16" t="s">
        <v>64</v>
      </c>
      <c r="D114" s="16" t="s">
        <v>302</v>
      </c>
      <c r="E114" s="16" t="s">
        <v>125</v>
      </c>
      <c r="F114" s="16" t="s">
        <v>81</v>
      </c>
      <c r="G114" s="17" t="s">
        <v>303</v>
      </c>
      <c r="H114" s="17"/>
      <c r="I114" s="16" t="s">
        <v>60</v>
      </c>
      <c r="J114" s="16" t="s">
        <v>60</v>
      </c>
      <c r="K114" s="16" t="s">
        <v>60</v>
      </c>
      <c r="L114" s="16" t="s">
        <v>282</v>
      </c>
      <c r="M114" s="22"/>
      <c r="N114" s="22"/>
      <c r="O114" s="22"/>
      <c r="P114" s="22"/>
      <c r="Q114" s="22"/>
      <c r="R114" s="22"/>
      <c r="S114" s="22"/>
      <c r="T114" s="22"/>
      <c r="U114" s="22"/>
      <c r="V114" s="22"/>
      <c r="W114" s="22"/>
      <c r="X114" s="22"/>
      <c r="Y114" s="22"/>
    </row>
    <row r="115" spans="1:25" ht="26.4" x14ac:dyDescent="0.25">
      <c r="A115" s="15">
        <v>37133</v>
      </c>
      <c r="B115" s="16" t="s">
        <v>304</v>
      </c>
      <c r="C115" s="16" t="s">
        <v>54</v>
      </c>
      <c r="D115" s="16" t="s">
        <v>139</v>
      </c>
      <c r="E115" s="16" t="s">
        <v>305</v>
      </c>
      <c r="F115" s="16" t="s">
        <v>86</v>
      </c>
      <c r="G115" s="17" t="s">
        <v>306</v>
      </c>
      <c r="H115" s="17"/>
      <c r="I115" s="16" t="s">
        <v>61</v>
      </c>
      <c r="J115" s="16" t="s">
        <v>60</v>
      </c>
      <c r="K115" s="16" t="s">
        <v>61</v>
      </c>
      <c r="L115" s="16"/>
      <c r="M115" s="22"/>
      <c r="N115" s="22"/>
      <c r="O115" s="22"/>
      <c r="P115" s="22"/>
      <c r="Q115" s="22"/>
      <c r="R115" s="22"/>
      <c r="S115" s="22"/>
      <c r="T115" s="22"/>
      <c r="U115" s="22"/>
      <c r="V115" s="22"/>
      <c r="W115" s="22"/>
      <c r="X115" s="22"/>
      <c r="Y115" s="22"/>
    </row>
    <row r="116" spans="1:25" ht="52.8" x14ac:dyDescent="0.25">
      <c r="A116" s="15">
        <v>37132</v>
      </c>
      <c r="B116" s="16" t="s">
        <v>292</v>
      </c>
      <c r="C116" s="16" t="s">
        <v>54</v>
      </c>
      <c r="D116" s="16" t="s">
        <v>134</v>
      </c>
      <c r="E116" s="16" t="s">
        <v>56</v>
      </c>
      <c r="F116" s="16" t="s">
        <v>57</v>
      </c>
      <c r="G116" s="17" t="s">
        <v>293</v>
      </c>
      <c r="H116" s="17"/>
      <c r="I116" s="16" t="s">
        <v>61</v>
      </c>
      <c r="J116" s="16" t="s">
        <v>61</v>
      </c>
      <c r="K116" s="16" t="s">
        <v>61</v>
      </c>
      <c r="L116" s="16" t="s">
        <v>282</v>
      </c>
      <c r="M116" s="22"/>
      <c r="N116" s="22"/>
      <c r="O116" s="22"/>
      <c r="P116" s="22"/>
      <c r="Q116" s="22"/>
      <c r="R116" s="22"/>
      <c r="S116" s="22"/>
      <c r="T116" s="22"/>
      <c r="U116" s="22"/>
      <c r="V116" s="22"/>
      <c r="W116" s="22"/>
      <c r="X116" s="22"/>
      <c r="Y116" s="22"/>
    </row>
    <row r="117" spans="1:25" ht="26.4" x14ac:dyDescent="0.25">
      <c r="A117" s="15">
        <v>37132</v>
      </c>
      <c r="B117" s="16" t="s">
        <v>307</v>
      </c>
      <c r="C117" s="16" t="s">
        <v>64</v>
      </c>
      <c r="D117" s="16" t="s">
        <v>308</v>
      </c>
      <c r="E117" s="16" t="s">
        <v>125</v>
      </c>
      <c r="F117" s="16" t="s">
        <v>187</v>
      </c>
      <c r="G117" s="17" t="s">
        <v>309</v>
      </c>
      <c r="H117" s="17"/>
      <c r="I117" s="16" t="s">
        <v>60</v>
      </c>
      <c r="J117" s="16" t="s">
        <v>61</v>
      </c>
      <c r="K117" s="16" t="s">
        <v>61</v>
      </c>
      <c r="L117" s="16" t="s">
        <v>282</v>
      </c>
      <c r="M117" s="22"/>
      <c r="N117" s="22"/>
      <c r="O117" s="22"/>
      <c r="P117" s="22"/>
      <c r="Q117" s="22"/>
      <c r="R117" s="22"/>
      <c r="S117" s="22"/>
      <c r="T117" s="22"/>
      <c r="U117" s="22"/>
      <c r="V117" s="22"/>
      <c r="W117" s="22"/>
      <c r="X117" s="22"/>
      <c r="Y117" s="22"/>
    </row>
    <row r="118" spans="1:25" x14ac:dyDescent="0.25">
      <c r="A118" s="15">
        <v>37132</v>
      </c>
      <c r="B118" s="16" t="s">
        <v>310</v>
      </c>
      <c r="C118" s="16" t="s">
        <v>64</v>
      </c>
      <c r="D118" s="16" t="s">
        <v>302</v>
      </c>
      <c r="E118" s="16" t="s">
        <v>125</v>
      </c>
      <c r="F118" s="16" t="s">
        <v>81</v>
      </c>
      <c r="G118" s="17" t="s">
        <v>311</v>
      </c>
      <c r="H118" s="17"/>
      <c r="I118" s="16" t="s">
        <v>60</v>
      </c>
      <c r="J118" s="16" t="s">
        <v>60</v>
      </c>
      <c r="K118" s="16" t="s">
        <v>60</v>
      </c>
      <c r="L118" s="16" t="s">
        <v>282</v>
      </c>
      <c r="M118" s="22"/>
      <c r="N118" s="22"/>
      <c r="O118" s="22"/>
      <c r="P118" s="22"/>
      <c r="Q118" s="22"/>
      <c r="R118" s="22"/>
      <c r="S118" s="22"/>
      <c r="T118" s="22"/>
      <c r="U118" s="22"/>
      <c r="V118" s="22"/>
      <c r="W118" s="22"/>
      <c r="X118" s="22"/>
      <c r="Y118" s="22"/>
    </row>
    <row r="119" spans="1:25" ht="26.4" x14ac:dyDescent="0.25">
      <c r="A119" s="15">
        <v>37132</v>
      </c>
      <c r="B119" s="16" t="s">
        <v>312</v>
      </c>
      <c r="C119" s="16" t="s">
        <v>54</v>
      </c>
      <c r="D119" s="16"/>
      <c r="E119" s="16" t="s">
        <v>56</v>
      </c>
      <c r="F119" s="16" t="s">
        <v>86</v>
      </c>
      <c r="G119" s="17" t="s">
        <v>313</v>
      </c>
      <c r="H119" s="17"/>
      <c r="I119" s="16" t="s">
        <v>61</v>
      </c>
      <c r="J119" s="16" t="s">
        <v>60</v>
      </c>
      <c r="K119" s="16" t="s">
        <v>61</v>
      </c>
      <c r="L119" s="16" t="s">
        <v>282</v>
      </c>
      <c r="M119" s="22"/>
      <c r="N119" s="22"/>
      <c r="O119" s="22"/>
      <c r="P119" s="22"/>
      <c r="Q119" s="22"/>
      <c r="R119" s="22"/>
      <c r="S119" s="22"/>
      <c r="T119" s="22"/>
      <c r="U119" s="22"/>
      <c r="V119" s="22"/>
      <c r="W119" s="22"/>
      <c r="X119" s="22"/>
      <c r="Y119" s="22"/>
    </row>
    <row r="120" spans="1:25" ht="39.6" x14ac:dyDescent="0.25">
      <c r="A120" s="15">
        <v>37132</v>
      </c>
      <c r="B120" s="17" t="s">
        <v>121</v>
      </c>
      <c r="C120" s="16" t="s">
        <v>54</v>
      </c>
      <c r="D120" s="16" t="s">
        <v>121</v>
      </c>
      <c r="E120" s="16" t="s">
        <v>56</v>
      </c>
      <c r="F120" s="16" t="s">
        <v>266</v>
      </c>
      <c r="G120" s="17" t="s">
        <v>314</v>
      </c>
      <c r="H120" s="17"/>
      <c r="I120" s="16" t="s">
        <v>60</v>
      </c>
      <c r="J120" s="16" t="s">
        <v>60</v>
      </c>
      <c r="K120" s="16" t="s">
        <v>61</v>
      </c>
      <c r="L120" s="16" t="s">
        <v>282</v>
      </c>
      <c r="M120" s="22"/>
      <c r="N120" s="22"/>
      <c r="O120" s="22"/>
      <c r="P120" s="22"/>
      <c r="Q120" s="22"/>
      <c r="R120" s="22"/>
      <c r="S120" s="22"/>
      <c r="T120" s="22"/>
      <c r="U120" s="22"/>
      <c r="V120" s="22"/>
      <c r="W120" s="22"/>
      <c r="X120" s="22"/>
      <c r="Y120" s="22"/>
    </row>
    <row r="121" spans="1:25" ht="211.2" x14ac:dyDescent="0.25">
      <c r="A121" s="15">
        <v>37131</v>
      </c>
      <c r="B121" s="17" t="s">
        <v>315</v>
      </c>
      <c r="C121" s="16" t="s">
        <v>73</v>
      </c>
      <c r="D121" s="16" t="s">
        <v>74</v>
      </c>
      <c r="E121" s="16" t="s">
        <v>75</v>
      </c>
      <c r="F121" s="16" t="s">
        <v>81</v>
      </c>
      <c r="G121" s="17" t="s">
        <v>316</v>
      </c>
      <c r="H121" s="17"/>
      <c r="I121" s="16" t="s">
        <v>60</v>
      </c>
      <c r="J121" s="16" t="s">
        <v>60</v>
      </c>
      <c r="K121" s="16" t="s">
        <v>60</v>
      </c>
      <c r="L121" s="16" t="s">
        <v>282</v>
      </c>
      <c r="M121" s="22"/>
      <c r="N121" s="22"/>
      <c r="O121" s="22"/>
      <c r="P121" s="22"/>
      <c r="Q121" s="22"/>
      <c r="R121" s="22"/>
      <c r="S121" s="22"/>
      <c r="T121" s="22"/>
      <c r="U121" s="22"/>
      <c r="V121" s="22"/>
      <c r="W121" s="22"/>
      <c r="X121" s="22"/>
      <c r="Y121" s="22"/>
    </row>
    <row r="122" spans="1:25" ht="52.8" x14ac:dyDescent="0.25">
      <c r="A122" s="15">
        <v>37131</v>
      </c>
      <c r="B122" s="17" t="s">
        <v>317</v>
      </c>
      <c r="C122" s="16" t="s">
        <v>54</v>
      </c>
      <c r="D122" s="16" t="s">
        <v>318</v>
      </c>
      <c r="E122" s="16" t="s">
        <v>56</v>
      </c>
      <c r="F122" s="16" t="s">
        <v>57</v>
      </c>
      <c r="G122" s="55" t="s">
        <v>319</v>
      </c>
      <c r="H122" s="17"/>
      <c r="I122" s="16" t="s">
        <v>60</v>
      </c>
      <c r="J122" s="16" t="s">
        <v>60</v>
      </c>
      <c r="K122" s="16" t="s">
        <v>61</v>
      </c>
      <c r="L122" s="16" t="s">
        <v>282</v>
      </c>
      <c r="M122" s="22"/>
      <c r="N122" s="22"/>
      <c r="O122" s="22"/>
      <c r="P122" s="22"/>
      <c r="Q122" s="22"/>
      <c r="R122" s="22"/>
      <c r="S122" s="22"/>
      <c r="T122" s="22"/>
      <c r="U122" s="22"/>
      <c r="V122" s="22"/>
      <c r="W122" s="22"/>
      <c r="X122" s="22"/>
      <c r="Y122" s="22"/>
    </row>
    <row r="123" spans="1:25" ht="39.6" x14ac:dyDescent="0.25">
      <c r="A123" s="15">
        <v>37131</v>
      </c>
      <c r="B123" s="17" t="s">
        <v>121</v>
      </c>
      <c r="C123" s="16" t="s">
        <v>54</v>
      </c>
      <c r="D123" s="16" t="s">
        <v>121</v>
      </c>
      <c r="E123" s="16" t="s">
        <v>56</v>
      </c>
      <c r="F123" s="16" t="s">
        <v>67</v>
      </c>
      <c r="G123" s="17" t="s">
        <v>320</v>
      </c>
      <c r="H123" s="17"/>
      <c r="I123" s="16" t="s">
        <v>60</v>
      </c>
      <c r="J123" s="16" t="s">
        <v>60</v>
      </c>
      <c r="K123" s="16" t="s">
        <v>61</v>
      </c>
      <c r="L123" s="16" t="s">
        <v>282</v>
      </c>
      <c r="M123" s="22"/>
      <c r="N123" s="22"/>
      <c r="O123" s="22"/>
      <c r="P123" s="22"/>
      <c r="Q123" s="22"/>
      <c r="R123" s="22"/>
      <c r="S123" s="22"/>
      <c r="T123" s="22"/>
      <c r="U123" s="22"/>
      <c r="V123" s="22"/>
      <c r="W123" s="22"/>
      <c r="X123" s="22"/>
      <c r="Y123" s="22"/>
    </row>
    <row r="124" spans="1:25" ht="39.6" x14ac:dyDescent="0.25">
      <c r="A124" s="15">
        <v>37130</v>
      </c>
      <c r="B124" s="17" t="s">
        <v>321</v>
      </c>
      <c r="C124" s="16" t="s">
        <v>117</v>
      </c>
      <c r="D124" s="16"/>
      <c r="E124" s="16"/>
      <c r="F124" s="16" t="s">
        <v>92</v>
      </c>
      <c r="G124" s="17" t="s">
        <v>322</v>
      </c>
      <c r="H124" s="17"/>
      <c r="I124" s="16"/>
      <c r="J124" s="16"/>
      <c r="K124" s="16"/>
      <c r="L124" s="16"/>
      <c r="M124" s="22"/>
      <c r="N124" s="22"/>
      <c r="O124" s="22"/>
      <c r="P124" s="22"/>
      <c r="Q124" s="22"/>
      <c r="R124" s="22"/>
      <c r="S124" s="22"/>
      <c r="T124" s="22"/>
      <c r="U124" s="22"/>
      <c r="V124" s="22"/>
      <c r="W124" s="22"/>
      <c r="X124" s="22"/>
      <c r="Y124" s="22"/>
    </row>
    <row r="125" spans="1:25" x14ac:dyDescent="0.25">
      <c r="A125" s="15">
        <v>37130</v>
      </c>
      <c r="B125" s="17" t="s">
        <v>323</v>
      </c>
      <c r="C125" s="16" t="s">
        <v>117</v>
      </c>
      <c r="D125" s="16" t="s">
        <v>324</v>
      </c>
      <c r="E125" s="16" t="s">
        <v>119</v>
      </c>
      <c r="F125" s="16" t="s">
        <v>81</v>
      </c>
      <c r="G125" s="17" t="s">
        <v>325</v>
      </c>
      <c r="H125" s="17"/>
      <c r="I125" s="16" t="s">
        <v>61</v>
      </c>
      <c r="J125" s="16" t="s">
        <v>60</v>
      </c>
      <c r="K125" s="16" t="s">
        <v>61</v>
      </c>
      <c r="L125" s="16" t="s">
        <v>282</v>
      </c>
      <c r="M125" s="22"/>
      <c r="N125" s="22"/>
      <c r="O125" s="22"/>
      <c r="P125" s="22"/>
      <c r="Q125" s="22"/>
      <c r="R125" s="22"/>
      <c r="S125" s="22"/>
      <c r="T125" s="22"/>
      <c r="U125" s="22"/>
      <c r="V125" s="22"/>
      <c r="W125" s="22"/>
      <c r="X125" s="22"/>
      <c r="Y125" s="22"/>
    </row>
    <row r="126" spans="1:25" x14ac:dyDescent="0.25">
      <c r="A126" s="15">
        <v>37130</v>
      </c>
      <c r="B126" s="17" t="s">
        <v>326</v>
      </c>
      <c r="C126" s="16" t="s">
        <v>73</v>
      </c>
      <c r="D126" s="16" t="s">
        <v>327</v>
      </c>
      <c r="E126" s="16" t="s">
        <v>328</v>
      </c>
      <c r="F126" s="16" t="s">
        <v>81</v>
      </c>
      <c r="G126" s="17" t="s">
        <v>311</v>
      </c>
      <c r="H126" s="17"/>
      <c r="I126" s="16" t="s">
        <v>60</v>
      </c>
      <c r="J126" s="16" t="s">
        <v>60</v>
      </c>
      <c r="K126" s="16" t="s">
        <v>61</v>
      </c>
      <c r="L126" s="16" t="s">
        <v>282</v>
      </c>
      <c r="M126" s="22"/>
      <c r="N126" s="22"/>
      <c r="O126" s="22"/>
      <c r="P126" s="22"/>
      <c r="Q126" s="22"/>
      <c r="R126" s="22"/>
      <c r="S126" s="22"/>
      <c r="T126" s="22"/>
      <c r="U126" s="22"/>
      <c r="V126" s="22"/>
      <c r="W126" s="22"/>
      <c r="X126" s="22"/>
      <c r="Y126" s="22"/>
    </row>
    <row r="127" spans="1:25" ht="105.75" customHeight="1" x14ac:dyDescent="0.25">
      <c r="A127" s="15">
        <v>37130</v>
      </c>
      <c r="B127" s="17" t="s">
        <v>329</v>
      </c>
      <c r="C127" s="16" t="s">
        <v>54</v>
      </c>
      <c r="D127" s="16" t="s">
        <v>55</v>
      </c>
      <c r="E127" s="16" t="s">
        <v>56</v>
      </c>
      <c r="F127" s="16" t="s">
        <v>57</v>
      </c>
      <c r="G127" s="17" t="s">
        <v>330</v>
      </c>
      <c r="H127" s="16"/>
      <c r="I127" s="16"/>
      <c r="J127" s="16"/>
      <c r="K127" s="16"/>
      <c r="L127" s="16"/>
    </row>
    <row r="128" spans="1:25" x14ac:dyDescent="0.25">
      <c r="A128" s="24"/>
      <c r="B128" s="18"/>
      <c r="C128" s="18"/>
      <c r="D128" s="18"/>
      <c r="E128" s="18"/>
      <c r="F128" s="18"/>
      <c r="G128" s="17"/>
      <c r="H128" s="17"/>
      <c r="I128" s="18"/>
      <c r="J128" s="18"/>
      <c r="K128" s="18"/>
      <c r="L128" s="18"/>
    </row>
    <row r="129" spans="1:12" x14ac:dyDescent="0.25">
      <c r="A129" s="24"/>
      <c r="B129" s="18"/>
      <c r="C129" s="18"/>
      <c r="D129" s="18"/>
      <c r="E129" s="18"/>
      <c r="F129" s="18"/>
      <c r="G129" s="17"/>
      <c r="H129" s="17"/>
      <c r="I129" s="18"/>
      <c r="J129" s="18"/>
      <c r="K129" s="18"/>
      <c r="L129" s="18"/>
    </row>
    <row r="130" spans="1:12" x14ac:dyDescent="0.25">
      <c r="A130" s="24"/>
      <c r="B130" s="18"/>
      <c r="C130" s="18"/>
      <c r="D130" s="18"/>
      <c r="E130" s="18"/>
      <c r="F130" s="18"/>
      <c r="G130" s="17"/>
      <c r="H130" s="17"/>
      <c r="I130" s="18"/>
      <c r="J130" s="18"/>
      <c r="K130" s="18"/>
      <c r="L130" s="18"/>
    </row>
    <row r="131" spans="1:12" x14ac:dyDescent="0.25">
      <c r="A131" s="24"/>
      <c r="B131" s="18"/>
      <c r="C131" s="18"/>
      <c r="D131" s="18"/>
      <c r="E131" s="18"/>
      <c r="F131" s="18"/>
      <c r="G131" s="25"/>
      <c r="H131" s="18"/>
      <c r="I131" s="18"/>
      <c r="J131" s="18"/>
      <c r="K131" s="18"/>
      <c r="L131" s="18"/>
    </row>
    <row r="132" spans="1:12" x14ac:dyDescent="0.25">
      <c r="A132" s="24"/>
      <c r="B132" s="18"/>
      <c r="C132" s="18"/>
      <c r="D132" s="18"/>
      <c r="E132" s="18"/>
      <c r="F132" s="18"/>
      <c r="G132" s="25"/>
      <c r="H132" s="25"/>
      <c r="I132" s="18"/>
      <c r="J132" s="18"/>
      <c r="K132" s="18"/>
      <c r="L132" s="18"/>
    </row>
    <row r="133" spans="1:12" x14ac:dyDescent="0.25">
      <c r="A133" s="24"/>
      <c r="B133" s="25"/>
      <c r="C133" s="18"/>
      <c r="D133" s="18"/>
      <c r="E133" s="18"/>
      <c r="F133" s="18"/>
      <c r="G133" s="25"/>
      <c r="H133" s="18"/>
      <c r="I133" s="18"/>
      <c r="J133" s="18"/>
      <c r="K133" s="18"/>
      <c r="L133" s="18"/>
    </row>
    <row r="134" spans="1:12" x14ac:dyDescent="0.25">
      <c r="A134" s="24"/>
      <c r="B134" s="18"/>
      <c r="C134" s="18"/>
      <c r="D134" s="18"/>
      <c r="E134" s="18"/>
      <c r="F134" s="18"/>
      <c r="G134" s="25"/>
      <c r="H134" s="25"/>
      <c r="I134" s="18"/>
      <c r="J134" s="18"/>
      <c r="K134" s="18"/>
      <c r="L134" s="18"/>
    </row>
    <row r="135" spans="1:12" x14ac:dyDescent="0.25">
      <c r="A135" s="24"/>
      <c r="B135" s="18"/>
      <c r="C135" s="18"/>
      <c r="D135" s="18"/>
      <c r="E135" s="18"/>
      <c r="F135" s="18"/>
      <c r="G135" s="25"/>
      <c r="H135" s="25"/>
      <c r="I135" s="18"/>
      <c r="J135" s="18"/>
      <c r="K135" s="18"/>
      <c r="L135" s="18"/>
    </row>
    <row r="136" spans="1:12" x14ac:dyDescent="0.25">
      <c r="A136" s="24"/>
      <c r="B136" s="18"/>
      <c r="C136" s="18"/>
      <c r="D136" s="18"/>
      <c r="E136" s="18"/>
      <c r="F136" s="18"/>
      <c r="G136" s="25"/>
      <c r="H136" s="25"/>
      <c r="I136" s="18"/>
      <c r="J136" s="18"/>
      <c r="K136" s="18"/>
      <c r="L136" s="18"/>
    </row>
    <row r="137" spans="1:12" x14ac:dyDescent="0.25">
      <c r="A137" s="24"/>
      <c r="B137" s="18"/>
      <c r="C137" s="18"/>
      <c r="D137" s="18"/>
      <c r="E137" s="18"/>
      <c r="F137" s="18"/>
      <c r="G137" s="25"/>
      <c r="H137" s="25"/>
      <c r="I137" s="18"/>
      <c r="J137" s="18"/>
      <c r="K137" s="18"/>
      <c r="L137" s="18"/>
    </row>
    <row r="138" spans="1:12" x14ac:dyDescent="0.25">
      <c r="A138" s="24"/>
      <c r="B138" s="18"/>
      <c r="C138" s="18"/>
      <c r="D138" s="18"/>
      <c r="E138" s="18"/>
      <c r="F138" s="18"/>
      <c r="G138" s="25"/>
      <c r="H138" s="25"/>
      <c r="I138" s="18"/>
      <c r="J138" s="18"/>
      <c r="K138" s="18"/>
      <c r="L138" s="18"/>
    </row>
    <row r="139" spans="1:12" ht="54.75" customHeight="1" x14ac:dyDescent="0.25">
      <c r="A139" s="24"/>
      <c r="B139" s="18"/>
      <c r="C139" s="18"/>
      <c r="D139" s="18"/>
      <c r="E139" s="18"/>
      <c r="F139" s="18"/>
      <c r="G139" s="25"/>
      <c r="H139" s="25"/>
      <c r="I139" s="18"/>
      <c r="J139" s="18"/>
      <c r="K139" s="18"/>
      <c r="L139" s="18"/>
    </row>
    <row r="140" spans="1:12" x14ac:dyDescent="0.25">
      <c r="A140" s="24"/>
      <c r="B140" s="18"/>
      <c r="C140" s="18"/>
      <c r="D140" s="18"/>
      <c r="E140" s="18"/>
      <c r="F140" s="18"/>
      <c r="G140" s="25"/>
      <c r="H140" s="25"/>
      <c r="I140" s="18"/>
      <c r="J140" s="18"/>
      <c r="K140" s="18"/>
      <c r="L140" s="18"/>
    </row>
    <row r="141" spans="1:12" x14ac:dyDescent="0.25">
      <c r="A141" s="24"/>
      <c r="B141" s="18"/>
      <c r="C141" s="18"/>
      <c r="D141" s="18"/>
      <c r="E141" s="18"/>
      <c r="F141" s="18"/>
      <c r="G141" s="25"/>
      <c r="H141" s="25"/>
      <c r="I141" s="18"/>
      <c r="J141" s="18"/>
      <c r="K141" s="18"/>
      <c r="L141" s="18"/>
    </row>
    <row r="142" spans="1:12" ht="54" customHeight="1" x14ac:dyDescent="0.25">
      <c r="A142" s="24"/>
      <c r="B142" s="18"/>
      <c r="C142" s="18"/>
      <c r="D142" s="18"/>
      <c r="E142" s="18"/>
      <c r="F142" s="18"/>
      <c r="G142" s="25"/>
      <c r="H142" s="25"/>
      <c r="I142" s="18"/>
      <c r="J142" s="18"/>
      <c r="K142" s="18"/>
      <c r="L142" s="18"/>
    </row>
    <row r="143" spans="1:12" ht="42" customHeight="1" x14ac:dyDescent="0.25">
      <c r="A143" s="24"/>
      <c r="B143" s="18"/>
      <c r="C143" s="18"/>
      <c r="D143" s="18"/>
      <c r="E143" s="18"/>
      <c r="F143" s="18"/>
      <c r="G143" s="25"/>
      <c r="H143" s="25"/>
      <c r="I143" s="18"/>
      <c r="J143" s="18"/>
      <c r="K143" s="18"/>
      <c r="L143" s="18"/>
    </row>
    <row r="144" spans="1:12" ht="42" customHeight="1" x14ac:dyDescent="0.25">
      <c r="A144" s="24"/>
      <c r="B144" s="18"/>
      <c r="C144" s="18"/>
      <c r="D144" s="18"/>
      <c r="E144" s="18"/>
      <c r="F144" s="18"/>
      <c r="G144" s="25"/>
      <c r="H144" s="25"/>
      <c r="I144" s="18"/>
      <c r="J144" s="18"/>
      <c r="K144" s="18"/>
      <c r="L144" s="18"/>
    </row>
    <row r="145" spans="1:12" x14ac:dyDescent="0.25">
      <c r="A145" s="26"/>
      <c r="B145" s="18"/>
      <c r="C145" s="18"/>
      <c r="D145" s="18"/>
      <c r="E145" s="18"/>
      <c r="F145" s="18"/>
      <c r="G145" s="25"/>
      <c r="H145" s="25"/>
      <c r="I145" s="18"/>
      <c r="J145" s="18"/>
      <c r="K145" s="18"/>
      <c r="L145" s="18"/>
    </row>
    <row r="146" spans="1:12" x14ac:dyDescent="0.25">
      <c r="A146" s="26"/>
      <c r="B146" s="18"/>
      <c r="C146" s="18"/>
      <c r="D146" s="18"/>
      <c r="E146" s="18"/>
      <c r="F146" s="18"/>
      <c r="G146" s="25"/>
      <c r="H146" s="25"/>
      <c r="I146" s="18"/>
      <c r="J146" s="18"/>
      <c r="K146" s="18"/>
      <c r="L146" s="18"/>
    </row>
    <row r="147" spans="1:12" x14ac:dyDescent="0.25">
      <c r="A147" s="26"/>
      <c r="B147" s="18"/>
      <c r="C147" s="18"/>
      <c r="D147" s="18"/>
      <c r="E147" s="18"/>
      <c r="F147" s="18"/>
      <c r="G147" s="25"/>
      <c r="H147" s="25"/>
      <c r="I147" s="18"/>
      <c r="J147" s="18"/>
      <c r="K147" s="18"/>
      <c r="L147" s="18"/>
    </row>
    <row r="148" spans="1:12" x14ac:dyDescent="0.25">
      <c r="A148" s="26"/>
      <c r="B148" s="18"/>
      <c r="C148" s="18"/>
      <c r="D148" s="18"/>
      <c r="E148" s="18"/>
      <c r="F148" s="18"/>
      <c r="G148" s="25"/>
      <c r="H148" s="25"/>
      <c r="I148" s="18"/>
      <c r="J148" s="18"/>
      <c r="K148" s="18"/>
      <c r="L148" s="18"/>
    </row>
    <row r="149" spans="1:12" x14ac:dyDescent="0.25">
      <c r="A149" s="26"/>
      <c r="B149" s="18"/>
      <c r="C149" s="18"/>
      <c r="D149" s="18"/>
      <c r="E149" s="18"/>
      <c r="F149" s="18"/>
      <c r="G149" s="25"/>
      <c r="H149" s="25"/>
      <c r="I149" s="18"/>
      <c r="J149" s="18"/>
      <c r="K149" s="18"/>
      <c r="L149" s="18"/>
    </row>
    <row r="150" spans="1:12" x14ac:dyDescent="0.25">
      <c r="A150" s="26"/>
      <c r="B150" s="25"/>
      <c r="C150" s="27"/>
      <c r="D150" s="25"/>
      <c r="E150" s="28"/>
      <c r="F150" s="27"/>
      <c r="G150" s="25"/>
      <c r="H150" s="25"/>
      <c r="I150" s="18"/>
      <c r="J150" s="18"/>
      <c r="K150" s="18"/>
      <c r="L150" s="18"/>
    </row>
    <row r="151" spans="1:12" x14ac:dyDescent="0.25">
      <c r="A151" s="26"/>
      <c r="B151" s="25"/>
      <c r="C151" s="27"/>
      <c r="D151" s="25"/>
      <c r="E151" s="28"/>
      <c r="F151" s="27"/>
      <c r="G151" s="18"/>
      <c r="H151" s="18"/>
      <c r="I151" s="18"/>
      <c r="J151" s="18"/>
      <c r="K151" s="18"/>
      <c r="L151" s="18"/>
    </row>
    <row r="152" spans="1:12" x14ac:dyDescent="0.25">
      <c r="A152" s="29"/>
      <c r="B152" s="25"/>
      <c r="C152" s="27"/>
      <c r="D152" s="25"/>
      <c r="E152" s="28"/>
      <c r="F152" s="27"/>
      <c r="G152" s="25"/>
      <c r="H152" s="28"/>
      <c r="I152" s="18"/>
      <c r="J152" s="18"/>
      <c r="K152" s="18"/>
      <c r="L152" s="18"/>
    </row>
    <row r="153" spans="1:12" x14ac:dyDescent="0.25">
      <c r="A153" s="29"/>
      <c r="B153" s="25"/>
      <c r="C153" s="27"/>
      <c r="D153" s="25"/>
      <c r="E153" s="28"/>
      <c r="F153" s="27"/>
      <c r="G153" s="25"/>
      <c r="H153" s="28"/>
      <c r="I153" s="18"/>
      <c r="J153" s="18"/>
      <c r="K153" s="18"/>
      <c r="L153" s="18"/>
    </row>
    <row r="154" spans="1:12" x14ac:dyDescent="0.25">
      <c r="A154" s="30"/>
      <c r="B154" s="25"/>
      <c r="C154" s="27"/>
      <c r="D154" s="25"/>
      <c r="E154" s="28"/>
      <c r="F154" s="27"/>
      <c r="G154" s="28"/>
      <c r="H154" s="28"/>
      <c r="I154" s="27"/>
      <c r="J154" s="27"/>
      <c r="K154" s="27"/>
      <c r="L154" s="27"/>
    </row>
    <row r="155" spans="1:12" x14ac:dyDescent="0.25">
      <c r="A155" s="30"/>
      <c r="B155" s="25"/>
      <c r="C155" s="27"/>
      <c r="D155" s="28"/>
      <c r="E155" s="28"/>
      <c r="F155" s="27"/>
      <c r="G155" s="28"/>
      <c r="H155" s="28"/>
      <c r="I155" s="27"/>
      <c r="J155" s="27"/>
      <c r="K155" s="27"/>
      <c r="L155" s="27"/>
    </row>
    <row r="156" spans="1:12" x14ac:dyDescent="0.25">
      <c r="A156" s="30"/>
      <c r="B156" s="25"/>
      <c r="C156" s="27"/>
      <c r="D156" s="25"/>
      <c r="E156" s="28"/>
      <c r="F156" s="27"/>
      <c r="G156" s="28"/>
      <c r="H156" s="28"/>
      <c r="I156" s="27"/>
      <c r="J156" s="27"/>
      <c r="K156" s="27"/>
      <c r="L156" s="27"/>
    </row>
    <row r="157" spans="1:12" x14ac:dyDescent="0.25">
      <c r="A157" s="30"/>
      <c r="B157" s="25"/>
      <c r="C157" s="27"/>
      <c r="D157" s="25"/>
      <c r="E157" s="28"/>
      <c r="F157" s="27"/>
      <c r="G157" s="28"/>
      <c r="H157" s="28"/>
      <c r="I157" s="27"/>
      <c r="J157" s="27"/>
      <c r="K157" s="27"/>
      <c r="L157" s="27"/>
    </row>
    <row r="158" spans="1:12" ht="19.5" customHeight="1" x14ac:dyDescent="0.25">
      <c r="A158" s="30"/>
      <c r="B158" s="25"/>
      <c r="C158" s="27"/>
      <c r="D158" s="25"/>
      <c r="E158" s="28"/>
      <c r="F158" s="27"/>
      <c r="G158" s="28"/>
      <c r="H158" s="28"/>
      <c r="I158" s="27"/>
      <c r="J158" s="27"/>
      <c r="K158" s="27"/>
      <c r="L158" s="27"/>
    </row>
    <row r="159" spans="1:12" x14ac:dyDescent="0.25">
      <c r="A159" s="30"/>
      <c r="B159" s="25"/>
      <c r="C159" s="18"/>
      <c r="D159" s="25"/>
      <c r="E159" s="28"/>
      <c r="F159" s="27"/>
      <c r="G159" s="28"/>
      <c r="H159" s="28"/>
      <c r="I159" s="27"/>
      <c r="J159" s="27"/>
      <c r="K159" s="27"/>
      <c r="L159" s="27"/>
    </row>
    <row r="160" spans="1:12" x14ac:dyDescent="0.25">
      <c r="A160" s="30"/>
      <c r="B160" s="25"/>
      <c r="C160" s="27"/>
      <c r="D160" s="25"/>
      <c r="E160" s="28"/>
      <c r="F160" s="27"/>
      <c r="G160" s="28"/>
      <c r="H160" s="28"/>
      <c r="I160" s="27"/>
      <c r="J160" s="27"/>
      <c r="K160" s="27"/>
      <c r="L160" s="27"/>
    </row>
    <row r="161" spans="1:12" x14ac:dyDescent="0.25">
      <c r="A161" s="30"/>
      <c r="B161" s="25"/>
      <c r="C161" s="27"/>
      <c r="D161" s="25"/>
      <c r="E161" s="28"/>
      <c r="F161" s="27"/>
      <c r="G161" s="28"/>
      <c r="H161" s="28"/>
      <c r="I161" s="27"/>
      <c r="J161" s="27"/>
      <c r="K161" s="27"/>
      <c r="L161" s="27"/>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249</v>
      </c>
      <c r="B165" s="1" t="s">
        <v>250</v>
      </c>
      <c r="C165" s="4" t="s">
        <v>251</v>
      </c>
      <c r="D165" s="33" t="s">
        <v>252</v>
      </c>
      <c r="E165" s="33" t="s">
        <v>253</v>
      </c>
    </row>
    <row r="166" spans="1:12" x14ac:dyDescent="0.25">
      <c r="A166" s="34" t="s">
        <v>254</v>
      </c>
      <c r="B166" s="35">
        <f t="shared" ref="B166:B174" si="2">C166/$C$175</f>
        <v>4.3478260869565216E-2</v>
      </c>
      <c r="C166" s="5">
        <f>'summary 0827'!I24</f>
        <v>1</v>
      </c>
      <c r="D166" s="4">
        <f>33+1+1+1+1+1+8+1+1+1+2+1+2+1+1+1</f>
        <v>57</v>
      </c>
      <c r="E166" s="36">
        <f t="shared" ref="E166:E173" si="3">(C166/D166)*100</f>
        <v>1.7543859649122806</v>
      </c>
    </row>
    <row r="167" spans="1:12" x14ac:dyDescent="0.25">
      <c r="A167" s="34" t="s">
        <v>73</v>
      </c>
      <c r="B167" s="35">
        <f t="shared" si="2"/>
        <v>0.17391304347826086</v>
      </c>
      <c r="C167" s="5">
        <f>'summary 0827'!I25</f>
        <v>4</v>
      </c>
      <c r="D167" s="4">
        <f>540+17+1+1+6+10+1+2+12+2+1+1+1+3+4+3+1+1+1+8+2+1+1+6+1+1+2+1+2+1+4</f>
        <v>638</v>
      </c>
      <c r="E167" s="36">
        <f t="shared" si="3"/>
        <v>0.62695924764890276</v>
      </c>
    </row>
    <row r="168" spans="1:12" x14ac:dyDescent="0.25">
      <c r="A168" s="34" t="s">
        <v>54</v>
      </c>
      <c r="B168" s="35">
        <f t="shared" si="2"/>
        <v>0.47826086956521741</v>
      </c>
      <c r="C168" s="5">
        <f>'summary 0827'!I26</f>
        <v>11</v>
      </c>
      <c r="D168" s="4">
        <f>13+1+1+1+16</f>
        <v>32</v>
      </c>
      <c r="E168" s="36">
        <f t="shared" si="3"/>
        <v>34.375</v>
      </c>
    </row>
    <row r="169" spans="1:12" x14ac:dyDescent="0.25">
      <c r="A169" s="34" t="s">
        <v>255</v>
      </c>
      <c r="B169" s="35">
        <f t="shared" si="2"/>
        <v>4.3478260869565216E-2</v>
      </c>
      <c r="C169" s="5">
        <f>'summary 0827'!I27</f>
        <v>1</v>
      </c>
      <c r="D169" s="4">
        <f>36+1+1</f>
        <v>38</v>
      </c>
      <c r="E169" s="36">
        <f t="shared" si="3"/>
        <v>2.6315789473684208</v>
      </c>
    </row>
    <row r="170" spans="1:12" x14ac:dyDescent="0.25">
      <c r="A170" s="34" t="s">
        <v>256</v>
      </c>
      <c r="B170" s="35">
        <f t="shared" si="2"/>
        <v>0.13043478260869565</v>
      </c>
      <c r="C170" s="5">
        <f>'summary 0827'!I28</f>
        <v>3</v>
      </c>
      <c r="D170" s="4">
        <f>288+2+13+2+5+56+59+14+2+3+3+1+4</f>
        <v>452</v>
      </c>
      <c r="E170" s="36">
        <f t="shared" si="3"/>
        <v>0.66371681415929207</v>
      </c>
    </row>
    <row r="171" spans="1:12" x14ac:dyDescent="0.25">
      <c r="A171" s="34" t="s">
        <v>257</v>
      </c>
      <c r="B171" s="35">
        <f t="shared" si="2"/>
        <v>0</v>
      </c>
      <c r="C171" s="5"/>
      <c r="D171" s="4">
        <f>132+2+1+2+7+3+4+2+7</f>
        <v>160</v>
      </c>
      <c r="E171" s="36">
        <f t="shared" si="3"/>
        <v>0</v>
      </c>
    </row>
    <row r="172" spans="1:12" x14ac:dyDescent="0.25">
      <c r="A172" s="34" t="s">
        <v>117</v>
      </c>
      <c r="B172" s="35">
        <f t="shared" si="2"/>
        <v>0.13043478260869565</v>
      </c>
      <c r="C172" s="5">
        <f>'summary 0827'!I30</f>
        <v>3</v>
      </c>
      <c r="D172" s="4">
        <v>9</v>
      </c>
      <c r="E172" s="36">
        <f t="shared" si="3"/>
        <v>33.333333333333329</v>
      </c>
    </row>
    <row r="173" spans="1:12" x14ac:dyDescent="0.25">
      <c r="A173" s="34" t="s">
        <v>219</v>
      </c>
      <c r="B173" s="35">
        <f t="shared" si="2"/>
        <v>0</v>
      </c>
      <c r="C173" s="5"/>
      <c r="D173" s="4">
        <f>10+5+2</f>
        <v>17</v>
      </c>
      <c r="E173" s="36">
        <f t="shared" si="3"/>
        <v>0</v>
      </c>
    </row>
    <row r="174" spans="1:12" x14ac:dyDescent="0.25">
      <c r="A174" s="37" t="s">
        <v>258</v>
      </c>
      <c r="B174" s="35">
        <f t="shared" si="2"/>
        <v>0</v>
      </c>
      <c r="C174" s="5"/>
    </row>
    <row r="175" spans="1:12" x14ac:dyDescent="0.25">
      <c r="A175" s="37" t="s">
        <v>259</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Havlíček Jan</cp:lastModifiedBy>
  <cp:lastPrinted>2001-10-02T16:30:33Z</cp:lastPrinted>
  <dcterms:created xsi:type="dcterms:W3CDTF">2001-08-28T13:25:14Z</dcterms:created>
  <dcterms:modified xsi:type="dcterms:W3CDTF">2023-09-10T15:44:26Z</dcterms:modified>
</cp:coreProperties>
</file>