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4" r:id="rId1"/>
    <sheet name="Breakdown" sheetId="2" r:id="rId2"/>
    <sheet name="COB 092601" sheetId="17" r:id="rId3"/>
    <sheet name="COB 092501" sheetId="16" r:id="rId4"/>
    <sheet name="COB 092401" sheetId="15" r:id="rId5"/>
    <sheet name="COB 092101" sheetId="14" r:id="rId6"/>
    <sheet name="COB 092001" sheetId="13" r:id="rId7"/>
    <sheet name="COB 091901" sheetId="12" r:id="rId8"/>
    <sheet name="COB 091801" sheetId="11" r:id="rId9"/>
    <sheet name="COB 091701" sheetId="10" r:id="rId10"/>
    <sheet name="COB 091201" sheetId="9" r:id="rId11"/>
    <sheet name="COB 091001" sheetId="8" r:id="rId12"/>
    <sheet name="COB 090601" sheetId="7" r:id="rId13"/>
    <sheet name="COB 090401" sheetId="6" r:id="rId14"/>
    <sheet name="COB 082901" sheetId="5" r:id="rId15"/>
    <sheet name="COB 082801" sheetId="3" r:id="rId16"/>
    <sheet name="COB 082701" sheetId="1" r:id="rId17"/>
  </sheets>
  <definedNames>
    <definedName name="_xlnm.Print_Area" localSheetId="16">'COB 082701'!$A$1:$G$14</definedName>
    <definedName name="_xlnm.Print_Area" localSheetId="15">'COB 082801'!$A$1:$G$14</definedName>
    <definedName name="_xlnm.Print_Area" localSheetId="14">'COB 082901'!$A$1:$E$22</definedName>
    <definedName name="_xlnm.Print_Area" localSheetId="12">'COB 090601'!$A$1:$E$16</definedName>
    <definedName name="_xlnm.Print_Area" localSheetId="11">'COB 091001'!$A$1:$E$17</definedName>
    <definedName name="_xlnm.Print_Area" localSheetId="10">'COB 091201'!$A$1:$E$18</definedName>
    <definedName name="_xlnm.Print_Area" localSheetId="9">'COB 091701'!$A$1:$E$18</definedName>
    <definedName name="_xlnm.Print_Area" localSheetId="8">'COB 091801'!$A$1:$E$18</definedName>
    <definedName name="_xlnm.Print_Area" localSheetId="7">'COB 091901'!$A$1:$E$18</definedName>
    <definedName name="_xlnm.Print_Area" localSheetId="6">'COB 092001'!$A$1:$G$24</definedName>
    <definedName name="_xlnm.Print_Area" localSheetId="5">'COB 092101'!$A$1:$G$24</definedName>
    <definedName name="_xlnm.Print_Area" localSheetId="4">'COB 092401'!$A$1:$G$24</definedName>
    <definedName name="_xlnm.Print_Area" localSheetId="3">'COB 092501'!$A$1:$G$24</definedName>
    <definedName name="_xlnm.Print_Area" localSheetId="2">'COB 092601'!$A$1:$G$24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AN6" i="2"/>
  <c r="G8" i="2"/>
  <c r="K8" i="2"/>
  <c r="O8" i="2"/>
  <c r="S8" i="2"/>
  <c r="W8" i="2"/>
  <c r="Z8" i="2"/>
  <c r="AA8" i="2"/>
  <c r="AD8" i="2"/>
  <c r="AE8" i="2"/>
  <c r="AN8" i="2"/>
  <c r="B9" i="2"/>
  <c r="G9" i="2"/>
  <c r="K9" i="2"/>
  <c r="O9" i="2"/>
  <c r="S9" i="2"/>
  <c r="W9" i="2"/>
  <c r="Z9" i="2"/>
  <c r="AA9" i="2"/>
  <c r="AD9" i="2"/>
  <c r="AE9" i="2"/>
  <c r="AN9" i="2"/>
  <c r="B10" i="2"/>
  <c r="G10" i="2"/>
  <c r="K10" i="2"/>
  <c r="O10" i="2"/>
  <c r="S10" i="2"/>
  <c r="W10" i="2"/>
  <c r="Z10" i="2"/>
  <c r="AA10" i="2"/>
  <c r="AD10" i="2"/>
  <c r="AE10" i="2"/>
  <c r="AN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G11" i="2"/>
  <c r="AH11" i="2"/>
  <c r="AJ11" i="2"/>
  <c r="AK11" i="2"/>
  <c r="AL11" i="2"/>
  <c r="AN11" i="2"/>
  <c r="G13" i="2"/>
  <c r="K13" i="2"/>
  <c r="O13" i="2"/>
  <c r="S13" i="2"/>
  <c r="W13" i="2"/>
  <c r="Z13" i="2"/>
  <c r="AA13" i="2"/>
  <c r="AD13" i="2"/>
  <c r="AE13" i="2"/>
  <c r="AN13" i="2"/>
  <c r="G14" i="2"/>
  <c r="K14" i="2"/>
  <c r="O14" i="2"/>
  <c r="S14" i="2"/>
  <c r="W14" i="2"/>
  <c r="AA14" i="2"/>
  <c r="AE14" i="2"/>
  <c r="AN14" i="2"/>
  <c r="G15" i="2"/>
  <c r="K15" i="2"/>
  <c r="O15" i="2"/>
  <c r="S15" i="2"/>
  <c r="W15" i="2"/>
  <c r="AA15" i="2"/>
  <c r="AE15" i="2"/>
  <c r="AN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G16" i="2"/>
  <c r="AH16" i="2"/>
  <c r="AJ16" i="2"/>
  <c r="AK16" i="2"/>
  <c r="AL16" i="2"/>
  <c r="AN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G18" i="2"/>
  <c r="AH18" i="2"/>
  <c r="AJ18" i="2"/>
  <c r="AK18" i="2"/>
  <c r="AL18" i="2"/>
  <c r="AN18" i="2"/>
  <c r="G19" i="2"/>
  <c r="K19" i="2"/>
  <c r="O19" i="2"/>
  <c r="S19" i="2"/>
  <c r="W19" i="2"/>
  <c r="AA19" i="2"/>
  <c r="AE19" i="2"/>
  <c r="AN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G20" i="2"/>
  <c r="AH20" i="2"/>
  <c r="AJ20" i="2"/>
  <c r="AK20" i="2"/>
  <c r="AL20" i="2"/>
  <c r="AN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G21" i="2"/>
  <c r="AH21" i="2"/>
  <c r="AJ21" i="2"/>
  <c r="AK21" i="2"/>
  <c r="AL21" i="2"/>
  <c r="AN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F8" i="13"/>
  <c r="G8" i="13"/>
  <c r="F9" i="13"/>
  <c r="G9" i="13"/>
  <c r="D10" i="13"/>
  <c r="E10" i="13"/>
  <c r="F10" i="13"/>
  <c r="G10" i="13"/>
  <c r="B11" i="13"/>
  <c r="C11" i="13"/>
  <c r="D11" i="13"/>
  <c r="E11" i="13"/>
  <c r="F11" i="13"/>
  <c r="G11" i="13"/>
  <c r="G14" i="13"/>
  <c r="F8" i="14"/>
  <c r="G8" i="14"/>
  <c r="F9" i="14"/>
  <c r="G9" i="14"/>
  <c r="D10" i="14"/>
  <c r="E10" i="14"/>
  <c r="F10" i="14"/>
  <c r="G10" i="14"/>
  <c r="B11" i="14"/>
  <c r="C11" i="14"/>
  <c r="D11" i="14"/>
  <c r="E11" i="14"/>
  <c r="F11" i="14"/>
  <c r="G11" i="14"/>
  <c r="G14" i="14"/>
  <c r="F8" i="15"/>
  <c r="G8" i="15"/>
  <c r="F9" i="15"/>
  <c r="G9" i="15"/>
  <c r="D10" i="15"/>
  <c r="E10" i="15"/>
  <c r="F10" i="15"/>
  <c r="G10" i="15"/>
  <c r="B11" i="15"/>
  <c r="C11" i="15"/>
  <c r="D11" i="15"/>
  <c r="E11" i="15"/>
  <c r="F11" i="15"/>
  <c r="G11" i="15"/>
  <c r="G14" i="15"/>
  <c r="F8" i="16"/>
  <c r="G8" i="16"/>
  <c r="F9" i="16"/>
  <c r="G9" i="16"/>
  <c r="D10" i="16"/>
  <c r="E10" i="16"/>
  <c r="F10" i="16"/>
  <c r="G10" i="16"/>
  <c r="B11" i="16"/>
  <c r="C11" i="16"/>
  <c r="D11" i="16"/>
  <c r="E11" i="16"/>
  <c r="F11" i="16"/>
  <c r="G11" i="16"/>
  <c r="G14" i="16"/>
  <c r="F8" i="17"/>
  <c r="G8" i="17"/>
  <c r="F9" i="17"/>
  <c r="G9" i="17"/>
  <c r="D10" i="17"/>
  <c r="E10" i="17"/>
  <c r="F10" i="17"/>
  <c r="G10" i="17"/>
  <c r="B11" i="17"/>
  <c r="C11" i="17"/>
  <c r="D11" i="17"/>
  <c r="E11" i="17"/>
  <c r="F11" i="17"/>
  <c r="G11" i="17"/>
  <c r="G14" i="17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D6" i="4"/>
  <c r="E6" i="4"/>
  <c r="F6" i="4"/>
  <c r="G6" i="4"/>
  <c r="H6" i="4"/>
  <c r="I6" i="4"/>
  <c r="J6" i="4"/>
  <c r="K6" i="4"/>
  <c r="L6" i="4"/>
  <c r="M6" i="4"/>
  <c r="N6" i="4"/>
  <c r="O6" i="4"/>
  <c r="P6" i="4"/>
  <c r="D7" i="4"/>
  <c r="E7" i="4"/>
  <c r="F7" i="4"/>
  <c r="G7" i="4"/>
  <c r="H7" i="4"/>
  <c r="I7" i="4"/>
  <c r="J7" i="4"/>
  <c r="K7" i="4"/>
  <c r="L7" i="4"/>
  <c r="M7" i="4"/>
  <c r="N7" i="4"/>
  <c r="O7" i="4"/>
  <c r="P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</calcChain>
</file>

<file path=xl/sharedStrings.xml><?xml version="1.0" encoding="utf-8"?>
<sst xmlns="http://schemas.openxmlformats.org/spreadsheetml/2006/main" count="339" uniqueCount="100">
  <si>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</si>
  <si>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</si>
  <si>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</si>
  <si>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</si>
  <si>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</si>
  <si>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</si>
  <si>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</si>
  <si>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</si>
  <si>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</si>
  <si>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</si>
  <si>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</si>
  <si>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</si>
  <si>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</si>
  <si>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</si>
  <si>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</si>
  <si>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</si>
  <si>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</si>
  <si>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</si>
  <si>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</si>
  <si>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</si>
  <si>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</si>
  <si>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</si>
  <si>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</si>
  <si>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</si>
  <si>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</si>
  <si>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</si>
  <si>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</si>
  <si>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</si>
  <si>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</si>
  <si>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</si>
  <si>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</si>
  <si>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</si>
  <si>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</si>
  <si>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</si>
  <si>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</si>
  <si>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</si>
  <si>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</si>
  <si>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</si>
  <si>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</si>
  <si>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</si>
  <si>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</si>
  <si>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</si>
  <si>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</si>
  <si>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</si>
  <si>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</si>
  <si>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</si>
  <si>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</si>
  <si>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</si>
  <si>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</si>
  <si>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</si>
  <si>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</si>
  <si>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</si>
  <si>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</si>
  <si>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</si>
  <si>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</si>
  <si>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</si>
  <si>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</si>
  <si>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</si>
  <si>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</si>
  <si>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</si>
  <si>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</si>
  <si>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</si>
  <si>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</si>
  <si>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</si>
  <si>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</si>
  <si>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</si>
  <si>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</si>
  <si>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</si>
  <si>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</si>
  <si>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</si>
  <si>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</si>
  <si>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</si>
  <si>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</si>
  <si>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</si>
  <si>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</si>
  <si>
    <t>Sales</t>
  </si>
  <si>
    <t>Purchases</t>
  </si>
  <si>
    <t>Totals</t>
  </si>
  <si>
    <t>As of COB September 20, 2001</t>
  </si>
  <si>
    <t>COB 9/20/01</t>
  </si>
  <si>
    <t>Total Exposure (4)</t>
  </si>
  <si>
    <t>(4) Margin call made on 9/21/01</t>
  </si>
  <si>
    <t>COB 09/19/01</t>
  </si>
  <si>
    <t>COB 09/20/01</t>
  </si>
  <si>
    <t>As of COB September 21, 2001</t>
  </si>
  <si>
    <t>(4) Margin call made on 9/21/01 for $8.5MM peding payment on 9/24/01</t>
  </si>
  <si>
    <t>COB 9/21/01</t>
  </si>
  <si>
    <t>COB 09/21/01</t>
  </si>
  <si>
    <t>COB 9/24/01</t>
  </si>
  <si>
    <t>COB 09/24/01</t>
  </si>
  <si>
    <t>As of COB September 24, 2001</t>
  </si>
  <si>
    <t xml:space="preserve">     New Margin call will be made on 9/25/01 $18MM pending payment on 9/26/01</t>
  </si>
  <si>
    <t>COB 9/25/01</t>
  </si>
  <si>
    <t>(4) Margin call made on 9/25/01 for $18MM - New margin call will be made today 9/26/01 in the amount of $15MM</t>
  </si>
  <si>
    <t>As of COB September 25, 2001</t>
  </si>
  <si>
    <t>COB 09/25/01</t>
  </si>
  <si>
    <t>As of COB September 26, 2001</t>
  </si>
  <si>
    <t>COB 9/26/01</t>
  </si>
  <si>
    <t>(4) Margin call made on 9/26/01 for $15MM - New margin call will be made today 9/27/01 in the amount of $17.5MM</t>
  </si>
  <si>
    <t>COB 09/26/01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</si>
</sst>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38" fontId="2" fillId="2" borderId="0" xfId="0" applyNumberFormat="1" applyFont="1" applyFill="1"/>
    <xf numFmtId="38" fontId="0" fillId="0" borderId="0" xfId="0" applyNumberFormat="1" applyBorder="1"/>
    <xf numFmtId="0" fontId="6" fillId="2" borderId="0" xfId="0" applyFont="1" applyFill="1" applyAlignment="1"/>
    <xf numFmtId="38" fontId="2" fillId="0" borderId="0" xfId="0" applyNumberFormat="1" applyFont="1" applyFill="1"/>
    <xf numFmtId="38" fontId="0" fillId="2" borderId="3" xfId="0" applyNumberFormat="1" applyFill="1" applyBorder="1"/>
    <xf numFmtId="38" fontId="0" fillId="2" borderId="0" xfId="0" applyNumberForma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9534375580620581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1911957201101388E-2"/>
          <c:y val="0.33029704600144932"/>
          <c:w val="0.88480577465593602"/>
          <c:h val="0.494306613671134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Graph'!$I$2:$P$2</c:f>
              <c:numCache>
                <c:formatCode>_(* #,##0_);_(* \(#,##0\);_(* "-"??_);_(@_)</c:formatCode>
                <c:ptCount val="8"/>
                <c:pt idx="0">
                  <c:v>41.763714999999998</c:v>
                </c:pt>
                <c:pt idx="1">
                  <c:v>48.406571</c:v>
                </c:pt>
                <c:pt idx="2">
                  <c:v>56.350740000000002</c:v>
                </c:pt>
                <c:pt idx="3">
                  <c:v>54.912945999999998</c:v>
                </c:pt>
                <c:pt idx="4">
                  <c:v>54.592359000000002</c:v>
                </c:pt>
                <c:pt idx="5">
                  <c:v>61.351647</c:v>
                </c:pt>
                <c:pt idx="6">
                  <c:v>58.563560000000003</c:v>
                </c:pt>
                <c:pt idx="7">
                  <c:v>61.524394000000001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F-4ECA-B3D9-66E07B9EC4C9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Graph'!$I$3:$P$3</c:f>
              <c:numCache>
                <c:formatCode>_(* #,##0_);_(* \(#,##0\);_(* "-"??_);_(@_)</c:formatCode>
                <c:ptCount val="8"/>
                <c:pt idx="0">
                  <c:v>42.437646000000001</c:v>
                </c:pt>
                <c:pt idx="1">
                  <c:v>50.792780999999998</c:v>
                </c:pt>
                <c:pt idx="2">
                  <c:v>55.425265000000003</c:v>
                </c:pt>
                <c:pt idx="3">
                  <c:v>57.439205000000001</c:v>
                </c:pt>
                <c:pt idx="4">
                  <c:v>57.251666</c:v>
                </c:pt>
                <c:pt idx="5">
                  <c:v>60.938603999999998</c:v>
                </c:pt>
                <c:pt idx="6">
                  <c:v>60.850242000000001</c:v>
                </c:pt>
                <c:pt idx="7">
                  <c:v>60.714109000000001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F-4ECA-B3D9-66E07B9EC4C9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Graph'!$I$1:$P$1</c:f>
              <c:strCache>
                <c:ptCount val="8"/>
                <c:pt idx="0">
                  <c:v>COB 09/17/01</c:v>
                </c:pt>
                <c:pt idx="1">
                  <c:v>COB 09/18/01</c:v>
                </c:pt>
                <c:pt idx="2">
                  <c:v>COB 09/19/01</c:v>
                </c:pt>
                <c:pt idx="3">
                  <c:v>COB 09/20/01</c:v>
                </c:pt>
                <c:pt idx="4">
                  <c:v>COB 09/21/01</c:v>
                </c:pt>
                <c:pt idx="5">
                  <c:v>COB 09/24/01</c:v>
                </c:pt>
                <c:pt idx="6">
                  <c:v>COB 09/25/01</c:v>
                </c:pt>
                <c:pt idx="7">
                  <c:v>COB 09/26/01</c:v>
                </c:pt>
              </c:strCache>
            </c:strRef>
          </c:cat>
          <c:val>
            <c:numRef>
              <c:f>'Daily Change Graph'!$I$4:$P$4</c:f>
              <c:numCache>
                <c:formatCode>_(* #,##0_);_(* \(#,##0\);_(* "-"??_);_(@_)</c:formatCode>
                <c:ptCount val="8"/>
                <c:pt idx="0">
                  <c:v>10.544581200000007</c:v>
                </c:pt>
                <c:pt idx="1">
                  <c:v>10.475962200000007</c:v>
                </c:pt>
                <c:pt idx="2">
                  <c:v>5.5201492000000005</c:v>
                </c:pt>
                <c:pt idx="3">
                  <c:v>5.3376061999999997</c:v>
                </c:pt>
                <c:pt idx="4">
                  <c:v>5.0076222000000001</c:v>
                </c:pt>
                <c:pt idx="5">
                  <c:v>4.8221471999999999</c:v>
                </c:pt>
                <c:pt idx="6">
                  <c:v>4.6473002000000001</c:v>
                </c:pt>
                <c:pt idx="7">
                  <c:v>4.4748372000000076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F-4ECA-B3D9-66E07B9EC4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2230208"/>
        <c:axId val="1"/>
      </c:barChart>
      <c:catAx>
        <c:axId val="152230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23020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701050973737179"/>
          <c:y val="0.16628747833176416"/>
          <c:w val="0.31862811829715149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617220</xdr:colOff>
      <xdr:row>9</xdr:row>
      <xdr:rowOff>7620</xdr:rowOff>
    </xdr:from>
    <xdr:to>
      <xdr:col>15</xdr:col>
      <xdr:colOff>68580</xdr:colOff>
      <xdr:row>29</xdr:row>
      <xdr:rowOff>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670560</xdr:colOff>
      <xdr:row>17</xdr:row>
      <xdr:rowOff>38100</xdr:rowOff>
    </xdr:from>
    <xdr:to>
      <xdr:col>9</xdr:col>
      <xdr:colOff>137160</xdr:colOff>
      <xdr:row>18</xdr:row>
      <xdr:rowOff>99060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356360" y="2887980"/>
          <a:ext cx="335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9</xdr:col>
      <xdr:colOff>441960</xdr:colOff>
      <xdr:row>16</xdr:row>
      <xdr:rowOff>22860</xdr:rowOff>
    </xdr:from>
    <xdr:to>
      <xdr:col>9</xdr:col>
      <xdr:colOff>830580</xdr:colOff>
      <xdr:row>17</xdr:row>
      <xdr:rowOff>76200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1996440" y="270510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  <xdr:twoCellAnchor>
    <xdr:from>
      <xdr:col>10</xdr:col>
      <xdr:colOff>281940</xdr:colOff>
      <xdr:row>15</xdr:row>
      <xdr:rowOff>91440</xdr:rowOff>
    </xdr:from>
    <xdr:to>
      <xdr:col>10</xdr:col>
      <xdr:colOff>655320</xdr:colOff>
      <xdr:row>16</xdr:row>
      <xdr:rowOff>144780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2705100" y="2606040"/>
          <a:ext cx="37338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11</xdr:col>
      <xdr:colOff>99060</xdr:colOff>
      <xdr:row>15</xdr:row>
      <xdr:rowOff>76200</xdr:rowOff>
    </xdr:from>
    <xdr:to>
      <xdr:col>11</xdr:col>
      <xdr:colOff>487680</xdr:colOff>
      <xdr:row>16</xdr:row>
      <xdr:rowOff>137160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3390900" y="259080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118</a:t>
          </a:r>
        </a:p>
      </xdr:txBody>
    </xdr:sp>
    <xdr:clientData/>
  </xdr:twoCellAnchor>
  <xdr:twoCellAnchor>
    <xdr:from>
      <xdr:col>11</xdr:col>
      <xdr:colOff>792480</xdr:colOff>
      <xdr:row>15</xdr:row>
      <xdr:rowOff>91440</xdr:rowOff>
    </xdr:from>
    <xdr:to>
      <xdr:col>12</xdr:col>
      <xdr:colOff>312420</xdr:colOff>
      <xdr:row>16</xdr:row>
      <xdr:rowOff>144780</xdr:rowOff>
    </xdr:to>
    <xdr:sp macro="" textlink="">
      <xdr:nvSpPr>
        <xdr:cNvPr id="1035" name="Text Box 11"/>
        <xdr:cNvSpPr txBox="1">
          <a:spLocks noChangeArrowheads="1"/>
        </xdr:cNvSpPr>
      </xdr:nvSpPr>
      <xdr:spPr bwMode="auto">
        <a:xfrm>
          <a:off x="4084320" y="260604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117</a:t>
          </a:r>
        </a:p>
      </xdr:txBody>
    </xdr:sp>
    <xdr:clientData/>
  </xdr:twoCellAnchor>
  <xdr:twoCellAnchor>
    <xdr:from>
      <xdr:col>12</xdr:col>
      <xdr:colOff>617220</xdr:colOff>
      <xdr:row>14</xdr:row>
      <xdr:rowOff>129540</xdr:rowOff>
    </xdr:from>
    <xdr:to>
      <xdr:col>13</xdr:col>
      <xdr:colOff>137160</xdr:colOff>
      <xdr:row>16</xdr:row>
      <xdr:rowOff>22860</xdr:rowOff>
    </xdr:to>
    <xdr:sp macro="" textlink="">
      <xdr:nvSpPr>
        <xdr:cNvPr id="1036" name="Text Box 12"/>
        <xdr:cNvSpPr txBox="1">
          <a:spLocks noChangeArrowheads="1"/>
        </xdr:cNvSpPr>
      </xdr:nvSpPr>
      <xdr:spPr bwMode="auto">
        <a:xfrm>
          <a:off x="4777740" y="247650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  <xdr:twoCellAnchor>
    <xdr:from>
      <xdr:col>13</xdr:col>
      <xdr:colOff>457200</xdr:colOff>
      <xdr:row>15</xdr:row>
      <xdr:rowOff>0</xdr:rowOff>
    </xdr:from>
    <xdr:to>
      <xdr:col>13</xdr:col>
      <xdr:colOff>807720</xdr:colOff>
      <xdr:row>16</xdr:row>
      <xdr:rowOff>60960</xdr:rowOff>
    </xdr:to>
    <xdr:sp macro="" textlink="">
      <xdr:nvSpPr>
        <xdr:cNvPr id="1037" name="Text Box 13"/>
        <xdr:cNvSpPr txBox="1">
          <a:spLocks noChangeArrowheads="1"/>
        </xdr:cNvSpPr>
      </xdr:nvSpPr>
      <xdr:spPr bwMode="auto">
        <a:xfrm>
          <a:off x="5486400" y="2514600"/>
          <a:ext cx="3505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124</a:t>
          </a:r>
        </a:p>
      </xdr:txBody>
    </xdr:sp>
    <xdr:clientData/>
  </xdr:twoCellAnchor>
  <xdr:twoCellAnchor>
    <xdr:from>
      <xdr:col>14</xdr:col>
      <xdr:colOff>251460</xdr:colOff>
      <xdr:row>14</xdr:row>
      <xdr:rowOff>91440</xdr:rowOff>
    </xdr:from>
    <xdr:to>
      <xdr:col>14</xdr:col>
      <xdr:colOff>601980</xdr:colOff>
      <xdr:row>15</xdr:row>
      <xdr:rowOff>144780</xdr:rowOff>
    </xdr:to>
    <xdr:sp macro="" textlink="">
      <xdr:nvSpPr>
        <xdr:cNvPr id="1038" name="Text Box 14"/>
        <xdr:cNvSpPr txBox="1">
          <a:spLocks noChangeArrowheads="1"/>
        </xdr:cNvSpPr>
      </xdr:nvSpPr>
      <xdr:spPr bwMode="auto">
        <a:xfrm>
          <a:off x="6149340" y="2438400"/>
          <a:ext cx="3505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127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zoomScaleNormal="100" workbookViewId="0">
      <selection activeCell="P17" sqref="P17"/>
    </sheetView>
  </sheetViews>
  <sheetFormatPr defaultColWidth="9.109375" defaultRowHeight="13.2" x14ac:dyDescent="0.25"/>
  <cols>
    <col min="1" max="1" width="10" style="15" bestFit="1" customWidth="1"/>
    <col min="2" max="3" width="12.6640625" style="15" hidden="1" customWidth="1"/>
    <col min="4" max="4" width="12.88671875" style="15" hidden="1" customWidth="1"/>
    <col min="5" max="6" width="12.33203125" style="15" hidden="1" customWidth="1"/>
    <col min="7" max="8" width="12.6640625" style="15" hidden="1" customWidth="1"/>
    <col min="9" max="16" width="12.6640625" style="15" bestFit="1" customWidth="1"/>
    <col min="17" max="16384" width="9.109375" style="15"/>
  </cols>
  <sheetData>
    <row r="1" spans="1:16" x14ac:dyDescent="0.25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  <c r="K1" s="16" t="s">
        <v>82</v>
      </c>
      <c r="L1" s="16" t="s">
        <v>83</v>
      </c>
      <c r="M1" s="16" t="s">
        <v>87</v>
      </c>
      <c r="N1" s="16" t="s">
        <v>89</v>
      </c>
      <c r="O1" s="16" t="s">
        <v>95</v>
      </c>
      <c r="P1" s="16" t="s">
        <v>99</v>
      </c>
    </row>
    <row r="2" spans="1:16" x14ac:dyDescent="0.25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  <c r="K2" s="37">
        <f>'COB 091901'!B11/1000000</f>
        <v>56.350740000000002</v>
      </c>
      <c r="L2" s="37">
        <f>'COB 092001'!B11/1000000</f>
        <v>54.912945999999998</v>
      </c>
      <c r="M2" s="37">
        <f>'COB 092101'!B11/1000000</f>
        <v>54.592359000000002</v>
      </c>
      <c r="N2" s="37">
        <f>'COB 092401'!B11/1000000</f>
        <v>61.351647</v>
      </c>
      <c r="O2" s="37">
        <f>'COB 092501'!B11/1000000</f>
        <v>58.563560000000003</v>
      </c>
      <c r="P2" s="37">
        <f>'COB 092601'!B11/1000000</f>
        <v>61.524394000000001</v>
      </c>
    </row>
    <row r="3" spans="1:16" x14ac:dyDescent="0.25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  <c r="K3" s="37">
        <f>'COB 091901'!C11/1000000</f>
        <v>55.425265000000003</v>
      </c>
      <c r="L3" s="37">
        <f>'COB 092001'!C11/1000000</f>
        <v>57.439205000000001</v>
      </c>
      <c r="M3" s="37">
        <f>'COB 092101'!C11/1000000</f>
        <v>57.251666</v>
      </c>
      <c r="N3" s="37">
        <f>'COB 092401'!C11/1000000</f>
        <v>60.938603999999998</v>
      </c>
      <c r="O3" s="37">
        <f>'COB 092501'!C11/1000000</f>
        <v>60.850242000000001</v>
      </c>
      <c r="P3" s="37">
        <f>'COB 092601'!C11/1000000</f>
        <v>60.714109000000001</v>
      </c>
    </row>
    <row r="4" spans="1:16" x14ac:dyDescent="0.25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  <c r="K4" s="51">
        <f>'COB 091901'!D11/1000000</f>
        <v>5.5201492000000005</v>
      </c>
      <c r="L4" s="51">
        <f>'COB 092001'!F11/1000000</f>
        <v>5.3376061999999997</v>
      </c>
      <c r="M4" s="51">
        <f>'COB 092101'!F11/1000000</f>
        <v>5.0076222000000001</v>
      </c>
      <c r="N4" s="51">
        <f>'COB 092401'!F11/1000000</f>
        <v>4.8221471999999999</v>
      </c>
      <c r="O4" s="51">
        <f>'COB 092501'!F11/1000000</f>
        <v>4.6473002000000001</v>
      </c>
      <c r="P4" s="51">
        <f>'COB 092601'!F11/1000000</f>
        <v>4.4748372000000076</v>
      </c>
    </row>
    <row r="5" spans="1:16" x14ac:dyDescent="0.25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 t="shared" ref="I5:N5" si="1">SUM(I2:I4)</f>
        <v>94.745942200000002</v>
      </c>
      <c r="J5" s="20">
        <f t="shared" si="1"/>
        <v>109.67531420000002</v>
      </c>
      <c r="K5" s="20">
        <f t="shared" si="1"/>
        <v>117.2961542</v>
      </c>
      <c r="L5" s="20">
        <f t="shared" si="1"/>
        <v>117.68975719999999</v>
      </c>
      <c r="M5" s="20">
        <f t="shared" si="1"/>
        <v>116.8516472</v>
      </c>
      <c r="N5" s="20">
        <f t="shared" si="1"/>
        <v>127.1123982</v>
      </c>
      <c r="O5" s="20">
        <f>SUM(O2:O4)</f>
        <v>124.06110220000001</v>
      </c>
      <c r="P5" s="20">
        <f>SUM(P2:P4)</f>
        <v>126.71334020000002</v>
      </c>
    </row>
    <row r="6" spans="1:16" x14ac:dyDescent="0.25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  <c r="K6" s="52">
        <f>'COB 091901'!E12/1000000</f>
        <v>-109.3</v>
      </c>
      <c r="L6" s="52">
        <f>'COB 092001'!G12/1000000</f>
        <v>-109.3</v>
      </c>
      <c r="M6" s="52">
        <f>'COB 092101'!G12/1000000</f>
        <v>-109.3</v>
      </c>
      <c r="N6" s="52">
        <f>'COB 092401'!G12/1000000</f>
        <v>-109.3</v>
      </c>
      <c r="O6" s="52">
        <f>'COB 092501'!G12/1000000</f>
        <v>-109.3</v>
      </c>
      <c r="P6" s="52">
        <f>'COB 092501'!G12/1000000</f>
        <v>-109.3</v>
      </c>
    </row>
    <row r="7" spans="1:16" x14ac:dyDescent="0.25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  <c r="K7" s="31">
        <f>'COB 091901'!E13</f>
        <v>0</v>
      </c>
      <c r="L7" s="31">
        <f>'COB 092001'!G13/1000000</f>
        <v>0</v>
      </c>
      <c r="M7" s="31">
        <f>'COB 092101'!G13/1000000</f>
        <v>0</v>
      </c>
      <c r="N7" s="31">
        <f>'COB 092401'!G13/1000000</f>
        <v>0</v>
      </c>
      <c r="O7" s="31">
        <f>'COB 092501'!G13/1000000</f>
        <v>0</v>
      </c>
      <c r="P7" s="31">
        <f>'COB 092501'!G13/1000000</f>
        <v>0</v>
      </c>
    </row>
    <row r="8" spans="1:16" x14ac:dyDescent="0.25">
      <c r="A8" s="18" t="s">
        <v>28</v>
      </c>
      <c r="B8" s="53">
        <f t="shared" ref="B8:G8" si="2">SUM(B5:B7)</f>
        <v>38.228382999999994</v>
      </c>
      <c r="C8" s="53">
        <f t="shared" si="2"/>
        <v>24.548054000000022</v>
      </c>
      <c r="D8" s="53">
        <f t="shared" si="2"/>
        <v>-2.8462519999999927</v>
      </c>
      <c r="E8" s="53">
        <f t="shared" si="2"/>
        <v>-8.6136898000000031</v>
      </c>
      <c r="F8" s="53">
        <f t="shared" si="2"/>
        <v>-55.155652799999999</v>
      </c>
      <c r="G8" s="53">
        <f t="shared" si="2"/>
        <v>-10.346542799999995</v>
      </c>
      <c r="H8" s="53">
        <f t="shared" ref="H8:N8" si="3">SUM(H5:H7)</f>
        <v>-20.728198799999987</v>
      </c>
      <c r="I8" s="53">
        <f t="shared" si="3"/>
        <v>-29.554057799999995</v>
      </c>
      <c r="J8" s="53">
        <f t="shared" si="3"/>
        <v>0.37531420000001958</v>
      </c>
      <c r="K8" s="53">
        <f t="shared" si="3"/>
        <v>7.9961542000000065</v>
      </c>
      <c r="L8" s="53">
        <f t="shared" si="3"/>
        <v>8.3897571999999911</v>
      </c>
      <c r="M8" s="53">
        <f t="shared" si="3"/>
        <v>7.551647200000005</v>
      </c>
      <c r="N8" s="53">
        <f t="shared" si="3"/>
        <v>17.812398200000004</v>
      </c>
      <c r="O8" s="53">
        <f>SUM(O5:O7)</f>
        <v>14.76110220000001</v>
      </c>
      <c r="P8" s="53">
        <f>SUM(P5:P7)</f>
        <v>17.413340200000022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60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58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52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23</v>
      </c>
      <c r="B2" s="61"/>
      <c r="C2" s="61"/>
      <c r="D2" s="61"/>
      <c r="E2" s="61"/>
    </row>
    <row r="3" spans="1:7" x14ac:dyDescent="0.25">
      <c r="A3" s="62" t="s">
        <v>53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60" t="s">
        <v>5</v>
      </c>
      <c r="B1" s="60"/>
      <c r="C1" s="60"/>
      <c r="D1" s="60"/>
      <c r="E1" s="60"/>
    </row>
    <row r="2" spans="1:5" s="8" customFormat="1" ht="20.399999999999999" x14ac:dyDescent="0.35">
      <c r="A2" s="61" t="s">
        <v>23</v>
      </c>
      <c r="B2" s="61"/>
      <c r="C2" s="61"/>
      <c r="D2" s="61"/>
      <c r="E2" s="61"/>
    </row>
    <row r="3" spans="1:5" x14ac:dyDescent="0.25">
      <c r="A3" s="62" t="s">
        <v>49</v>
      </c>
      <c r="B3" s="62"/>
      <c r="C3" s="62"/>
      <c r="D3" s="62"/>
      <c r="E3" s="62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37</v>
      </c>
      <c r="B3" s="63"/>
      <c r="C3" s="63"/>
      <c r="D3" s="63"/>
      <c r="E3" s="63"/>
      <c r="F3" s="63"/>
      <c r="G3" s="63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60" t="s">
        <v>5</v>
      </c>
      <c r="B1" s="63"/>
      <c r="C1" s="63"/>
      <c r="D1" s="63"/>
      <c r="E1" s="63"/>
      <c r="F1" s="63"/>
      <c r="G1" s="63"/>
    </row>
    <row r="2" spans="1:7" s="8" customFormat="1" ht="20.399999999999999" x14ac:dyDescent="0.35">
      <c r="A2" s="61" t="s">
        <v>23</v>
      </c>
      <c r="B2" s="63"/>
      <c r="C2" s="63"/>
      <c r="D2" s="63"/>
      <c r="E2" s="63"/>
      <c r="F2" s="63"/>
      <c r="G2" s="63"/>
    </row>
    <row r="3" spans="1:7" x14ac:dyDescent="0.25">
      <c r="A3" s="62" t="s">
        <v>29</v>
      </c>
      <c r="B3" s="63"/>
      <c r="C3" s="63"/>
      <c r="D3" s="63"/>
      <c r="E3" s="63"/>
      <c r="F3" s="63"/>
      <c r="G3" s="63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22"/>
  <sheetViews>
    <sheetView zoomScale="75" workbookViewId="0">
      <selection activeCell="AL13" activeCellId="1" sqref="AL8 AL13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4" width="13.6640625" customWidth="1"/>
    <col min="35" max="35" width="2" customWidth="1"/>
    <col min="36" max="38" width="13.6640625" customWidth="1"/>
    <col min="39" max="39" width="2" customWidth="1"/>
    <col min="40" max="40" width="14" customWidth="1"/>
  </cols>
  <sheetData>
    <row r="1" spans="1:40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  <c r="AG1" s="2"/>
      <c r="AH1" s="2"/>
      <c r="AJ1" s="2"/>
      <c r="AK1" s="2"/>
      <c r="AL1" s="2"/>
    </row>
    <row r="2" spans="1:40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  <c r="AG2" s="2"/>
      <c r="AH2" s="2"/>
      <c r="AJ2" s="2"/>
      <c r="AK2" s="2"/>
      <c r="AL2" s="2"/>
    </row>
    <row r="3" spans="1:40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  <c r="AG3" s="2"/>
      <c r="AH3" s="2"/>
      <c r="AJ3" s="2"/>
      <c r="AK3" s="2"/>
      <c r="AL3" s="2"/>
    </row>
    <row r="4" spans="1:40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G4" s="26"/>
      <c r="AH4" s="26"/>
      <c r="AJ4" s="26"/>
      <c r="AK4" s="26"/>
      <c r="AL4" s="26"/>
      <c r="AN4" s="27"/>
    </row>
    <row r="5" spans="1:40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G5" s="22" t="s">
        <v>79</v>
      </c>
      <c r="AH5" s="22" t="s">
        <v>86</v>
      </c>
      <c r="AJ5" s="22" t="s">
        <v>88</v>
      </c>
      <c r="AK5" s="22" t="s">
        <v>92</v>
      </c>
      <c r="AL5" s="22" t="s">
        <v>97</v>
      </c>
      <c r="AN5" s="22" t="s">
        <v>40</v>
      </c>
    </row>
    <row r="6" spans="1:40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G6" s="4">
        <v>54912946</v>
      </c>
      <c r="AH6" s="4">
        <f>54592359</f>
        <v>54592359</v>
      </c>
      <c r="AJ6" s="57">
        <v>61351647</v>
      </c>
      <c r="AK6" s="57">
        <v>58563560</v>
      </c>
      <c r="AL6" s="57">
        <v>61524394</v>
      </c>
      <c r="AN6" s="4">
        <f>AL6-AK6</f>
        <v>2960834</v>
      </c>
    </row>
    <row r="7" spans="1:40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G7" s="2"/>
      <c r="AH7" s="2"/>
      <c r="AJ7" s="2"/>
      <c r="AK7" s="2"/>
      <c r="AL7" s="2"/>
      <c r="AN7" s="2"/>
    </row>
    <row r="8" spans="1:40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G8" s="2">
        <v>5809999</v>
      </c>
      <c r="AH8" s="2">
        <v>5739531</v>
      </c>
      <c r="AJ8" s="2">
        <v>6028749</v>
      </c>
      <c r="AK8" s="2">
        <v>5827560</v>
      </c>
      <c r="AL8" s="2">
        <v>5911700</v>
      </c>
      <c r="AN8" s="2">
        <f>AL8-AK8</f>
        <v>84140</v>
      </c>
    </row>
    <row r="9" spans="1:40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G9" s="2">
        <v>-804194</v>
      </c>
      <c r="AH9" s="2">
        <v>-804191</v>
      </c>
      <c r="AJ9" s="2">
        <v>-804191</v>
      </c>
      <c r="AK9" s="2">
        <v>-804191</v>
      </c>
      <c r="AL9" s="2">
        <v>-804200</v>
      </c>
      <c r="AN9" s="2">
        <f>AL9-AK9</f>
        <v>-9</v>
      </c>
    </row>
    <row r="10" spans="1:40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G10" s="5">
        <v>8033044</v>
      </c>
      <c r="AH10" s="5">
        <v>8056777</v>
      </c>
      <c r="AJ10" s="5">
        <v>8059302</v>
      </c>
      <c r="AK10" s="5">
        <v>8072455</v>
      </c>
      <c r="AL10" s="5">
        <v>8088001</v>
      </c>
      <c r="AN10" s="5">
        <f>AL10-AK10</f>
        <v>15546</v>
      </c>
    </row>
    <row r="11" spans="1:40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 t="shared" ref="AC11:AJ11" si="0">SUM(AC8:AC10)</f>
        <v>19116639</v>
      </c>
      <c r="AD11" s="4">
        <f t="shared" si="0"/>
        <v>19116639</v>
      </c>
      <c r="AE11" s="4">
        <f t="shared" si="0"/>
        <v>0</v>
      </c>
      <c r="AF11" s="4">
        <f t="shared" si="0"/>
        <v>13134343</v>
      </c>
      <c r="AG11" s="4">
        <f t="shared" si="0"/>
        <v>13038849</v>
      </c>
      <c r="AH11" s="4">
        <f t="shared" si="0"/>
        <v>12992117</v>
      </c>
      <c r="AJ11" s="4">
        <f t="shared" si="0"/>
        <v>13283860</v>
      </c>
      <c r="AK11" s="4">
        <f>SUM(AK8:AK10)</f>
        <v>13095824</v>
      </c>
      <c r="AL11" s="4">
        <f>SUM(AL8:AL10)</f>
        <v>13195501</v>
      </c>
      <c r="AN11" s="4">
        <f>SUM(AN8:AN10)</f>
        <v>99677</v>
      </c>
    </row>
    <row r="12" spans="1:40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G12" s="2"/>
      <c r="AH12" s="2"/>
      <c r="AJ12" s="2"/>
      <c r="AK12" s="2"/>
      <c r="AL12" s="2"/>
      <c r="AN12" s="2"/>
    </row>
    <row r="13" spans="1:40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">
        <v>51629206</v>
      </c>
      <c r="AH13" s="2">
        <v>51512135</v>
      </c>
      <c r="AI13" s="21"/>
      <c r="AJ13" s="2">
        <v>54909855</v>
      </c>
      <c r="AK13" s="2">
        <v>55022682</v>
      </c>
      <c r="AL13" s="2">
        <v>54802409</v>
      </c>
      <c r="AM13" s="21"/>
      <c r="AN13" s="2">
        <f>AL13-AK13</f>
        <v>-220273</v>
      </c>
    </row>
    <row r="14" spans="1:40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G14" s="30">
        <v>-7158407.7999999998</v>
      </c>
      <c r="AH14" s="30">
        <v>-7623547.7999999998</v>
      </c>
      <c r="AJ14" s="30">
        <v>-7858527.7999999998</v>
      </c>
      <c r="AK14" s="30">
        <v>-8093507.7999999998</v>
      </c>
      <c r="AL14" s="30">
        <v>-8328487.7999999924</v>
      </c>
      <c r="AN14" s="2">
        <f>AL14-AK14</f>
        <v>-234979.99999999255</v>
      </c>
    </row>
    <row r="15" spans="1:40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31">
        <v>5267164</v>
      </c>
      <c r="AH15" s="31">
        <v>5378584</v>
      </c>
      <c r="AI15" s="21"/>
      <c r="AJ15" s="31">
        <v>5425564</v>
      </c>
      <c r="AK15" s="31">
        <v>5472544</v>
      </c>
      <c r="AL15" s="31">
        <v>5519524</v>
      </c>
      <c r="AM15" s="21"/>
      <c r="AN15" s="5">
        <f>AL15-AK15</f>
        <v>46980</v>
      </c>
    </row>
    <row r="16" spans="1:40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 t="shared" ref="AC16:AH16" si="1">SUM(AC13:AC15)</f>
        <v>62755182</v>
      </c>
      <c r="AD16" s="4">
        <f t="shared" si="1"/>
        <v>42152103.200000003</v>
      </c>
      <c r="AE16" s="4">
        <f t="shared" si="1"/>
        <v>20603078.799999993</v>
      </c>
      <c r="AF16" s="4">
        <f t="shared" si="1"/>
        <v>47811072.200000003</v>
      </c>
      <c r="AG16" s="4">
        <f t="shared" si="1"/>
        <v>49737962.200000003</v>
      </c>
      <c r="AH16" s="4">
        <f t="shared" si="1"/>
        <v>49267171.200000003</v>
      </c>
      <c r="AI16" s="21"/>
      <c r="AJ16" s="4">
        <f>SUM(AJ13:AJ15)</f>
        <v>52476891.200000003</v>
      </c>
      <c r="AK16" s="4">
        <f>SUM(AK13:AK15)</f>
        <v>52401718.200000003</v>
      </c>
      <c r="AL16" s="4">
        <f>SUM(AL13:AL15)</f>
        <v>51993445.20000001</v>
      </c>
      <c r="AM16" s="21"/>
      <c r="AN16" s="4">
        <f>SUM(AN13:AN15)</f>
        <v>-408272.99999999255</v>
      </c>
    </row>
    <row r="17" spans="1:40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G17" s="2"/>
      <c r="AH17" s="2"/>
      <c r="AJ17" s="2"/>
      <c r="AK17" s="2"/>
      <c r="AL17" s="2"/>
      <c r="AN17" s="2"/>
    </row>
    <row r="18" spans="1:40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>
        <f>AG6+AG11+AG16</f>
        <v>117689757.2</v>
      </c>
      <c r="AH18" s="2">
        <f>AH6+AH11+AH16</f>
        <v>116851647.2</v>
      </c>
      <c r="AI18" s="2"/>
      <c r="AJ18" s="2">
        <f>AJ6+AJ11+AJ16</f>
        <v>127112398.2</v>
      </c>
      <c r="AK18" s="2">
        <f>AK6+AK11+AK16</f>
        <v>124061102.2</v>
      </c>
      <c r="AL18" s="2">
        <f>AL6+AL11+AL16</f>
        <v>126713340.20000002</v>
      </c>
      <c r="AM18" s="2"/>
      <c r="AN18" s="55">
        <f>AL18-AK18</f>
        <v>2652238.0000000149</v>
      </c>
    </row>
    <row r="19" spans="1:40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G19" s="2">
        <v>0</v>
      </c>
      <c r="AH19" s="2">
        <v>0</v>
      </c>
      <c r="AJ19" s="2">
        <v>0</v>
      </c>
      <c r="AK19" s="2">
        <v>0</v>
      </c>
      <c r="AL19" s="2">
        <v>0</v>
      </c>
      <c r="AN19" s="55">
        <f>AL19-AK19</f>
        <v>0</v>
      </c>
    </row>
    <row r="20" spans="1:40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G20" s="2">
        <f>-87300000-22000000</f>
        <v>-109300000</v>
      </c>
      <c r="AH20" s="2">
        <f>-87300000-22000000</f>
        <v>-109300000</v>
      </c>
      <c r="AJ20" s="2">
        <f>-87300000-22000000</f>
        <v>-109300000</v>
      </c>
      <c r="AK20" s="2">
        <f>-87300000-22000000</f>
        <v>-109300000</v>
      </c>
      <c r="AL20" s="2">
        <f>-87300000-22000000</f>
        <v>-109300000</v>
      </c>
      <c r="AN20" s="5">
        <f>AL20-AK20</f>
        <v>0</v>
      </c>
    </row>
    <row r="21" spans="1:40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 t="shared" ref="AC21:AH21" si="2">SUM(AC18:AC20)</f>
        <v>20978393</v>
      </c>
      <c r="AD21" s="3">
        <f t="shared" si="2"/>
        <v>375314.20000000298</v>
      </c>
      <c r="AE21" s="3">
        <f t="shared" si="2"/>
        <v>20603078.799999997</v>
      </c>
      <c r="AF21" s="3">
        <f t="shared" si="2"/>
        <v>7996155.200000003</v>
      </c>
      <c r="AG21" s="3">
        <f t="shared" si="2"/>
        <v>8389757.200000003</v>
      </c>
      <c r="AH21" s="3">
        <f t="shared" si="2"/>
        <v>7551647.200000003</v>
      </c>
      <c r="AJ21" s="3">
        <f>SUM(AJ18:AJ20)</f>
        <v>17812398.200000003</v>
      </c>
      <c r="AK21" s="3">
        <f>SUM(AK18:AK20)</f>
        <v>14761102.200000003</v>
      </c>
      <c r="AL21" s="3">
        <f>SUM(AL18:AL20)</f>
        <v>17413340.200000018</v>
      </c>
      <c r="AN21" s="3">
        <f>SUM(AN18:AN20)</f>
        <v>2652238.0000000149</v>
      </c>
    </row>
    <row r="22" spans="1:40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G22" s="2"/>
      <c r="AH22" s="2"/>
      <c r="AJ22" s="2"/>
      <c r="AK22" s="2"/>
      <c r="AL22" s="2"/>
      <c r="AN22" s="2"/>
    </row>
  </sheetData>
  <phoneticPr fontId="0" type="noConversion"/>
  <printOptions horizontalCentered="1"/>
  <pageMargins left="0.15" right="0.15" top="1" bottom="1" header="0.5" footer="0.5"/>
  <pageSetup scale="89"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zoomScaleNormal="100" workbookViewId="0">
      <selection activeCell="AL13" activeCellId="1" sqref="AL8 AL13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96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5814537</v>
      </c>
      <c r="C8" s="11">
        <v>47152238</v>
      </c>
      <c r="D8" s="11">
        <v>301295</v>
      </c>
      <c r="E8" s="11">
        <v>0</v>
      </c>
      <c r="F8" s="59">
        <f>SUM(D8:E8)</f>
        <v>301295</v>
      </c>
      <c r="G8" s="59">
        <f>B8+C8+F8</f>
        <v>53268070</v>
      </c>
    </row>
    <row r="9" spans="1:8" x14ac:dyDescent="0.25">
      <c r="A9" s="10" t="s">
        <v>7</v>
      </c>
      <c r="B9" s="11">
        <v>55709857</v>
      </c>
      <c r="C9" s="11">
        <v>5907722</v>
      </c>
      <c r="D9" s="11">
        <v>7786706</v>
      </c>
      <c r="E9" s="11">
        <v>-804200</v>
      </c>
      <c r="F9" s="59">
        <f>SUM(D9:E9)</f>
        <v>6982506</v>
      </c>
      <c r="G9" s="59">
        <f>B9+C9+F9</f>
        <v>68600085</v>
      </c>
    </row>
    <row r="10" spans="1:8" x14ac:dyDescent="0.25">
      <c r="A10" s="10" t="s">
        <v>8</v>
      </c>
      <c r="B10" s="33">
        <v>0</v>
      </c>
      <c r="C10" s="33">
        <v>7654149</v>
      </c>
      <c r="D10" s="33">
        <f>Breakdown!AL15</f>
        <v>5519524</v>
      </c>
      <c r="E10" s="33">
        <f>Breakdown!AL14</f>
        <v>-8328487.7999999924</v>
      </c>
      <c r="F10" s="33">
        <f>SUM(D10:E10)</f>
        <v>-2808963.7999999924</v>
      </c>
      <c r="G10" s="33">
        <f>B10+C10+F10</f>
        <v>4845185.2000000076</v>
      </c>
    </row>
    <row r="11" spans="1:8" x14ac:dyDescent="0.25">
      <c r="A11" s="36"/>
      <c r="B11" s="54">
        <f t="shared" ref="B11:G11" si="0">SUM(B8:B10)</f>
        <v>61524394</v>
      </c>
      <c r="C11" s="54">
        <f t="shared" si="0"/>
        <v>60714109</v>
      </c>
      <c r="D11" s="54">
        <f t="shared" si="0"/>
        <v>13607525</v>
      </c>
      <c r="E11" s="54">
        <f t="shared" si="0"/>
        <v>-9132687.7999999933</v>
      </c>
      <c r="F11" s="54">
        <f t="shared" si="0"/>
        <v>4474837.2000000076</v>
      </c>
      <c r="G11" s="54">
        <f t="shared" si="0"/>
        <v>126713340.2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17413340.200000003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98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8" sqref="A18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5489132</v>
      </c>
      <c r="C8" s="11">
        <v>47218902</v>
      </c>
      <c r="D8" s="11">
        <v>301295</v>
      </c>
      <c r="E8" s="11">
        <v>0</v>
      </c>
      <c r="F8" s="58">
        <f>SUM(D8:E8)</f>
        <v>301295</v>
      </c>
      <c r="G8" s="58">
        <f>B8+C8+F8</f>
        <v>53009329</v>
      </c>
    </row>
    <row r="9" spans="1:8" x14ac:dyDescent="0.25">
      <c r="A9" s="10" t="s">
        <v>7</v>
      </c>
      <c r="B9" s="11">
        <v>53074428</v>
      </c>
      <c r="C9" s="11">
        <v>5823530</v>
      </c>
      <c r="D9" s="11">
        <v>7771160</v>
      </c>
      <c r="E9" s="11">
        <v>-804191</v>
      </c>
      <c r="F9" s="59">
        <f>SUM(D9:E9)</f>
        <v>6966969</v>
      </c>
      <c r="G9" s="59">
        <f>B9+C9+F9</f>
        <v>65864927</v>
      </c>
    </row>
    <row r="10" spans="1:8" x14ac:dyDescent="0.25">
      <c r="A10" s="10" t="s">
        <v>8</v>
      </c>
      <c r="B10" s="33">
        <v>0</v>
      </c>
      <c r="C10" s="33">
        <v>7807810</v>
      </c>
      <c r="D10" s="33">
        <f>Breakdown!AK15</f>
        <v>5472544</v>
      </c>
      <c r="E10" s="33">
        <f>Breakdown!AK14</f>
        <v>-8093507.7999999998</v>
      </c>
      <c r="F10" s="33">
        <f>SUM(D10:E10)</f>
        <v>-2620963.7999999998</v>
      </c>
      <c r="G10" s="33">
        <f>B10+C10+F10</f>
        <v>5186846.2</v>
      </c>
    </row>
    <row r="11" spans="1:8" x14ac:dyDescent="0.25">
      <c r="A11" s="36"/>
      <c r="B11" s="54">
        <f t="shared" ref="B11:G11" si="0">SUM(B8:B10)</f>
        <v>58563560</v>
      </c>
      <c r="C11" s="54">
        <f t="shared" si="0"/>
        <v>60850242</v>
      </c>
      <c r="D11" s="54">
        <f t="shared" si="0"/>
        <v>13544999</v>
      </c>
      <c r="E11" s="54">
        <f t="shared" si="0"/>
        <v>-8897698.8000000007</v>
      </c>
      <c r="F11" s="54">
        <f t="shared" si="0"/>
        <v>4647300.2</v>
      </c>
      <c r="G11" s="54">
        <f t="shared" si="0"/>
        <v>124061102.2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14761102.200000003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/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46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47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69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93</v>
      </c>
      <c r="B21" s="11"/>
      <c r="C21" s="11"/>
      <c r="D21" s="11"/>
      <c r="E21" s="11"/>
      <c r="F21" s="11"/>
      <c r="G21" s="11"/>
      <c r="H21" s="11"/>
    </row>
    <row r="22" spans="1:8" x14ac:dyDescent="0.25">
      <c r="A22" s="56"/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1"/>
    </sheetView>
  </sheetViews>
  <sheetFormatPr defaultColWidth="9.109375" defaultRowHeight="13.2" x14ac:dyDescent="0.25"/>
  <cols>
    <col min="1" max="1" width="24.88671875" style="10" bestFit="1" customWidth="1"/>
    <col min="2" max="2" width="15.33203125" style="10" bestFit="1" customWidth="1"/>
    <col min="3" max="3" width="15.88671875" style="10" bestFit="1" customWidth="1"/>
    <col min="4" max="4" width="15.5546875" style="10" bestFit="1" customWidth="1"/>
    <col min="5" max="5" width="15.33203125" style="10" bestFit="1" customWidth="1"/>
    <col min="6" max="6" width="14.109375" style="10" bestFit="1" customWidth="1"/>
    <col min="7" max="7" width="18.109375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90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5720764</v>
      </c>
      <c r="C8" s="11">
        <v>47218843</v>
      </c>
      <c r="D8" s="11">
        <v>301295</v>
      </c>
      <c r="E8" s="11">
        <v>0</v>
      </c>
      <c r="F8" s="11">
        <f>D8+E8</f>
        <v>301295</v>
      </c>
      <c r="G8" s="11">
        <f>B8+C8+F8</f>
        <v>53240902</v>
      </c>
    </row>
    <row r="9" spans="1:8" x14ac:dyDescent="0.25">
      <c r="A9" s="10" t="s">
        <v>7</v>
      </c>
      <c r="B9" s="11">
        <v>55630883</v>
      </c>
      <c r="C9" s="11">
        <v>6024778</v>
      </c>
      <c r="D9" s="11">
        <v>7758007</v>
      </c>
      <c r="E9" s="11">
        <v>-804191</v>
      </c>
      <c r="F9" s="11">
        <f>D9+E9</f>
        <v>6953816</v>
      </c>
      <c r="G9" s="11">
        <f>B9+C9+F9</f>
        <v>68609477</v>
      </c>
    </row>
    <row r="10" spans="1:8" x14ac:dyDescent="0.25">
      <c r="A10" s="10" t="s">
        <v>8</v>
      </c>
      <c r="B10" s="33">
        <v>0</v>
      </c>
      <c r="C10" s="33">
        <v>7694983</v>
      </c>
      <c r="D10" s="33">
        <f>Breakdown!AJ15</f>
        <v>5425564</v>
      </c>
      <c r="E10" s="33">
        <f>Breakdown!AJ14</f>
        <v>-7858527.7999999998</v>
      </c>
      <c r="F10" s="33">
        <f>D10+E10</f>
        <v>-2432963.7999999998</v>
      </c>
      <c r="G10" s="33">
        <f>B10+C10+F10</f>
        <v>5262019.2</v>
      </c>
    </row>
    <row r="11" spans="1:8" x14ac:dyDescent="0.25">
      <c r="A11" s="36"/>
      <c r="B11" s="54">
        <f t="shared" ref="B11:G11" si="0">SUM(B8:B10)</f>
        <v>61351647</v>
      </c>
      <c r="C11" s="54">
        <f t="shared" si="0"/>
        <v>60938604</v>
      </c>
      <c r="D11" s="54">
        <f t="shared" si="0"/>
        <v>13484866</v>
      </c>
      <c r="E11" s="54">
        <f t="shared" si="0"/>
        <v>-8662718.8000000007</v>
      </c>
      <c r="F11" s="54">
        <f t="shared" si="0"/>
        <v>4822147.2</v>
      </c>
      <c r="G11" s="54">
        <f t="shared" si="0"/>
        <v>127112398.2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17812398.200000003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56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A21" s="56" t="s">
        <v>91</v>
      </c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A17" sqref="A17:A2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84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4854913</v>
      </c>
      <c r="C8" s="11">
        <v>43791276</v>
      </c>
      <c r="D8" s="11">
        <v>301295</v>
      </c>
      <c r="E8" s="11">
        <v>0</v>
      </c>
      <c r="F8" s="11">
        <f>D8+E8</f>
        <v>301295</v>
      </c>
      <c r="G8" s="11">
        <f>B8+C8+F8</f>
        <v>48947484</v>
      </c>
    </row>
    <row r="9" spans="1:8" x14ac:dyDescent="0.25">
      <c r="A9" s="10" t="s">
        <v>7</v>
      </c>
      <c r="B9" s="11">
        <v>49737446</v>
      </c>
      <c r="C9" s="11">
        <v>5735410</v>
      </c>
      <c r="D9" s="11">
        <v>7755482</v>
      </c>
      <c r="E9" s="11">
        <v>-804191</v>
      </c>
      <c r="F9" s="11">
        <f>D9+E9</f>
        <v>6951291</v>
      </c>
      <c r="G9" s="11">
        <f>B9+C9+F9</f>
        <v>62424147</v>
      </c>
    </row>
    <row r="10" spans="1:8" x14ac:dyDescent="0.25">
      <c r="A10" s="10" t="s">
        <v>8</v>
      </c>
      <c r="B10" s="33">
        <v>0</v>
      </c>
      <c r="C10" s="33">
        <v>7724980</v>
      </c>
      <c r="D10" s="33">
        <f>Breakdown!AH15</f>
        <v>5378584</v>
      </c>
      <c r="E10" s="33">
        <f>Breakdown!AH14</f>
        <v>-7623547.7999999998</v>
      </c>
      <c r="F10" s="33">
        <f>D10+E10</f>
        <v>-2244963.7999999998</v>
      </c>
      <c r="G10" s="33">
        <f>B10+C10+F10</f>
        <v>5480016.2000000002</v>
      </c>
    </row>
    <row r="11" spans="1:8" x14ac:dyDescent="0.25">
      <c r="A11" s="36"/>
      <c r="B11" s="54">
        <f t="shared" ref="B11:G11" si="0">SUM(B8:B10)</f>
        <v>54592359</v>
      </c>
      <c r="C11" s="54">
        <f t="shared" si="0"/>
        <v>57251666</v>
      </c>
      <c r="D11" s="54">
        <f t="shared" si="0"/>
        <v>13435361</v>
      </c>
      <c r="E11" s="54">
        <f t="shared" si="0"/>
        <v>-8427738.8000000007</v>
      </c>
      <c r="F11" s="54">
        <f t="shared" si="0"/>
        <v>5007622.2</v>
      </c>
      <c r="G11" s="54">
        <f t="shared" si="0"/>
        <v>116851647.2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7551647.200000003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85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3" width="15.109375" style="10" bestFit="1" customWidth="1"/>
    <col min="4" max="4" width="15.44140625" style="10" bestFit="1" customWidth="1"/>
    <col min="5" max="5" width="15.109375" style="10" bestFit="1" customWidth="1"/>
    <col min="6" max="6" width="14" style="10" bestFit="1" customWidth="1"/>
    <col min="7" max="7" width="18" style="10" bestFit="1" customWidth="1"/>
    <col min="8" max="8" width="10.6640625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8" s="8" customFormat="1" ht="21" x14ac:dyDescent="0.4">
      <c r="A1" s="60" t="s">
        <v>5</v>
      </c>
      <c r="B1" s="60"/>
      <c r="C1" s="60"/>
      <c r="D1" s="60"/>
      <c r="E1" s="60"/>
      <c r="F1" s="60"/>
      <c r="G1" s="60"/>
    </row>
    <row r="2" spans="1:8" s="8" customFormat="1" ht="20.399999999999999" x14ac:dyDescent="0.35">
      <c r="A2" s="61" t="s">
        <v>65</v>
      </c>
      <c r="B2" s="61"/>
      <c r="C2" s="61"/>
      <c r="D2" s="61"/>
      <c r="E2" s="61"/>
      <c r="F2" s="61"/>
      <c r="G2" s="61"/>
    </row>
    <row r="3" spans="1:8" x14ac:dyDescent="0.25">
      <c r="A3" s="62" t="s">
        <v>78</v>
      </c>
      <c r="B3" s="62"/>
      <c r="C3" s="62"/>
      <c r="D3" s="62"/>
      <c r="E3" s="62"/>
      <c r="F3" s="62"/>
      <c r="G3" s="62"/>
    </row>
    <row r="4" spans="1:8" x14ac:dyDescent="0.25">
      <c r="A4" s="9"/>
      <c r="B4" s="9"/>
      <c r="C4" s="9"/>
      <c r="D4" s="9"/>
      <c r="E4" s="23"/>
    </row>
    <row r="5" spans="1:8" x14ac:dyDescent="0.25">
      <c r="A5" s="9"/>
      <c r="B5" s="9"/>
      <c r="C5" s="9"/>
      <c r="D5" s="9"/>
    </row>
    <row r="6" spans="1:8" x14ac:dyDescent="0.25">
      <c r="A6" s="9"/>
      <c r="B6" s="9"/>
      <c r="C6" s="9"/>
      <c r="D6" s="9"/>
      <c r="E6" s="11"/>
    </row>
    <row r="7" spans="1:8" s="9" customFormat="1" x14ac:dyDescent="0.25">
      <c r="A7" s="12" t="s">
        <v>0</v>
      </c>
      <c r="B7" s="12" t="s">
        <v>1</v>
      </c>
      <c r="C7" s="12" t="s">
        <v>2</v>
      </c>
      <c r="D7" s="12" t="s">
        <v>75</v>
      </c>
      <c r="E7" s="12" t="s">
        <v>76</v>
      </c>
      <c r="F7" s="12" t="s">
        <v>45</v>
      </c>
      <c r="G7" s="12" t="s">
        <v>4</v>
      </c>
    </row>
    <row r="8" spans="1:8" x14ac:dyDescent="0.25">
      <c r="A8" s="10" t="s">
        <v>6</v>
      </c>
      <c r="B8" s="11">
        <v>4898242</v>
      </c>
      <c r="C8" s="11">
        <v>43762648</v>
      </c>
      <c r="D8" s="11">
        <v>301295</v>
      </c>
      <c r="E8" s="11">
        <v>0</v>
      </c>
      <c r="F8" s="11">
        <f>SUM(D8:E8)</f>
        <v>301295</v>
      </c>
      <c r="G8" s="11">
        <f>B8+C8+F8</f>
        <v>48962185</v>
      </c>
    </row>
    <row r="9" spans="1:8" x14ac:dyDescent="0.25">
      <c r="A9" s="10" t="s">
        <v>7</v>
      </c>
      <c r="B9" s="11">
        <v>50014704</v>
      </c>
      <c r="C9" s="11">
        <v>5805892</v>
      </c>
      <c r="D9" s="11">
        <v>7731749</v>
      </c>
      <c r="E9" s="11">
        <v>-804194</v>
      </c>
      <c r="F9" s="11">
        <f>SUM(D9:E9)</f>
        <v>6927555</v>
      </c>
      <c r="G9" s="11">
        <f>B9+C9+F9</f>
        <v>62748151</v>
      </c>
    </row>
    <row r="10" spans="1:8" x14ac:dyDescent="0.25">
      <c r="A10" s="10" t="s">
        <v>8</v>
      </c>
      <c r="B10" s="33">
        <v>0</v>
      </c>
      <c r="C10" s="33">
        <v>7870665</v>
      </c>
      <c r="D10" s="33">
        <f>Breakdown!AG15</f>
        <v>5267164</v>
      </c>
      <c r="E10" s="33">
        <f>Breakdown!AG14</f>
        <v>-7158407.7999999998</v>
      </c>
      <c r="F10" s="33">
        <f>SUM(D10:E10)</f>
        <v>-1891243.7999999998</v>
      </c>
      <c r="G10" s="33">
        <f>B10+C10+F10</f>
        <v>5979421.2000000002</v>
      </c>
    </row>
    <row r="11" spans="1:8" x14ac:dyDescent="0.25">
      <c r="A11" s="36" t="s">
        <v>77</v>
      </c>
      <c r="B11" s="54">
        <f t="shared" ref="B11:G11" si="0">SUM(B8:B10)</f>
        <v>54912946</v>
      </c>
      <c r="C11" s="54">
        <f t="shared" si="0"/>
        <v>57439205</v>
      </c>
      <c r="D11" s="54">
        <f t="shared" si="0"/>
        <v>13300208</v>
      </c>
      <c r="E11" s="54">
        <f t="shared" si="0"/>
        <v>-7962601.7999999998</v>
      </c>
      <c r="F11" s="54">
        <f t="shared" si="0"/>
        <v>5337606.2</v>
      </c>
      <c r="G11" s="54">
        <f t="shared" si="0"/>
        <v>117689757.2</v>
      </c>
    </row>
    <row r="12" spans="1:8" x14ac:dyDescent="0.25">
      <c r="B12" s="11"/>
      <c r="C12" s="11"/>
      <c r="D12" s="11"/>
      <c r="E12" s="11"/>
      <c r="F12" s="35" t="s">
        <v>48</v>
      </c>
      <c r="G12" s="32">
        <v>-109300000</v>
      </c>
    </row>
    <row r="13" spans="1:8" x14ac:dyDescent="0.25">
      <c r="B13" s="11"/>
      <c r="C13" s="11"/>
      <c r="D13" s="11"/>
      <c r="E13" s="11"/>
      <c r="F13" s="36" t="s">
        <v>68</v>
      </c>
      <c r="G13" s="32">
        <v>0</v>
      </c>
      <c r="H13" s="11"/>
    </row>
    <row r="14" spans="1:8" ht="13.8" thickBot="1" x14ac:dyDescent="0.3">
      <c r="B14" s="11"/>
      <c r="C14" s="11"/>
      <c r="D14" s="11"/>
      <c r="E14" s="11"/>
      <c r="F14" s="36" t="s">
        <v>80</v>
      </c>
      <c r="G14" s="13">
        <f>SUM(G11:G13)</f>
        <v>8389757.200000003</v>
      </c>
      <c r="H14" s="11"/>
    </row>
    <row r="15" spans="1:8" ht="13.8" thickTop="1" x14ac:dyDescent="0.25">
      <c r="B15" s="11"/>
      <c r="C15" s="11"/>
      <c r="D15" s="11"/>
      <c r="E15" s="11"/>
      <c r="H15" s="11"/>
    </row>
    <row r="16" spans="1:8" x14ac:dyDescent="0.25">
      <c r="B16" s="11"/>
      <c r="C16" s="11"/>
      <c r="D16" s="11"/>
      <c r="E16" s="11"/>
      <c r="F16" s="11"/>
      <c r="G16" s="11"/>
      <c r="H16" s="11"/>
    </row>
    <row r="17" spans="1:8" x14ac:dyDescent="0.25">
      <c r="A17" s="14" t="s">
        <v>46</v>
      </c>
      <c r="B17" s="11"/>
      <c r="C17" s="11"/>
      <c r="D17" s="11"/>
      <c r="E17" s="11"/>
      <c r="F17" s="11"/>
      <c r="G17" s="11"/>
      <c r="H17" s="11"/>
    </row>
    <row r="18" spans="1:8" x14ac:dyDescent="0.25">
      <c r="A18" s="14" t="s">
        <v>47</v>
      </c>
      <c r="B18" s="11"/>
      <c r="C18" s="11"/>
      <c r="D18" s="11"/>
      <c r="E18" s="11"/>
      <c r="F18" s="11"/>
      <c r="G18" s="11"/>
      <c r="H18" s="11"/>
    </row>
    <row r="19" spans="1:8" x14ac:dyDescent="0.25">
      <c r="A19" s="14" t="s">
        <v>69</v>
      </c>
      <c r="B19" s="11"/>
      <c r="C19" s="11"/>
      <c r="D19" s="11"/>
      <c r="E19" s="11"/>
      <c r="F19" s="11"/>
      <c r="G19" s="11"/>
      <c r="H19" s="11"/>
    </row>
    <row r="20" spans="1:8" x14ac:dyDescent="0.25">
      <c r="A20" s="14" t="s">
        <v>81</v>
      </c>
      <c r="B20" s="11"/>
      <c r="C20" s="11"/>
      <c r="D20" s="11"/>
      <c r="E20" s="11"/>
      <c r="F20" s="11"/>
      <c r="G20" s="11"/>
      <c r="H20" s="11"/>
    </row>
    <row r="21" spans="1:8" x14ac:dyDescent="0.25">
      <c r="B21" s="11"/>
      <c r="C21" s="11"/>
      <c r="D21" s="11"/>
      <c r="E21" s="11"/>
      <c r="F21" s="11"/>
      <c r="G21" s="11"/>
      <c r="H21" s="11"/>
    </row>
    <row r="22" spans="1:8" x14ac:dyDescent="0.25">
      <c r="B22" s="11"/>
      <c r="C22" s="11"/>
      <c r="D22" s="11"/>
      <c r="E22" s="11"/>
      <c r="F22" s="11"/>
      <c r="G22" s="11"/>
      <c r="H22" s="11"/>
    </row>
    <row r="23" spans="1:8" x14ac:dyDescent="0.25">
      <c r="B23" s="11"/>
      <c r="C23" s="11"/>
      <c r="D23" s="11"/>
      <c r="E23" s="11"/>
      <c r="F23" s="11"/>
      <c r="G23" s="11"/>
      <c r="H23" s="11"/>
    </row>
    <row r="24" spans="1:8" x14ac:dyDescent="0.25">
      <c r="B24" s="11"/>
      <c r="C24" s="11"/>
      <c r="D24" s="11"/>
      <c r="E24" s="11"/>
      <c r="F24" s="11"/>
      <c r="G24" s="11"/>
      <c r="H24" s="11"/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7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8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73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60" t="s">
        <v>5</v>
      </c>
      <c r="B1" s="60"/>
      <c r="C1" s="60"/>
      <c r="D1" s="60"/>
      <c r="E1" s="60"/>
    </row>
    <row r="2" spans="1:7" s="8" customFormat="1" ht="20.399999999999999" x14ac:dyDescent="0.35">
      <c r="A2" s="61" t="s">
        <v>65</v>
      </c>
      <c r="B2" s="61"/>
      <c r="C2" s="61"/>
      <c r="D2" s="61"/>
      <c r="E2" s="61"/>
    </row>
    <row r="3" spans="1:7" x14ac:dyDescent="0.25">
      <c r="A3" s="62" t="s">
        <v>67</v>
      </c>
      <c r="B3" s="62"/>
      <c r="C3" s="62"/>
      <c r="D3" s="62"/>
      <c r="E3" s="62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Daily Change Graph</vt:lpstr>
      <vt:lpstr>Breakdown</vt:lpstr>
      <vt:lpstr>COB 092601</vt:lpstr>
      <vt:lpstr>COB 092501</vt:lpstr>
      <vt:lpstr>COB 092401</vt:lpstr>
      <vt:lpstr>COB 092101</vt:lpstr>
      <vt:lpstr>COB 092001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  <vt:lpstr>'COB 092001'!Print_Area</vt:lpstr>
      <vt:lpstr>'COB 092101'!Print_Area</vt:lpstr>
      <vt:lpstr>'COB 092401'!Print_Area</vt:lpstr>
      <vt:lpstr>'COB 092501'!Print_Area</vt:lpstr>
      <vt:lpstr>'COB 092601'!Print_Area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2001-09-27T13:57:28Z</cp:lastPrinted>
  <dcterms:created xsi:type="dcterms:W3CDTF">2001-08-28T12:34:46Z</dcterms:created>
  <dcterms:modified xsi:type="dcterms:W3CDTF">2023-09-10T15:44:28Z</dcterms:modified>
</cp:coreProperties>
</file>