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<sst xmlns="http://schemas.openxmlformats.org/spreadsheetml/2006/main" count="278" uniqueCount="132">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</sst>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2084.79</val>
          </value>
        </values>
      </ddeItem>
      <ddeItem name=".SPX" advise="1">
        <values>
          <value>
            <val>1215.68</val>
          </value>
        </values>
      </ddeItem>
      <ddeItem name="AES" advise="1">
        <values>
          <value>
            <val>38.42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8.4499999999999993</val>
          </value>
        </values>
      </ddeItem>
      <ddeItem name="DUK">
        <values>
          <value>
            <val>41.36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48.24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48.78</val>
          </value>
        </values>
      </ddeItem>
      <ddeItem name="EPG">
        <values>
          <value>
            <val>52.19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8.8000000000000007</val>
          </value>
        </values>
      </ddeItem>
      <ddeItem name="ILA" advise="1">
        <values>
          <value>
            <val>26.5</val>
          </value>
        </values>
      </ddeItem>
      <ddeItem name="INAP.O" advise="1">
        <values>
          <value>
            <val>2.68</val>
          </value>
        </values>
      </ddeItem>
      <ddeItem name="ISLD.O" advise="1">
        <values>
          <value>
            <val>3.4</val>
          </value>
        </values>
      </ddeItem>
      <ddeItem name="KMI" advise="1">
        <values>
          <value>
            <val>53.67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3.65</val>
          </value>
        </values>
      </ddeItem>
      <ddeItem name="MIR" advise="1">
        <values>
          <value>
            <val>36.200000000000003</val>
          </value>
        </values>
      </ddeItem>
      <ddeItem name="NPW" advise="1">
        <values>
          <value>
            <val>8.42</val>
          </value>
        </values>
      </ddeItem>
      <ddeItem name="NRG" advise="1">
        <values>
          <value>
            <val>24.68</val>
          </value>
        </values>
      </ddeItem>
      <ddeItem name="Q" advise="1">
        <values>
          <value>
            <val>29.52</val>
          </value>
        </values>
      </ddeItem>
      <ddeItem name="RRI" advise="1">
        <values>
          <value>
            <val>25.8</val>
          </value>
        </values>
      </ddeItem>
      <ddeItem name="WCG" advise="1">
        <values>
          <value>
            <val>2.74</val>
          </value>
        </values>
      </ddeItem>
      <ddeItem name="WMB">
        <values>
          <value>
            <val>32.78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37085</v>
      </c>
    </row>
    <row r="3" spans="1:8" ht="16.2" thickBot="1" x14ac:dyDescent="0.35"/>
    <row r="4" spans="1:8" ht="16.2" thickBot="1" x14ac:dyDescent="0.35">
      <c r="B4" s="357">
        <v>2001</v>
      </c>
      <c r="D4" s="388" t="s">
        <v>72</v>
      </c>
      <c r="E4" s="389"/>
      <c r="F4" s="389"/>
      <c r="G4" s="389"/>
      <c r="H4" s="390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26.950276243093924</v>
      </c>
      <c r="D6" s="365">
        <f>ENRON!AM7</f>
        <v>-5.7072971871178378E-3</v>
      </c>
      <c r="E6" s="366"/>
      <c r="F6" s="367">
        <f>ENRON!AO7</f>
        <v>-6.5173116089613089E-3</v>
      </c>
      <c r="G6" s="366"/>
      <c r="H6" s="368">
        <f>ENRON!AQ7</f>
        <v>-0.41016541353383457</v>
      </c>
    </row>
    <row r="7" spans="1:8" x14ac:dyDescent="0.3">
      <c r="A7" s="352" t="s">
        <v>74</v>
      </c>
      <c r="B7" s="369">
        <f>ENRON!Z9</f>
        <v>22.998108210367008</v>
      </c>
      <c r="D7" s="370">
        <f>ENRON!AM9</f>
        <v>2.1224770911901E-2</v>
      </c>
      <c r="E7" s="371"/>
      <c r="F7" s="372">
        <f>ENRON!AO9</f>
        <v>-8.3898470868246002E-3</v>
      </c>
      <c r="G7" s="371"/>
      <c r="H7" s="373">
        <f>ENRON!AQ9</f>
        <v>-7.280046656769773E-2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4.0249281494491425E-2</v>
      </c>
      <c r="E8" s="371"/>
      <c r="F8" s="372">
        <f>ENRON!AO10</f>
        <v>-3.8916060867280299E-2</v>
      </c>
      <c r="G8" s="371"/>
      <c r="H8" s="373">
        <f>ENRON!AQ10</f>
        <v>-0.15478117967067656</v>
      </c>
    </row>
    <row r="9" spans="1:8" x14ac:dyDescent="0.3">
      <c r="A9" s="352" t="s">
        <v>92</v>
      </c>
      <c r="B9" s="369">
        <f>ENRON!Z24</f>
        <v>19.231665717078062</v>
      </c>
      <c r="C9" s="374"/>
      <c r="D9" s="370">
        <f>ENRON!AM24</f>
        <v>-1.9327819716896889E-2</v>
      </c>
      <c r="E9" s="371"/>
      <c r="F9" s="372">
        <f>ENRON!AO24</f>
        <v>2.7053617509024113E-2</v>
      </c>
      <c r="G9" s="375"/>
      <c r="H9" s="373">
        <f>ENRON!AQ24</f>
        <v>-8.7566838833327998E-2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-2.5178334686094917E-2</v>
      </c>
      <c r="E10" s="379"/>
      <c r="F10" s="380">
        <f>ENRON!AO44</f>
        <v>-9.0929591780496435E-2</v>
      </c>
      <c r="G10" s="381"/>
      <c r="H10" s="382">
        <f>ENRON!AQ44</f>
        <v>-0.53010803228695946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37085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37078</v>
      </c>
      <c r="AZ5" s="55"/>
      <c r="BA5" s="57">
        <v>37071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48.78</v>
      </c>
      <c r="F7" s="79"/>
      <c r="G7" s="82">
        <v>2.16</v>
      </c>
      <c r="H7" s="83" t="s">
        <v>50</v>
      </c>
      <c r="I7" s="84">
        <f>E7/G7</f>
        <v>22.583333333333332</v>
      </c>
      <c r="J7" s="79"/>
      <c r="K7" s="82">
        <v>2.14</v>
      </c>
      <c r="L7" s="85" t="s">
        <v>51</v>
      </c>
      <c r="M7" s="84">
        <f>E7/K7</f>
        <v>22.794392523364486</v>
      </c>
      <c r="N7" s="79"/>
      <c r="O7" s="82">
        <v>2.16</v>
      </c>
      <c r="P7" s="83" t="s">
        <v>50</v>
      </c>
      <c r="Q7" s="84">
        <f>M7/O7</f>
        <v>10.552959501557632</v>
      </c>
      <c r="R7" s="79"/>
      <c r="S7" s="86">
        <f>+S88</f>
        <v>1.9988888888888892</v>
      </c>
      <c r="T7" s="84">
        <f>E7/S7</f>
        <v>24.4035575319622</v>
      </c>
      <c r="U7" s="87"/>
      <c r="V7" s="88">
        <f>(S7-K7)/K7</f>
        <v>-6.5939771547248116E-2</v>
      </c>
      <c r="W7" s="89"/>
      <c r="X7" s="90">
        <v>1.81</v>
      </c>
      <c r="Y7" s="91"/>
      <c r="Z7" s="84">
        <f>E7/X7</f>
        <v>26.950276243093924</v>
      </c>
      <c r="AA7" s="87"/>
      <c r="AB7" s="92">
        <f>(X7-AS69)/AS69</f>
        <v>0.23129251700680278</v>
      </c>
      <c r="AC7" s="93">
        <v>0.12</v>
      </c>
      <c r="AD7" s="87"/>
      <c r="AE7" s="90">
        <v>2.16</v>
      </c>
      <c r="AF7" s="94"/>
      <c r="AG7" s="84">
        <f>E7/AE7</f>
        <v>22.583333333333332</v>
      </c>
      <c r="AH7" s="95"/>
      <c r="AJ7" s="96"/>
      <c r="AK7" s="97">
        <f>(X7-S7)/S7</f>
        <v>-9.4496942745970078E-2</v>
      </c>
      <c r="AL7" s="89"/>
      <c r="AM7" s="98">
        <f>((+AX7+E7-AY7)/AY7)</f>
        <v>-5.7072971871178378E-3</v>
      </c>
      <c r="AN7" s="89"/>
      <c r="AO7" s="89">
        <f>((+AZ7+E7-BA7)/BA7)</f>
        <v>-6.5173116089613089E-3</v>
      </c>
      <c r="AP7" s="89"/>
      <c r="AQ7" s="97">
        <f>((+BB7+E7-BC7)/BC7)</f>
        <v>-0.41016541353383457</v>
      </c>
      <c r="AR7" s="99"/>
      <c r="AS7" s="1">
        <f>AU7/E7</f>
        <v>1.025010250102501E-2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49.06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1215.68</v>
      </c>
      <c r="F9" s="127"/>
      <c r="G9" s="128">
        <v>40.53</v>
      </c>
      <c r="H9" s="109"/>
      <c r="I9" s="96">
        <f>E9/G9</f>
        <v>29.994571922033064</v>
      </c>
      <c r="J9" s="26"/>
      <c r="K9" s="128">
        <v>42.08</v>
      </c>
      <c r="L9" s="26"/>
      <c r="M9" s="96">
        <f>E9/K9</f>
        <v>28.889733840304185</v>
      </c>
      <c r="N9" s="127"/>
      <c r="O9" s="128">
        <v>40.53</v>
      </c>
      <c r="P9" s="109"/>
      <c r="Q9" s="96">
        <f>M9/O9</f>
        <v>0.7127987624057287</v>
      </c>
      <c r="R9" s="26"/>
      <c r="S9" s="129">
        <v>40.18</v>
      </c>
      <c r="T9" s="96">
        <f>E9/S9</f>
        <v>30.255848680935792</v>
      </c>
      <c r="U9" s="95"/>
      <c r="V9" s="130">
        <f>(S9-K9)/K9</f>
        <v>-4.5152091254752821E-2</v>
      </c>
      <c r="W9" s="131"/>
      <c r="X9" s="129">
        <v>52.86</v>
      </c>
      <c r="Y9" s="132"/>
      <c r="Z9" s="96">
        <f>E9/X9</f>
        <v>22.998108210367008</v>
      </c>
      <c r="AA9" s="95"/>
      <c r="AB9" s="133">
        <f>+(+X9-AS71)/AS71</f>
        <v>-6.9693769799366437E-2</v>
      </c>
      <c r="AC9" s="134"/>
      <c r="AD9" s="95"/>
      <c r="AE9" s="129">
        <v>59.37</v>
      </c>
      <c r="AF9" s="132"/>
      <c r="AG9" s="96">
        <f>E9/AE9</f>
        <v>20.476334849250467</v>
      </c>
      <c r="AH9" s="95"/>
      <c r="AJ9" s="95"/>
      <c r="AK9" s="130">
        <f>(X9-S9)/S9</f>
        <v>0.31557989049278246</v>
      </c>
      <c r="AL9" s="131"/>
      <c r="AM9" s="100">
        <f>((+AX9+E9-AY9)/AY9)</f>
        <v>2.1224770911901E-2</v>
      </c>
      <c r="AN9" s="131"/>
      <c r="AO9" s="131">
        <f>((+AZ9+E9-BA9)/BA9)</f>
        <v>-8.3898470868246002E-3</v>
      </c>
      <c r="AP9" s="131"/>
      <c r="AQ9" s="135">
        <f>((+BB9+E9-BC9)/BC9)</f>
        <v>-7.280046656769773E-2</v>
      </c>
      <c r="AS9" s="2">
        <v>1.2800000000000001E-2</v>
      </c>
      <c r="AT9" s="100"/>
      <c r="AU9" s="136">
        <f>AS9*E9</f>
        <v>15.560704000000001</v>
      </c>
      <c r="AV9" s="137"/>
      <c r="AW9" s="102"/>
      <c r="AX9" s="138">
        <v>0.18</v>
      </c>
      <c r="AY9" s="139">
        <v>1190.5899999999999</v>
      </c>
      <c r="AZ9" s="138">
        <v>0.86699999999999999</v>
      </c>
      <c r="BA9" s="139">
        <v>1226.8399999999999</v>
      </c>
      <c r="BB9" s="138">
        <v>8.4830000000000005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2084.79</v>
      </c>
      <c r="F10" s="127"/>
      <c r="G10" s="128">
        <v>40.53</v>
      </c>
      <c r="H10" s="109"/>
      <c r="I10" s="96">
        <f>E10/G10</f>
        <v>51.43819393042191</v>
      </c>
      <c r="J10" s="26"/>
      <c r="K10" s="128">
        <v>42.08</v>
      </c>
      <c r="L10" s="26"/>
      <c r="M10" s="96">
        <f>E10/K10</f>
        <v>49.543488593155892</v>
      </c>
      <c r="N10" s="127"/>
      <c r="O10" s="128">
        <v>40.53</v>
      </c>
      <c r="P10" s="109"/>
      <c r="Q10" s="96">
        <f>M10/O10</f>
        <v>1.2223905401716233</v>
      </c>
      <c r="R10" s="26"/>
      <c r="S10" s="129">
        <v>40.18</v>
      </c>
      <c r="T10" s="96">
        <f>E10/S10</f>
        <v>51.886261821801888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4.0249281494491425E-2</v>
      </c>
      <c r="AN10" s="131"/>
      <c r="AO10" s="131">
        <f>((+AZ10+E10-BA10)/BA10)</f>
        <v>-3.8916060867280299E-2</v>
      </c>
      <c r="AP10" s="131"/>
      <c r="AQ10" s="135">
        <f>((+BB10+E10-BC10)/BC10)</f>
        <v>-0.15478117967067656</v>
      </c>
      <c r="AS10" s="2">
        <v>2.7000000000000001E-3</v>
      </c>
      <c r="AT10" s="100"/>
      <c r="AU10" s="136">
        <f>AS10*E10</f>
        <v>5.628933</v>
      </c>
      <c r="AV10" s="137"/>
      <c r="AW10" s="102"/>
      <c r="AX10" s="138">
        <v>3.5999999999999997E-2</v>
      </c>
      <c r="AY10" s="139">
        <v>2004.16</v>
      </c>
      <c r="AZ10" s="138">
        <v>9.9000000000000005E-2</v>
      </c>
      <c r="BA10" s="139">
        <v>2169.31</v>
      </c>
      <c r="BB10" s="138">
        <v>3.34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129</v>
      </c>
      <c r="B13" s="18"/>
      <c r="C13" s="41" t="s">
        <v>127</v>
      </c>
      <c r="D13" s="18"/>
      <c r="E13" s="145">
        <f>[1]!ILA</f>
        <v>26.5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23.043478260869566</v>
      </c>
      <c r="U13" s="95"/>
      <c r="V13" s="130"/>
      <c r="W13" s="131"/>
      <c r="X13" s="141">
        <v>1.59</v>
      </c>
      <c r="Y13" s="154"/>
      <c r="Z13" s="96">
        <f t="shared" ref="Z13:Z22" si="1">E13/X13</f>
        <v>16.666666666666664</v>
      </c>
      <c r="AA13" s="143"/>
      <c r="AB13" s="155" t="s">
        <v>76</v>
      </c>
      <c r="AC13" s="156" t="s">
        <v>76</v>
      </c>
      <c r="AD13" s="144"/>
      <c r="AE13" s="141">
        <v>1.92</v>
      </c>
      <c r="AF13" s="154"/>
      <c r="AG13" s="96">
        <f t="shared" ref="AG13:AG22" si="2">E13/AE13</f>
        <v>13.802083333333334</v>
      </c>
      <c r="AH13" s="95"/>
      <c r="AJ13" s="95"/>
      <c r="AK13" s="130">
        <f>(X13-S13)/S13</f>
        <v>0.38260869565217409</v>
      </c>
      <c r="AL13" s="131"/>
      <c r="AM13" s="100">
        <f>((+AX13+E13-AY13)/AY13)</f>
        <v>-1.8832391713747914E-3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26.55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38.42</v>
      </c>
      <c r="F14" s="18"/>
      <c r="G14" s="128">
        <v>4.72</v>
      </c>
      <c r="H14" s="153" t="s">
        <v>50</v>
      </c>
      <c r="I14" s="96">
        <f>E14/G14</f>
        <v>8.1398305084745779</v>
      </c>
      <c r="J14" s="18"/>
      <c r="K14" s="128">
        <v>4.9400000000000004</v>
      </c>
      <c r="L14" s="26"/>
      <c r="M14" s="96">
        <f>E14/K14</f>
        <v>7.7773279352226714</v>
      </c>
      <c r="N14" s="18"/>
      <c r="O14" s="128">
        <v>4.72</v>
      </c>
      <c r="P14" s="153" t="s">
        <v>50</v>
      </c>
      <c r="Q14" s="96">
        <f>M14/O14</f>
        <v>1.6477389693268372</v>
      </c>
      <c r="R14" s="18"/>
      <c r="S14" s="129">
        <v>3.43</v>
      </c>
      <c r="T14" s="96">
        <f t="shared" si="0"/>
        <v>11.201166180758017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20.880434782608695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15.941908713692946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-9.4935217903415803E-2</v>
      </c>
      <c r="AN14" s="131"/>
      <c r="AO14" s="131">
        <f t="shared" ref="AO14:AO22" si="5">((+AZ14+E14-BA14)/BA14)</f>
        <v>-0.1075493612078977</v>
      </c>
      <c r="AP14" s="131"/>
      <c r="AQ14" s="135">
        <f t="shared" ref="AQ14:AQ22" si="6">((+BB14+E14-BC14)/BC14)</f>
        <v>-0.3061851015801354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37136</v>
      </c>
      <c r="AW14" s="386"/>
      <c r="AX14" s="151"/>
      <c r="AY14" s="140">
        <v>42.45</v>
      </c>
      <c r="AZ14" s="151"/>
      <c r="BA14" s="140">
        <v>43.05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41.36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14.020338983050847</v>
      </c>
      <c r="N15" s="18"/>
      <c r="O15" s="128"/>
      <c r="P15" s="153"/>
      <c r="Q15" s="96"/>
      <c r="R15" s="18"/>
      <c r="S15" s="129">
        <v>3.38</v>
      </c>
      <c r="T15" s="96">
        <f t="shared" si="0"/>
        <v>12.236686390532544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16.8130081300813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2.77</v>
      </c>
      <c r="AF15" s="132"/>
      <c r="AG15" s="96">
        <f t="shared" si="2"/>
        <v>14.931407942238266</v>
      </c>
      <c r="AH15" s="95"/>
      <c r="AJ15" s="95"/>
      <c r="AK15" s="130">
        <f t="shared" si="3"/>
        <v>-0.27218934911242604</v>
      </c>
      <c r="AL15" s="131"/>
      <c r="AM15" s="100">
        <f t="shared" si="4"/>
        <v>1.8217626784835107E-2</v>
      </c>
      <c r="AN15" s="131"/>
      <c r="AO15" s="131">
        <f t="shared" si="5"/>
        <v>6.0240963855421728E-2</v>
      </c>
      <c r="AP15" s="131"/>
      <c r="AQ15" s="135">
        <f t="shared" si="6"/>
        <v>-1.6658845612388572E-2</v>
      </c>
      <c r="AS15" s="158">
        <f t="shared" si="7"/>
        <v>2.6595744680851068E-2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40.619999999999997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48.24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68.914285714285725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83.172413793103459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23.881188118811881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2.42</v>
      </c>
      <c r="AF16" s="164"/>
      <c r="AG16" s="96">
        <f t="shared" si="2"/>
        <v>19.933884297520663</v>
      </c>
      <c r="AH16" s="95"/>
      <c r="AJ16" s="95"/>
      <c r="AK16" s="130">
        <f t="shared" si="3"/>
        <v>2.4827586206896552</v>
      </c>
      <c r="AL16" s="131"/>
      <c r="AM16" s="100">
        <f t="shared" si="4"/>
        <v>4.03277981453527E-2</v>
      </c>
      <c r="AN16" s="131"/>
      <c r="AO16" s="131">
        <f t="shared" si="5"/>
        <v>3.7419354838709722E-2</v>
      </c>
      <c r="AP16" s="131"/>
      <c r="AQ16" s="135">
        <f t="shared" si="6"/>
        <v>-0.13685618729096988</v>
      </c>
      <c r="AS16" s="158">
        <f t="shared" si="7"/>
        <v>6.2189054726368154E-3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46.37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52.19</v>
      </c>
      <c r="F17" s="18"/>
      <c r="G17" s="128">
        <v>2.85</v>
      </c>
      <c r="H17" s="153" t="s">
        <v>50</v>
      </c>
      <c r="I17" s="96">
        <f>E17/G17</f>
        <v>18.312280701754386</v>
      </c>
      <c r="J17" s="18"/>
      <c r="K17" s="128">
        <v>3.18</v>
      </c>
      <c r="L17" s="26"/>
      <c r="M17" s="96">
        <f>E17/K17</f>
        <v>16.411949685534591</v>
      </c>
      <c r="N17" s="18"/>
      <c r="O17" s="128">
        <v>2.85</v>
      </c>
      <c r="P17" s="153" t="s">
        <v>50</v>
      </c>
      <c r="Q17" s="96">
        <f>M17/O17</f>
        <v>5.7585788370296811</v>
      </c>
      <c r="R17" s="18"/>
      <c r="S17" s="129">
        <v>1.83</v>
      </c>
      <c r="T17" s="96">
        <f t="shared" si="0"/>
        <v>28.519125683060107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15.672672672672672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3.88</v>
      </c>
      <c r="AF17" s="132"/>
      <c r="AG17" s="96">
        <f t="shared" si="2"/>
        <v>13.451030927835051</v>
      </c>
      <c r="AH17" s="95"/>
      <c r="AJ17" s="95"/>
      <c r="AK17" s="130">
        <f t="shared" si="3"/>
        <v>0.81967213114754101</v>
      </c>
      <c r="AL17" s="131"/>
      <c r="AM17" s="100">
        <f t="shared" si="4"/>
        <v>-1.9169329073482486E-2</v>
      </c>
      <c r="AN17" s="131"/>
      <c r="AO17" s="131">
        <f t="shared" si="5"/>
        <v>-6.6615911686334489E-3</v>
      </c>
      <c r="AP17" s="131"/>
      <c r="AQ17" s="135">
        <f t="shared" si="6"/>
        <v>-0.26541012216404891</v>
      </c>
      <c r="AS17" s="158">
        <f t="shared" si="7"/>
        <v>1.6286644951140065E-2</v>
      </c>
      <c r="AT17" s="159"/>
      <c r="AU17" s="3">
        <f>[1]!'EPG,DIVIDEND'</f>
        <v>0.85</v>
      </c>
      <c r="AV17" s="160">
        <v>37133</v>
      </c>
      <c r="AW17" s="102">
        <v>0.21249999999999999</v>
      </c>
      <c r="AX17" s="151"/>
      <c r="AY17" s="140">
        <v>53.21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53.67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22.086419753086417</v>
      </c>
      <c r="N18" s="18"/>
      <c r="O18" s="128"/>
      <c r="P18" s="153"/>
      <c r="Q18" s="96"/>
      <c r="R18" s="18"/>
      <c r="S18" s="129">
        <v>1.17</v>
      </c>
      <c r="T18" s="96">
        <f t="shared" si="0"/>
        <v>45.871794871794876</v>
      </c>
      <c r="U18" s="95"/>
      <c r="V18" s="130"/>
      <c r="W18" s="131"/>
      <c r="X18" s="129">
        <v>1.84</v>
      </c>
      <c r="Y18" s="132"/>
      <c r="Z18" s="96">
        <f t="shared" si="1"/>
        <v>29.168478260869566</v>
      </c>
      <c r="AA18" s="95"/>
      <c r="AB18" s="133">
        <f>+(+X18-AS80)/AS80</f>
        <v>0.43750000000000006</v>
      </c>
      <c r="AC18" s="134">
        <v>0.1061</v>
      </c>
      <c r="AD18" s="95"/>
      <c r="AE18" s="129">
        <v>2.29</v>
      </c>
      <c r="AF18" s="132"/>
      <c r="AG18" s="96">
        <f t="shared" si="2"/>
        <v>23.436681222707424</v>
      </c>
      <c r="AH18" s="95"/>
      <c r="AJ18" s="95"/>
      <c r="AK18" s="130">
        <f t="shared" si="3"/>
        <v>0.57264957264957284</v>
      </c>
      <c r="AL18" s="131"/>
      <c r="AM18" s="100">
        <f t="shared" si="4"/>
        <v>2.9900953092880525E-3</v>
      </c>
      <c r="AN18" s="131"/>
      <c r="AO18" s="131">
        <f t="shared" si="5"/>
        <v>6.8059701492537344E-2</v>
      </c>
      <c r="AP18" s="131"/>
      <c r="AQ18" s="135">
        <f t="shared" si="6"/>
        <v>3.0323353293413232E-2</v>
      </c>
      <c r="AS18" s="158">
        <f t="shared" si="7"/>
        <v>3.7264766163592326E-3</v>
      </c>
      <c r="AT18" s="159"/>
      <c r="AU18" s="3">
        <f>[1]!'KMI,DIVIDEND'</f>
        <v>0.2</v>
      </c>
      <c r="AV18" s="160">
        <v>37098</v>
      </c>
      <c r="AW18" s="102">
        <v>0.05</v>
      </c>
      <c r="AX18" s="151"/>
      <c r="AY18" s="140">
        <v>53.51</v>
      </c>
      <c r="AZ18" s="151"/>
      <c r="BA18" s="140">
        <v>50.25</v>
      </c>
      <c r="BB18" s="387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36.200000000000003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18.756476683937827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15.274261603375528</v>
      </c>
      <c r="AH19" s="95"/>
      <c r="AJ19" s="95"/>
      <c r="AK19" s="130" t="e">
        <f>(X19-S19)/S19</f>
        <v>#DIV/0!</v>
      </c>
      <c r="AL19" s="131"/>
      <c r="AM19" s="100">
        <f>((+AX19+E19-AY19)/AY19)</f>
        <v>-1.5501767745444662E-2</v>
      </c>
      <c r="AN19" s="131"/>
      <c r="AO19" s="131">
        <f>((+AZ19+E19-BA19)/BA19)</f>
        <v>5.2325581395348965E-2</v>
      </c>
      <c r="AP19" s="131"/>
      <c r="AQ19" s="135">
        <f>((+BB19+E19-BC19)/BC19)</f>
        <v>0.27858719646799129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36.770000000000003</v>
      </c>
      <c r="AZ19" s="151"/>
      <c r="BA19" s="140">
        <v>34.4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24.68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18.147058823529409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14.690476190476192</v>
      </c>
      <c r="AH20" s="95"/>
      <c r="AJ20" s="95"/>
      <c r="AK20" s="130" t="e">
        <f>(X20-S20)/S20</f>
        <v>#DIV/0!</v>
      </c>
      <c r="AL20" s="131"/>
      <c r="AM20" s="100">
        <f t="shared" si="4"/>
        <v>-1.4770459081836367E-2</v>
      </c>
      <c r="AN20" s="131"/>
      <c r="AO20" s="131">
        <f t="shared" si="5"/>
        <v>0.11775362318840588</v>
      </c>
      <c r="AP20" s="131"/>
      <c r="AQ20" s="135">
        <f t="shared" si="6"/>
        <v>-0.11262921348314608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25.05</v>
      </c>
      <c r="AZ20" s="151"/>
      <c r="BA20" s="140">
        <v>22.08</v>
      </c>
      <c r="BB20" s="151"/>
      <c r="BC20" s="140">
        <v>27.8125</v>
      </c>
    </row>
    <row r="21" spans="1:55" x14ac:dyDescent="0.25">
      <c r="A21" s="17" t="s">
        <v>131</v>
      </c>
      <c r="B21" s="18"/>
      <c r="C21" s="41" t="s">
        <v>128</v>
      </c>
      <c r="D21" s="18"/>
      <c r="E21" s="145">
        <f>[1]!RRI</f>
        <v>25.8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22.434782608695656</v>
      </c>
      <c r="U21" s="95"/>
      <c r="V21" s="130"/>
      <c r="W21" s="131"/>
      <c r="X21" s="141">
        <v>1.65</v>
      </c>
      <c r="Y21" s="154"/>
      <c r="Z21" s="96">
        <f t="shared" si="1"/>
        <v>15.636363636363638</v>
      </c>
      <c r="AA21" s="143"/>
      <c r="AB21" s="155" t="s">
        <v>76</v>
      </c>
      <c r="AC21" s="156" t="s">
        <v>76</v>
      </c>
      <c r="AD21" s="144"/>
      <c r="AE21" s="141">
        <v>2.08</v>
      </c>
      <c r="AF21" s="154"/>
      <c r="AG21" s="96">
        <f t="shared" si="2"/>
        <v>12.403846153846153</v>
      </c>
      <c r="AH21" s="95"/>
      <c r="AJ21" s="95"/>
      <c r="AK21" s="130">
        <f>(X21-S21)/S21</f>
        <v>0.43478260869565222</v>
      </c>
      <c r="AL21" s="131"/>
      <c r="AM21" s="100">
        <f t="shared" si="4"/>
        <v>-6.3520871143375679E-2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27.55</v>
      </c>
      <c r="AZ21" s="151"/>
      <c r="BA21" s="161">
        <v>24.7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32.78</v>
      </c>
      <c r="F22" s="18"/>
      <c r="G22" s="128">
        <v>2.08</v>
      </c>
      <c r="H22" s="153" t="s">
        <v>50</v>
      </c>
      <c r="I22" s="96">
        <f>E22/G22</f>
        <v>15.759615384615385</v>
      </c>
      <c r="J22" s="18"/>
      <c r="K22" s="128">
        <v>1.04</v>
      </c>
      <c r="L22" s="26"/>
      <c r="M22" s="96">
        <f>E22/K22</f>
        <v>31.51923076923077</v>
      </c>
      <c r="N22" s="18"/>
      <c r="O22" s="128">
        <v>2.08</v>
      </c>
      <c r="P22" s="153" t="s">
        <v>50</v>
      </c>
      <c r="Q22" s="96">
        <f>M22/O22</f>
        <v>15.153476331360947</v>
      </c>
      <c r="R22" s="18"/>
      <c r="S22" s="129">
        <v>0.82</v>
      </c>
      <c r="T22" s="96">
        <f>E22/S22</f>
        <v>39.975609756097562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14.129310344827587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12.559386973180077</v>
      </c>
      <c r="AH22" s="95"/>
      <c r="AJ22" s="95"/>
      <c r="AK22" s="130">
        <f t="shared" si="3"/>
        <v>1.8292682926829269</v>
      </c>
      <c r="AL22" s="131"/>
      <c r="AM22" s="100">
        <f t="shared" si="4"/>
        <v>-2.7588252743992871E-2</v>
      </c>
      <c r="AN22" s="131"/>
      <c r="AO22" s="131">
        <f t="shared" si="5"/>
        <v>-5.1593323216995958E-3</v>
      </c>
      <c r="AP22" s="131"/>
      <c r="AQ22" s="135">
        <f t="shared" si="6"/>
        <v>-0.17170579029733962</v>
      </c>
      <c r="AS22" s="158">
        <f t="shared" si="7"/>
        <v>1.8303843807199512E-2</v>
      </c>
      <c r="AT22" s="159"/>
      <c r="AU22" s="3">
        <f>[1]!'WMB,DIVIDEND'</f>
        <v>0.6</v>
      </c>
      <c r="AV22" s="160">
        <v>37140</v>
      </c>
      <c r="AW22" s="102">
        <v>0.15</v>
      </c>
      <c r="AX22" s="151"/>
      <c r="AY22" s="140">
        <v>33.71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14.070575531614784</v>
      </c>
      <c r="J24" s="26"/>
      <c r="K24" s="177"/>
      <c r="L24" s="178"/>
      <c r="M24" s="179">
        <f>AVERAGE(M14:M22)</f>
        <v>26.788258806735172</v>
      </c>
      <c r="N24" s="18"/>
      <c r="O24" s="177"/>
      <c r="P24" s="178"/>
      <c r="Q24" s="179">
        <f>AVERAGE(Q14:Q22)</f>
        <v>7.5199313792391544</v>
      </c>
      <c r="R24" s="26"/>
      <c r="S24" s="177"/>
      <c r="T24" s="179">
        <f>AVERAGE(T14:T22)</f>
        <v>34.773082754863175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19.231665717078062</v>
      </c>
      <c r="AA24" s="95"/>
      <c r="AB24" s="183"/>
      <c r="AC24" s="179"/>
      <c r="AD24" s="95"/>
      <c r="AE24" s="184"/>
      <c r="AF24" s="185"/>
      <c r="AG24" s="179">
        <f>AVERAGE(AG14:AG22)</f>
        <v>15.846987113874698</v>
      </c>
      <c r="AH24" s="95"/>
      <c r="AJ24" s="95"/>
      <c r="AK24" s="180" t="e">
        <f>AVERAGE(AK14:AK22)</f>
        <v>#DIV/0!</v>
      </c>
      <c r="AL24" s="131"/>
      <c r="AM24" s="186">
        <f>AVERAGE(AM14:AM22)</f>
        <v>-1.9327819716896889E-2</v>
      </c>
      <c r="AN24" s="187"/>
      <c r="AO24" s="188">
        <f>AVERAGE(AO14:AO22)</f>
        <v>2.7053617509024113E-2</v>
      </c>
      <c r="AP24" s="187"/>
      <c r="AQ24" s="189">
        <f>AVERAGE(AQ14:AQ22)</f>
        <v>-8.7566838833327998E-2</v>
      </c>
      <c r="AS24" s="180">
        <f>AVERAGE(AS14:AS22)</f>
        <v>7.9035128364651885E-3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1.8155555555555556</v>
      </c>
      <c r="Y29" s="18"/>
      <c r="Z29" s="18"/>
      <c r="AA29" s="18"/>
      <c r="AB29" s="18"/>
      <c r="AC29" s="18"/>
      <c r="AD29" s="18"/>
      <c r="AE29" s="213">
        <f>AVERAGE(AE68:AE85)</f>
        <v>2.1605882352941177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37078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8.4499999999999993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10.266091314031179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4.867449841605068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7.5063613231552029E-2</v>
      </c>
      <c r="AN36" s="241"/>
      <c r="AO36" s="131">
        <f t="shared" ref="AO36:AO42" si="9">((+AZ36+E36-BA36)/BA36)</f>
        <v>-5.2690582959641324E-2</v>
      </c>
      <c r="AP36" s="112"/>
      <c r="AQ36" s="135">
        <f t="shared" ref="AQ36:AQ42" si="10">((+BB36+E36-BC36)/BC36)</f>
        <v>-0.59881305637982196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7.86</v>
      </c>
      <c r="BA36" s="140">
        <v>8.92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3.4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4.7289340101522841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1.5754227733934612</v>
      </c>
      <c r="AH37" s="239"/>
      <c r="AI37" s="240">
        <v>82.2</v>
      </c>
      <c r="AJ37" s="18"/>
      <c r="AK37" s="167"/>
      <c r="AL37" s="112"/>
      <c r="AM37" s="100">
        <f t="shared" si="8"/>
        <v>2.9498525073745683E-3</v>
      </c>
      <c r="AN37" s="241"/>
      <c r="AO37" s="131">
        <f t="shared" si="9"/>
        <v>-5.8479532163742748E-3</v>
      </c>
      <c r="AP37" s="112"/>
      <c r="AQ37" s="135">
        <f t="shared" si="10"/>
        <v>-0.16307692307692309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3.39</v>
      </c>
      <c r="BA37" s="140">
        <v>3.42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2.68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5.7797126436781614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1.9699706170421158</v>
      </c>
      <c r="AH38" s="239"/>
      <c r="AI38" s="240">
        <v>150.1</v>
      </c>
      <c r="AJ38" s="18"/>
      <c r="AK38" s="167"/>
      <c r="AL38" s="112"/>
      <c r="AM38" s="100">
        <f t="shared" si="8"/>
        <v>-9.7643097643097643E-2</v>
      </c>
      <c r="AN38" s="241"/>
      <c r="AO38" s="131">
        <f t="shared" si="9"/>
        <v>-0.12131147540983596</v>
      </c>
      <c r="AP38" s="112"/>
      <c r="AQ38" s="135">
        <f t="shared" si="10"/>
        <v>-0.63034482758620691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2.97</v>
      </c>
      <c r="BA38" s="140">
        <v>3.05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2.74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1.5964557263734953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3.7878787878787908E-2</v>
      </c>
      <c r="AN39" s="241"/>
      <c r="AO39" s="131">
        <f t="shared" si="9"/>
        <v>-7.7441077441077436E-2</v>
      </c>
      <c r="AP39" s="112"/>
      <c r="AQ39" s="135">
        <f t="shared" si="10"/>
        <v>-0.7668085106382978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2.64</v>
      </c>
      <c r="BA39" s="140">
        <v>2.97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3.65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1.1341181434599155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0.66471955683054695</v>
      </c>
      <c r="AH40" s="245"/>
      <c r="AI40" s="240">
        <v>368.2</v>
      </c>
      <c r="AJ40" s="18"/>
      <c r="AK40" s="167"/>
      <c r="AL40" s="112"/>
      <c r="AM40" s="100">
        <f t="shared" si="8"/>
        <v>-0.19068736141906872</v>
      </c>
      <c r="AN40" s="241"/>
      <c r="AO40" s="131">
        <f t="shared" si="9"/>
        <v>-0.32282003710575136</v>
      </c>
      <c r="AP40" s="112"/>
      <c r="AQ40" s="135">
        <f t="shared" si="10"/>
        <v>-0.88876190476190475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4.51</v>
      </c>
      <c r="BA40" s="140">
        <v>5.39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8.8000000000000007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2.0589073634204276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1.2189375</v>
      </c>
      <c r="AH41" s="245"/>
      <c r="AI41" s="240">
        <v>886.5</v>
      </c>
      <c r="AJ41" s="18"/>
      <c r="AK41" s="167"/>
      <c r="AL41" s="112"/>
      <c r="AM41" s="100">
        <f t="shared" si="8"/>
        <v>-7.8917700112737903E-3</v>
      </c>
      <c r="AN41" s="241"/>
      <c r="AO41" s="131">
        <f t="shared" si="9"/>
        <v>1.7341040462427786E-2</v>
      </c>
      <c r="AP41" s="112"/>
      <c r="AQ41" s="135">
        <f t="shared" si="10"/>
        <v>-0.38515283842794756</v>
      </c>
      <c r="AS41" s="158">
        <f t="shared" si="11"/>
        <v>0</v>
      </c>
      <c r="AU41" s="198">
        <v>0</v>
      </c>
      <c r="AV41" s="199"/>
      <c r="AW41" s="200"/>
      <c r="AX41" s="36"/>
      <c r="AY41" s="140">
        <v>8.8699999999999992</v>
      </c>
      <c r="BA41" s="140">
        <v>8.65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29.52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2.9525331727874775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2.2862885833764564</v>
      </c>
      <c r="AH42" s="245"/>
      <c r="AI42" s="240">
        <v>1661.3</v>
      </c>
      <c r="AJ42" s="18"/>
      <c r="AK42" s="167"/>
      <c r="AL42" s="112"/>
      <c r="AM42" s="100">
        <f t="shared" si="8"/>
        <v>4.0816326530612587E-3</v>
      </c>
      <c r="AN42" s="241"/>
      <c r="AO42" s="131">
        <f t="shared" si="9"/>
        <v>-7.3737056793222511E-2</v>
      </c>
      <c r="AP42" s="112"/>
      <c r="AQ42" s="135">
        <f t="shared" si="10"/>
        <v>-0.27779816513761468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29.4</v>
      </c>
      <c r="BA42" s="140">
        <v>31.87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-2.5178334686094917E-2</v>
      </c>
      <c r="AN44" s="188" t="e">
        <f>AVERAGE(AN36:AN42)</f>
        <v>#DIV/0!</v>
      </c>
      <c r="AO44" s="188">
        <f>AVERAGE(AO36:AO42)</f>
        <v>-9.0929591780496435E-2</v>
      </c>
      <c r="AP44" s="258"/>
      <c r="AQ44" s="189">
        <f>AVERAGE(AQ36:AQ42)</f>
        <v>-0.53010803228695946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8.42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-2.9953917050691222E-2</v>
      </c>
      <c r="AN49" s="187"/>
      <c r="AO49" s="187">
        <f>((+AZ49+E49-BA49)/BA49)</f>
        <v>-6.4444444444444457E-2</v>
      </c>
      <c r="AP49" s="187"/>
      <c r="AQ49" s="286">
        <f>((+BB49+E49-BC49)/BC49)</f>
        <v>-0.14191082802547772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8.68</v>
      </c>
      <c r="AZ49" s="291"/>
      <c r="BA49" s="292">
        <v>9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1.81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1.814736842105263</v>
      </c>
      <c r="Y88" s="341"/>
      <c r="Z88" s="339"/>
      <c r="AA88" s="339"/>
      <c r="AB88" s="339"/>
      <c r="AC88" s="339"/>
      <c r="AD88" s="339"/>
      <c r="AE88" s="342">
        <f>AVERAGE(AE68:AE86)</f>
        <v>2.16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2001-06-29T21:21:46Z</cp:lastPrinted>
  <dcterms:created xsi:type="dcterms:W3CDTF">1997-07-25T21:14:12Z</dcterms:created>
  <dcterms:modified xsi:type="dcterms:W3CDTF">2023-09-10T15:44:52Z</dcterms:modified>
</cp:coreProperties>
</file>