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48" yWindow="336" windowWidth="8436" windowHeight="5256" tabRatio="599" activeTab="1"/>
  </bookViews>
  <sheets>
    <sheet name="WSPRD" sheetId="1" r:id="rId1"/>
    <sheet name="Sheet1" sheetId="2" r:id="rId2"/>
  </sheets>
  <definedNames>
    <definedName name="ASTRIP">[0]!ASTRIP</definedName>
    <definedName name="ASV">[0]!ASV</definedName>
    <definedName name="FOREX">[0]!FOREX</definedName>
  </definedNames>
  <calcPr calcId="0"/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C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C5" i="1"/>
  <c r="R6" i="1"/>
  <c r="S6" i="1"/>
  <c r="C9" i="1"/>
  <c r="H9" i="1"/>
  <c r="I9" i="1"/>
  <c r="J9" i="1"/>
  <c r="K9" i="1"/>
  <c r="M9" i="1"/>
  <c r="R9" i="1"/>
  <c r="S9" i="1"/>
  <c r="A10" i="1"/>
  <c r="B10" i="1"/>
  <c r="C10" i="1"/>
  <c r="E10" i="1"/>
  <c r="F10" i="1"/>
  <c r="H10" i="1"/>
  <c r="I10" i="1"/>
  <c r="J10" i="1"/>
  <c r="K10" i="1"/>
  <c r="L10" i="1"/>
  <c r="M10" i="1"/>
  <c r="R10" i="1"/>
  <c r="S10" i="1"/>
  <c r="A11" i="1"/>
  <c r="B11" i="1"/>
  <c r="C11" i="1"/>
  <c r="E11" i="1"/>
  <c r="F11" i="1"/>
  <c r="H11" i="1"/>
  <c r="I11" i="1"/>
  <c r="J11" i="1"/>
  <c r="K11" i="1"/>
  <c r="L11" i="1"/>
  <c r="M11" i="1"/>
  <c r="R11" i="1"/>
  <c r="S11" i="1"/>
  <c r="A12" i="1"/>
  <c r="B12" i="1"/>
  <c r="C12" i="1"/>
  <c r="E12" i="1"/>
  <c r="F12" i="1"/>
  <c r="H12" i="1"/>
  <c r="I12" i="1"/>
  <c r="J12" i="1"/>
  <c r="K12" i="1"/>
  <c r="L12" i="1"/>
  <c r="M12" i="1"/>
  <c r="R12" i="1"/>
  <c r="S12" i="1"/>
  <c r="A13" i="1"/>
  <c r="B13" i="1"/>
  <c r="C13" i="1"/>
  <c r="E13" i="1"/>
  <c r="F13" i="1"/>
  <c r="H13" i="1"/>
  <c r="I13" i="1"/>
  <c r="J13" i="1"/>
  <c r="K13" i="1"/>
  <c r="L13" i="1"/>
  <c r="M13" i="1"/>
  <c r="R13" i="1"/>
  <c r="S13" i="1"/>
  <c r="A14" i="1"/>
  <c r="B14" i="1"/>
  <c r="C14" i="1"/>
  <c r="E14" i="1"/>
  <c r="F14" i="1"/>
  <c r="H14" i="1"/>
  <c r="I14" i="1"/>
  <c r="J14" i="1"/>
  <c r="K14" i="1"/>
  <c r="L14" i="1"/>
  <c r="M14" i="1"/>
  <c r="R14" i="1"/>
  <c r="S14" i="1"/>
  <c r="A15" i="1"/>
  <c r="B15" i="1"/>
  <c r="C15" i="1"/>
  <c r="E15" i="1"/>
  <c r="F15" i="1"/>
  <c r="H15" i="1"/>
  <c r="I15" i="1"/>
  <c r="J15" i="1"/>
  <c r="K15" i="1"/>
  <c r="L15" i="1"/>
  <c r="M15" i="1"/>
  <c r="R15" i="1"/>
  <c r="S15" i="1"/>
  <c r="A16" i="1"/>
  <c r="B16" i="1"/>
  <c r="C16" i="1"/>
  <c r="E16" i="1"/>
  <c r="F16" i="1"/>
  <c r="H16" i="1"/>
  <c r="I16" i="1"/>
  <c r="J16" i="1"/>
  <c r="K16" i="1"/>
  <c r="L16" i="1"/>
  <c r="M16" i="1"/>
  <c r="R16" i="1"/>
  <c r="S16" i="1"/>
  <c r="A17" i="1"/>
  <c r="B17" i="1"/>
  <c r="C17" i="1"/>
  <c r="E17" i="1"/>
  <c r="F17" i="1"/>
  <c r="H17" i="1"/>
  <c r="I17" i="1"/>
  <c r="J17" i="1"/>
  <c r="K17" i="1"/>
  <c r="L17" i="1"/>
  <c r="M17" i="1"/>
  <c r="R17" i="1"/>
  <c r="S17" i="1"/>
  <c r="A18" i="1"/>
  <c r="B18" i="1"/>
  <c r="C18" i="1"/>
  <c r="E18" i="1"/>
  <c r="F18" i="1"/>
  <c r="H18" i="1"/>
  <c r="I18" i="1"/>
  <c r="J18" i="1"/>
  <c r="K18" i="1"/>
  <c r="L18" i="1"/>
  <c r="M18" i="1"/>
  <c r="R18" i="1"/>
  <c r="S18" i="1"/>
  <c r="A19" i="1"/>
  <c r="B19" i="1"/>
  <c r="C19" i="1"/>
  <c r="E19" i="1"/>
  <c r="F19" i="1"/>
  <c r="H19" i="1"/>
  <c r="I19" i="1"/>
  <c r="J19" i="1"/>
  <c r="K19" i="1"/>
  <c r="L19" i="1"/>
  <c r="M19" i="1"/>
  <c r="R19" i="1"/>
  <c r="S19" i="1"/>
  <c r="A20" i="1"/>
  <c r="B20" i="1"/>
  <c r="C20" i="1"/>
  <c r="E20" i="1"/>
  <c r="F20" i="1"/>
  <c r="H20" i="1"/>
  <c r="I20" i="1"/>
  <c r="J20" i="1"/>
  <c r="K20" i="1"/>
  <c r="L20" i="1"/>
  <c r="M20" i="1"/>
  <c r="R20" i="1"/>
  <c r="S20" i="1"/>
  <c r="A21" i="1"/>
  <c r="B21" i="1"/>
  <c r="C21" i="1"/>
  <c r="E21" i="1"/>
  <c r="F21" i="1"/>
  <c r="H21" i="1"/>
  <c r="I21" i="1"/>
  <c r="J21" i="1"/>
  <c r="K21" i="1"/>
  <c r="L21" i="1"/>
  <c r="M21" i="1"/>
  <c r="R21" i="1"/>
  <c r="S21" i="1"/>
  <c r="A22" i="1"/>
  <c r="B22" i="1"/>
  <c r="C22" i="1"/>
  <c r="E22" i="1"/>
  <c r="F22" i="1"/>
  <c r="H22" i="1"/>
  <c r="I22" i="1"/>
  <c r="J22" i="1"/>
  <c r="K22" i="1"/>
  <c r="L22" i="1"/>
  <c r="M22" i="1"/>
  <c r="R22" i="1"/>
  <c r="S22" i="1"/>
  <c r="A23" i="1"/>
  <c r="B23" i="1"/>
  <c r="C23" i="1"/>
  <c r="E23" i="1"/>
  <c r="F23" i="1"/>
  <c r="H23" i="1"/>
  <c r="I23" i="1"/>
  <c r="J23" i="1"/>
  <c r="K23" i="1"/>
  <c r="L23" i="1"/>
  <c r="M23" i="1"/>
  <c r="R23" i="1"/>
  <c r="S23" i="1"/>
  <c r="A24" i="1"/>
  <c r="B24" i="1"/>
  <c r="C24" i="1"/>
  <c r="E24" i="1"/>
  <c r="F24" i="1"/>
  <c r="H24" i="1"/>
  <c r="I24" i="1"/>
  <c r="J24" i="1"/>
  <c r="K24" i="1"/>
  <c r="L24" i="1"/>
  <c r="M24" i="1"/>
  <c r="R24" i="1"/>
  <c r="S24" i="1"/>
  <c r="A25" i="1"/>
  <c r="B25" i="1"/>
  <c r="C25" i="1"/>
  <c r="E25" i="1"/>
  <c r="F25" i="1"/>
  <c r="H25" i="1"/>
  <c r="I25" i="1"/>
  <c r="J25" i="1"/>
  <c r="K25" i="1"/>
  <c r="L25" i="1"/>
  <c r="M25" i="1"/>
  <c r="R25" i="1"/>
  <c r="S25" i="1"/>
  <c r="A26" i="1"/>
  <c r="B26" i="1"/>
  <c r="C26" i="1"/>
  <c r="E26" i="1"/>
  <c r="F26" i="1"/>
  <c r="H26" i="1"/>
  <c r="I26" i="1"/>
  <c r="J26" i="1"/>
  <c r="K26" i="1"/>
  <c r="L26" i="1"/>
  <c r="M26" i="1"/>
  <c r="R26" i="1"/>
  <c r="S26" i="1"/>
  <c r="A27" i="1"/>
  <c r="B27" i="1"/>
  <c r="C27" i="1"/>
  <c r="E27" i="1"/>
  <c r="F27" i="1"/>
  <c r="H27" i="1"/>
  <c r="I27" i="1"/>
  <c r="J27" i="1"/>
  <c r="K27" i="1"/>
  <c r="L27" i="1"/>
  <c r="M27" i="1"/>
  <c r="R27" i="1"/>
  <c r="S27" i="1"/>
  <c r="A28" i="1"/>
  <c r="B28" i="1"/>
  <c r="C28" i="1"/>
  <c r="E28" i="1"/>
  <c r="F28" i="1"/>
  <c r="H28" i="1"/>
  <c r="I28" i="1"/>
  <c r="J28" i="1"/>
  <c r="K28" i="1"/>
  <c r="L28" i="1"/>
  <c r="M28" i="1"/>
  <c r="R28" i="1"/>
  <c r="S28" i="1"/>
  <c r="A29" i="1"/>
  <c r="B29" i="1"/>
  <c r="C29" i="1"/>
  <c r="E29" i="1"/>
  <c r="F29" i="1"/>
  <c r="H29" i="1"/>
  <c r="I29" i="1"/>
  <c r="J29" i="1"/>
  <c r="K29" i="1"/>
  <c r="L29" i="1"/>
  <c r="M29" i="1"/>
  <c r="R29" i="1"/>
  <c r="S29" i="1"/>
  <c r="A30" i="1"/>
  <c r="B30" i="1"/>
  <c r="C30" i="1"/>
  <c r="E30" i="1"/>
  <c r="F30" i="1"/>
  <c r="H30" i="1"/>
  <c r="I30" i="1"/>
  <c r="J30" i="1"/>
  <c r="K30" i="1"/>
  <c r="L30" i="1"/>
  <c r="M30" i="1"/>
  <c r="R30" i="1"/>
  <c r="S30" i="1"/>
  <c r="A31" i="1"/>
  <c r="B31" i="1"/>
  <c r="C31" i="1"/>
  <c r="E31" i="1"/>
  <c r="F31" i="1"/>
  <c r="H31" i="1"/>
  <c r="I31" i="1"/>
  <c r="J31" i="1"/>
  <c r="K31" i="1"/>
  <c r="L31" i="1"/>
  <c r="M31" i="1"/>
  <c r="R31" i="1"/>
  <c r="S31" i="1"/>
  <c r="A32" i="1"/>
  <c r="B32" i="1"/>
  <c r="C32" i="1"/>
  <c r="E32" i="1"/>
  <c r="F32" i="1"/>
  <c r="H32" i="1"/>
  <c r="I32" i="1"/>
  <c r="J32" i="1"/>
  <c r="K32" i="1"/>
  <c r="L32" i="1"/>
  <c r="M32" i="1"/>
  <c r="R32" i="1"/>
  <c r="S32" i="1"/>
  <c r="A33" i="1"/>
  <c r="B33" i="1"/>
  <c r="C33" i="1"/>
  <c r="E33" i="1"/>
  <c r="F33" i="1"/>
  <c r="H33" i="1"/>
  <c r="I33" i="1"/>
  <c r="J33" i="1"/>
  <c r="K33" i="1"/>
  <c r="L33" i="1"/>
  <c r="M33" i="1"/>
  <c r="R33" i="1"/>
  <c r="S33" i="1"/>
  <c r="A34" i="1"/>
  <c r="B34" i="1"/>
  <c r="C34" i="1"/>
  <c r="E34" i="1"/>
  <c r="F34" i="1"/>
  <c r="H34" i="1"/>
  <c r="I34" i="1"/>
  <c r="J34" i="1"/>
  <c r="K34" i="1"/>
  <c r="L34" i="1"/>
  <c r="M34" i="1"/>
  <c r="R34" i="1"/>
  <c r="S34" i="1"/>
  <c r="A35" i="1"/>
  <c r="B35" i="1"/>
  <c r="C35" i="1"/>
  <c r="E35" i="1"/>
  <c r="F35" i="1"/>
  <c r="H35" i="1"/>
  <c r="I35" i="1"/>
  <c r="J35" i="1"/>
  <c r="K35" i="1"/>
  <c r="L35" i="1"/>
  <c r="M35" i="1"/>
  <c r="R35" i="1"/>
  <c r="S35" i="1"/>
  <c r="A36" i="1"/>
  <c r="B36" i="1"/>
  <c r="C36" i="1"/>
  <c r="E36" i="1"/>
  <c r="F36" i="1"/>
  <c r="H36" i="1"/>
  <c r="I36" i="1"/>
  <c r="J36" i="1"/>
  <c r="K36" i="1"/>
  <c r="L36" i="1"/>
  <c r="M36" i="1"/>
  <c r="R36" i="1"/>
  <c r="S36" i="1"/>
  <c r="A37" i="1"/>
  <c r="B37" i="1"/>
  <c r="C37" i="1"/>
  <c r="E37" i="1"/>
  <c r="F37" i="1"/>
  <c r="H37" i="1"/>
  <c r="I37" i="1"/>
  <c r="J37" i="1"/>
  <c r="K37" i="1"/>
  <c r="L37" i="1"/>
  <c r="M37" i="1"/>
  <c r="R37" i="1"/>
  <c r="S37" i="1"/>
  <c r="A38" i="1"/>
  <c r="B38" i="1"/>
  <c r="C38" i="1"/>
  <c r="E38" i="1"/>
  <c r="F38" i="1"/>
  <c r="H38" i="1"/>
  <c r="I38" i="1"/>
  <c r="J38" i="1"/>
  <c r="K38" i="1"/>
  <c r="L38" i="1"/>
  <c r="M38" i="1"/>
  <c r="R38" i="1"/>
  <c r="S38" i="1"/>
  <c r="A39" i="1"/>
  <c r="B39" i="1"/>
  <c r="C39" i="1"/>
  <c r="E39" i="1"/>
  <c r="F39" i="1"/>
  <c r="H39" i="1"/>
  <c r="I39" i="1"/>
  <c r="J39" i="1"/>
  <c r="K39" i="1"/>
  <c r="L39" i="1"/>
  <c r="M39" i="1"/>
  <c r="R39" i="1"/>
  <c r="S39" i="1"/>
  <c r="A40" i="1"/>
  <c r="B40" i="1"/>
  <c r="C40" i="1"/>
  <c r="E40" i="1"/>
  <c r="F40" i="1"/>
  <c r="H40" i="1"/>
  <c r="I40" i="1"/>
  <c r="J40" i="1"/>
  <c r="K40" i="1"/>
  <c r="L40" i="1"/>
  <c r="M40" i="1"/>
  <c r="R40" i="1"/>
  <c r="S40" i="1"/>
  <c r="A41" i="1"/>
  <c r="B41" i="1"/>
  <c r="C41" i="1"/>
  <c r="E41" i="1"/>
  <c r="F41" i="1"/>
  <c r="H41" i="1"/>
  <c r="I41" i="1"/>
  <c r="J41" i="1"/>
  <c r="K41" i="1"/>
  <c r="L41" i="1"/>
  <c r="M41" i="1"/>
  <c r="R41" i="1"/>
  <c r="S41" i="1"/>
  <c r="A42" i="1"/>
  <c r="B42" i="1"/>
  <c r="C42" i="1"/>
  <c r="E42" i="1"/>
  <c r="F42" i="1"/>
  <c r="H42" i="1"/>
  <c r="I42" i="1"/>
  <c r="J42" i="1"/>
  <c r="K42" i="1"/>
  <c r="L42" i="1"/>
  <c r="M42" i="1"/>
  <c r="R42" i="1"/>
  <c r="S42" i="1"/>
  <c r="A43" i="1"/>
  <c r="B43" i="1"/>
  <c r="C43" i="1"/>
  <c r="E43" i="1"/>
  <c r="F43" i="1"/>
  <c r="H43" i="1"/>
  <c r="I43" i="1"/>
  <c r="J43" i="1"/>
  <c r="K43" i="1"/>
  <c r="L43" i="1"/>
  <c r="M43" i="1"/>
  <c r="R43" i="1"/>
  <c r="S43" i="1"/>
  <c r="A44" i="1"/>
  <c r="B44" i="1"/>
  <c r="C44" i="1"/>
  <c r="E44" i="1"/>
  <c r="F44" i="1"/>
  <c r="H44" i="1"/>
  <c r="I44" i="1"/>
  <c r="J44" i="1"/>
  <c r="K44" i="1"/>
  <c r="L44" i="1"/>
  <c r="M44" i="1"/>
  <c r="R44" i="1"/>
  <c r="S44" i="1"/>
  <c r="A45" i="1"/>
  <c r="B45" i="1"/>
  <c r="C45" i="1"/>
  <c r="E45" i="1"/>
  <c r="F45" i="1"/>
  <c r="H45" i="1"/>
  <c r="I45" i="1"/>
  <c r="J45" i="1"/>
  <c r="K45" i="1"/>
  <c r="L45" i="1"/>
  <c r="M45" i="1"/>
  <c r="R45" i="1"/>
  <c r="S45" i="1"/>
  <c r="A46" i="1"/>
  <c r="B46" i="1"/>
  <c r="C46" i="1"/>
  <c r="E46" i="1"/>
  <c r="F46" i="1"/>
  <c r="H46" i="1"/>
  <c r="I46" i="1"/>
  <c r="J46" i="1"/>
  <c r="K46" i="1"/>
  <c r="L46" i="1"/>
  <c r="M46" i="1"/>
  <c r="R46" i="1"/>
  <c r="S46" i="1"/>
  <c r="A47" i="1"/>
  <c r="B47" i="1"/>
  <c r="C47" i="1"/>
  <c r="E47" i="1"/>
  <c r="F47" i="1"/>
  <c r="H47" i="1"/>
  <c r="I47" i="1"/>
  <c r="J47" i="1"/>
  <c r="K47" i="1"/>
  <c r="L47" i="1"/>
  <c r="M47" i="1"/>
  <c r="R47" i="1"/>
  <c r="S47" i="1"/>
  <c r="A48" i="1"/>
  <c r="B48" i="1"/>
  <c r="C48" i="1"/>
  <c r="E48" i="1"/>
  <c r="F48" i="1"/>
  <c r="H48" i="1"/>
  <c r="I48" i="1"/>
  <c r="J48" i="1"/>
  <c r="K48" i="1"/>
  <c r="L48" i="1"/>
  <c r="M48" i="1"/>
  <c r="R48" i="1"/>
  <c r="S48" i="1"/>
  <c r="A49" i="1"/>
  <c r="B49" i="1"/>
  <c r="C49" i="1"/>
  <c r="E49" i="1"/>
  <c r="F49" i="1"/>
  <c r="H49" i="1"/>
  <c r="I49" i="1"/>
  <c r="J49" i="1"/>
  <c r="K49" i="1"/>
  <c r="L49" i="1"/>
  <c r="M49" i="1"/>
  <c r="R49" i="1"/>
  <c r="S49" i="1"/>
  <c r="A50" i="1"/>
  <c r="B50" i="1"/>
  <c r="C50" i="1"/>
  <c r="E50" i="1"/>
  <c r="F50" i="1"/>
  <c r="H50" i="1"/>
  <c r="I50" i="1"/>
  <c r="J50" i="1"/>
  <c r="K50" i="1"/>
  <c r="L50" i="1"/>
  <c r="M50" i="1"/>
  <c r="R50" i="1"/>
  <c r="S50" i="1"/>
  <c r="A51" i="1"/>
  <c r="B51" i="1"/>
  <c r="C51" i="1"/>
  <c r="E51" i="1"/>
  <c r="F51" i="1"/>
  <c r="H51" i="1"/>
  <c r="I51" i="1"/>
  <c r="J51" i="1"/>
  <c r="K51" i="1"/>
  <c r="L51" i="1"/>
  <c r="M51" i="1"/>
  <c r="R51" i="1"/>
  <c r="S51" i="1"/>
  <c r="A52" i="1"/>
  <c r="B52" i="1"/>
  <c r="C52" i="1"/>
  <c r="E52" i="1"/>
  <c r="F52" i="1"/>
  <c r="H52" i="1"/>
  <c r="I52" i="1"/>
  <c r="J52" i="1"/>
  <c r="K52" i="1"/>
  <c r="L52" i="1"/>
  <c r="M52" i="1"/>
  <c r="R52" i="1"/>
  <c r="S52" i="1"/>
  <c r="A53" i="1"/>
  <c r="B53" i="1"/>
  <c r="C53" i="1"/>
  <c r="E53" i="1"/>
  <c r="F53" i="1"/>
  <c r="H53" i="1"/>
  <c r="I53" i="1"/>
  <c r="J53" i="1"/>
  <c r="K53" i="1"/>
  <c r="L53" i="1"/>
  <c r="M53" i="1"/>
  <c r="R53" i="1"/>
  <c r="S53" i="1"/>
  <c r="A54" i="1"/>
  <c r="B54" i="1"/>
  <c r="C54" i="1"/>
  <c r="E54" i="1"/>
  <c r="F54" i="1"/>
  <c r="H54" i="1"/>
  <c r="I54" i="1"/>
  <c r="J54" i="1"/>
  <c r="K54" i="1"/>
  <c r="L54" i="1"/>
  <c r="M54" i="1"/>
  <c r="R54" i="1"/>
  <c r="S54" i="1"/>
  <c r="A55" i="1"/>
  <c r="B55" i="1"/>
  <c r="C55" i="1"/>
  <c r="E55" i="1"/>
  <c r="F55" i="1"/>
  <c r="H55" i="1"/>
  <c r="I55" i="1"/>
  <c r="J55" i="1"/>
  <c r="K55" i="1"/>
  <c r="L55" i="1"/>
  <c r="M55" i="1"/>
  <c r="R55" i="1"/>
  <c r="S55" i="1"/>
  <c r="A56" i="1"/>
  <c r="B56" i="1"/>
  <c r="C56" i="1"/>
  <c r="E56" i="1"/>
  <c r="F56" i="1"/>
  <c r="H56" i="1"/>
  <c r="I56" i="1"/>
  <c r="J56" i="1"/>
  <c r="K56" i="1"/>
  <c r="L56" i="1"/>
  <c r="M56" i="1"/>
  <c r="R56" i="1"/>
  <c r="S56" i="1"/>
  <c r="A57" i="1"/>
  <c r="B57" i="1"/>
  <c r="C57" i="1"/>
  <c r="E57" i="1"/>
  <c r="F57" i="1"/>
  <c r="H57" i="1"/>
  <c r="I57" i="1"/>
  <c r="J57" i="1"/>
  <c r="K57" i="1"/>
  <c r="L57" i="1"/>
  <c r="M57" i="1"/>
  <c r="R57" i="1"/>
  <c r="S57" i="1"/>
  <c r="A58" i="1"/>
  <c r="B58" i="1"/>
  <c r="C58" i="1"/>
  <c r="E58" i="1"/>
  <c r="F58" i="1"/>
  <c r="H58" i="1"/>
  <c r="I58" i="1"/>
  <c r="J58" i="1"/>
  <c r="K58" i="1"/>
  <c r="L58" i="1"/>
  <c r="M58" i="1"/>
  <c r="R58" i="1"/>
  <c r="S58" i="1"/>
  <c r="A59" i="1"/>
  <c r="B59" i="1"/>
  <c r="C59" i="1"/>
  <c r="E59" i="1"/>
  <c r="F59" i="1"/>
  <c r="H59" i="1"/>
  <c r="I59" i="1"/>
  <c r="J59" i="1"/>
  <c r="K59" i="1"/>
  <c r="L59" i="1"/>
  <c r="M59" i="1"/>
  <c r="R59" i="1"/>
  <c r="S59" i="1"/>
  <c r="A60" i="1"/>
  <c r="B60" i="1"/>
  <c r="C60" i="1"/>
  <c r="E60" i="1"/>
  <c r="F60" i="1"/>
  <c r="H60" i="1"/>
  <c r="I60" i="1"/>
  <c r="J60" i="1"/>
  <c r="K60" i="1"/>
  <c r="L60" i="1"/>
  <c r="M60" i="1"/>
  <c r="R60" i="1"/>
  <c r="S60" i="1"/>
  <c r="A61" i="1"/>
  <c r="B61" i="1"/>
  <c r="C61" i="1"/>
  <c r="E61" i="1"/>
  <c r="F61" i="1"/>
  <c r="H61" i="1"/>
  <c r="I61" i="1"/>
  <c r="J61" i="1"/>
  <c r="K61" i="1"/>
  <c r="L61" i="1"/>
  <c r="M61" i="1"/>
  <c r="R61" i="1"/>
  <c r="S61" i="1"/>
  <c r="A62" i="1"/>
  <c r="B62" i="1"/>
  <c r="C62" i="1"/>
  <c r="E62" i="1"/>
  <c r="F62" i="1"/>
  <c r="H62" i="1"/>
  <c r="I62" i="1"/>
  <c r="J62" i="1"/>
  <c r="K62" i="1"/>
  <c r="L62" i="1"/>
  <c r="M62" i="1"/>
  <c r="R62" i="1"/>
  <c r="S62" i="1"/>
  <c r="A63" i="1"/>
  <c r="B63" i="1"/>
  <c r="C63" i="1"/>
  <c r="E63" i="1"/>
  <c r="F63" i="1"/>
  <c r="H63" i="1"/>
  <c r="I63" i="1"/>
  <c r="J63" i="1"/>
  <c r="K63" i="1"/>
  <c r="L63" i="1"/>
  <c r="M63" i="1"/>
  <c r="R63" i="1"/>
  <c r="S63" i="1"/>
  <c r="A64" i="1"/>
  <c r="B64" i="1"/>
  <c r="C64" i="1"/>
  <c r="E64" i="1"/>
  <c r="F64" i="1"/>
  <c r="H64" i="1"/>
  <c r="I64" i="1"/>
  <c r="J64" i="1"/>
  <c r="K64" i="1"/>
  <c r="L64" i="1"/>
  <c r="M64" i="1"/>
  <c r="R64" i="1"/>
  <c r="S64" i="1"/>
  <c r="A65" i="1"/>
  <c r="B65" i="1"/>
  <c r="C65" i="1"/>
  <c r="E65" i="1"/>
  <c r="F65" i="1"/>
  <c r="H65" i="1"/>
  <c r="I65" i="1"/>
  <c r="J65" i="1"/>
  <c r="K65" i="1"/>
  <c r="L65" i="1"/>
  <c r="M65" i="1"/>
  <c r="R65" i="1"/>
  <c r="S65" i="1"/>
  <c r="A66" i="1"/>
  <c r="B66" i="1"/>
  <c r="C66" i="1"/>
  <c r="E66" i="1"/>
  <c r="F66" i="1"/>
  <c r="H66" i="1"/>
  <c r="I66" i="1"/>
  <c r="J66" i="1"/>
  <c r="K66" i="1"/>
  <c r="L66" i="1"/>
  <c r="M66" i="1"/>
  <c r="R66" i="1"/>
  <c r="S66" i="1"/>
  <c r="A67" i="1"/>
  <c r="B67" i="1"/>
  <c r="C67" i="1"/>
  <c r="E67" i="1"/>
  <c r="F67" i="1"/>
  <c r="H67" i="1"/>
  <c r="I67" i="1"/>
  <c r="J67" i="1"/>
  <c r="K67" i="1"/>
  <c r="L67" i="1"/>
  <c r="M67" i="1"/>
  <c r="R67" i="1"/>
  <c r="S67" i="1"/>
  <c r="A68" i="1"/>
  <c r="B68" i="1"/>
  <c r="C68" i="1"/>
  <c r="E68" i="1"/>
  <c r="F68" i="1"/>
  <c r="H68" i="1"/>
  <c r="I68" i="1"/>
  <c r="J68" i="1"/>
  <c r="K68" i="1"/>
  <c r="L68" i="1"/>
  <c r="M68" i="1"/>
  <c r="R68" i="1"/>
  <c r="S68" i="1"/>
  <c r="A69" i="1"/>
  <c r="B69" i="1"/>
  <c r="C69" i="1"/>
  <c r="E69" i="1"/>
  <c r="F69" i="1"/>
  <c r="H69" i="1"/>
  <c r="I69" i="1"/>
  <c r="J69" i="1"/>
  <c r="K69" i="1"/>
  <c r="L69" i="1"/>
  <c r="M69" i="1"/>
  <c r="R69" i="1"/>
  <c r="S69" i="1"/>
  <c r="A70" i="1"/>
  <c r="B70" i="1"/>
  <c r="C70" i="1"/>
  <c r="E70" i="1"/>
  <c r="F70" i="1"/>
  <c r="H70" i="1"/>
  <c r="I70" i="1"/>
  <c r="J70" i="1"/>
  <c r="K70" i="1"/>
  <c r="L70" i="1"/>
  <c r="M70" i="1"/>
  <c r="R70" i="1"/>
  <c r="S70" i="1"/>
  <c r="A71" i="1"/>
  <c r="B71" i="1"/>
  <c r="C71" i="1"/>
  <c r="E71" i="1"/>
  <c r="F71" i="1"/>
  <c r="H71" i="1"/>
  <c r="I71" i="1"/>
  <c r="J71" i="1"/>
  <c r="K71" i="1"/>
  <c r="L71" i="1"/>
  <c r="M71" i="1"/>
  <c r="R71" i="1"/>
  <c r="S71" i="1"/>
  <c r="A72" i="1"/>
  <c r="B72" i="1"/>
  <c r="C72" i="1"/>
  <c r="E72" i="1"/>
  <c r="F72" i="1"/>
  <c r="H72" i="1"/>
  <c r="I72" i="1"/>
  <c r="J72" i="1"/>
  <c r="K72" i="1"/>
  <c r="L72" i="1"/>
  <c r="M72" i="1"/>
  <c r="R72" i="1"/>
  <c r="S72" i="1"/>
  <c r="A73" i="1"/>
  <c r="B73" i="1"/>
  <c r="C73" i="1"/>
  <c r="E73" i="1"/>
  <c r="F73" i="1"/>
  <c r="H73" i="1"/>
  <c r="I73" i="1"/>
  <c r="J73" i="1"/>
  <c r="K73" i="1"/>
  <c r="L73" i="1"/>
  <c r="M73" i="1"/>
  <c r="R73" i="1"/>
  <c r="S73" i="1"/>
  <c r="A74" i="1"/>
  <c r="B74" i="1"/>
  <c r="C74" i="1"/>
  <c r="E74" i="1"/>
  <c r="F74" i="1"/>
  <c r="H74" i="1"/>
  <c r="I74" i="1"/>
  <c r="J74" i="1"/>
  <c r="K74" i="1"/>
  <c r="L74" i="1"/>
  <c r="M74" i="1"/>
  <c r="R74" i="1"/>
  <c r="S74" i="1"/>
  <c r="A75" i="1"/>
  <c r="B75" i="1"/>
  <c r="C75" i="1"/>
  <c r="E75" i="1"/>
  <c r="F75" i="1"/>
  <c r="H75" i="1"/>
  <c r="I75" i="1"/>
  <c r="J75" i="1"/>
  <c r="K75" i="1"/>
  <c r="L75" i="1"/>
  <c r="M75" i="1"/>
  <c r="R75" i="1"/>
  <c r="S75" i="1"/>
  <c r="A76" i="1"/>
  <c r="B76" i="1"/>
  <c r="C76" i="1"/>
  <c r="E76" i="1"/>
  <c r="F76" i="1"/>
  <c r="H76" i="1"/>
  <c r="I76" i="1"/>
  <c r="J76" i="1"/>
  <c r="K76" i="1"/>
  <c r="L76" i="1"/>
  <c r="M76" i="1"/>
  <c r="R76" i="1"/>
  <c r="S76" i="1"/>
  <c r="A77" i="1"/>
  <c r="B77" i="1"/>
  <c r="C77" i="1"/>
  <c r="E77" i="1"/>
  <c r="F77" i="1"/>
  <c r="H77" i="1"/>
  <c r="I77" i="1"/>
  <c r="J77" i="1"/>
  <c r="K77" i="1"/>
  <c r="L77" i="1"/>
  <c r="M77" i="1"/>
  <c r="R77" i="1"/>
  <c r="S77" i="1"/>
  <c r="A78" i="1"/>
  <c r="B78" i="1"/>
  <c r="C78" i="1"/>
  <c r="E78" i="1"/>
  <c r="F78" i="1"/>
  <c r="H78" i="1"/>
  <c r="I78" i="1"/>
  <c r="J78" i="1"/>
  <c r="K78" i="1"/>
  <c r="L78" i="1"/>
  <c r="M78" i="1"/>
  <c r="R78" i="1"/>
  <c r="S78" i="1"/>
  <c r="A79" i="1"/>
  <c r="B79" i="1"/>
  <c r="C79" i="1"/>
  <c r="E79" i="1"/>
  <c r="F79" i="1"/>
  <c r="H79" i="1"/>
  <c r="I79" i="1"/>
  <c r="J79" i="1"/>
  <c r="K79" i="1"/>
  <c r="L79" i="1"/>
  <c r="M79" i="1"/>
  <c r="R79" i="1"/>
  <c r="S79" i="1"/>
  <c r="A80" i="1"/>
  <c r="B80" i="1"/>
  <c r="C80" i="1"/>
  <c r="E80" i="1"/>
  <c r="F80" i="1"/>
  <c r="H80" i="1"/>
  <c r="I80" i="1"/>
  <c r="J80" i="1"/>
  <c r="K80" i="1"/>
  <c r="L80" i="1"/>
  <c r="M80" i="1"/>
  <c r="R80" i="1"/>
  <c r="S80" i="1"/>
  <c r="A81" i="1"/>
  <c r="B81" i="1"/>
  <c r="C81" i="1"/>
  <c r="E81" i="1"/>
  <c r="F81" i="1"/>
  <c r="H81" i="1"/>
  <c r="I81" i="1"/>
  <c r="J81" i="1"/>
  <c r="K81" i="1"/>
  <c r="L81" i="1"/>
  <c r="M81" i="1"/>
  <c r="R81" i="1"/>
  <c r="S81" i="1"/>
  <c r="A82" i="1"/>
  <c r="B82" i="1"/>
  <c r="C82" i="1"/>
  <c r="E82" i="1"/>
  <c r="F82" i="1"/>
  <c r="H82" i="1"/>
  <c r="I82" i="1"/>
  <c r="J82" i="1"/>
  <c r="K82" i="1"/>
  <c r="L82" i="1"/>
  <c r="M82" i="1"/>
  <c r="R82" i="1"/>
  <c r="S82" i="1"/>
  <c r="A83" i="1"/>
  <c r="B83" i="1"/>
  <c r="C83" i="1"/>
  <c r="E83" i="1"/>
  <c r="F83" i="1"/>
  <c r="H83" i="1"/>
  <c r="I83" i="1"/>
  <c r="J83" i="1"/>
  <c r="K83" i="1"/>
  <c r="L83" i="1"/>
  <c r="M83" i="1"/>
  <c r="R83" i="1"/>
  <c r="S83" i="1"/>
  <c r="A84" i="1"/>
  <c r="B84" i="1"/>
  <c r="C84" i="1"/>
  <c r="E84" i="1"/>
  <c r="F84" i="1"/>
  <c r="H84" i="1"/>
  <c r="I84" i="1"/>
  <c r="J84" i="1"/>
  <c r="K84" i="1"/>
  <c r="L84" i="1"/>
  <c r="M84" i="1"/>
  <c r="R84" i="1"/>
  <c r="S84" i="1"/>
  <c r="A85" i="1"/>
  <c r="B85" i="1"/>
  <c r="C85" i="1"/>
  <c r="E85" i="1"/>
  <c r="F85" i="1"/>
  <c r="H85" i="1"/>
  <c r="I85" i="1"/>
  <c r="J85" i="1"/>
  <c r="K85" i="1"/>
  <c r="L85" i="1"/>
  <c r="M85" i="1"/>
  <c r="R85" i="1"/>
  <c r="S85" i="1"/>
  <c r="A86" i="1"/>
  <c r="B86" i="1"/>
  <c r="C86" i="1"/>
  <c r="E86" i="1"/>
  <c r="F86" i="1"/>
  <c r="H86" i="1"/>
  <c r="I86" i="1"/>
  <c r="J86" i="1"/>
  <c r="K86" i="1"/>
  <c r="L86" i="1"/>
  <c r="M86" i="1"/>
  <c r="R86" i="1"/>
  <c r="S86" i="1"/>
  <c r="A87" i="1"/>
  <c r="B87" i="1"/>
  <c r="C87" i="1"/>
  <c r="E87" i="1"/>
  <c r="F87" i="1"/>
  <c r="H87" i="1"/>
  <c r="I87" i="1"/>
  <c r="J87" i="1"/>
  <c r="K87" i="1"/>
  <c r="L87" i="1"/>
  <c r="M87" i="1"/>
  <c r="R87" i="1"/>
  <c r="S87" i="1"/>
  <c r="A88" i="1"/>
  <c r="B88" i="1"/>
  <c r="C88" i="1"/>
  <c r="E88" i="1"/>
  <c r="F88" i="1"/>
  <c r="H88" i="1"/>
  <c r="I88" i="1"/>
  <c r="J88" i="1"/>
  <c r="K88" i="1"/>
  <c r="L88" i="1"/>
  <c r="M88" i="1"/>
  <c r="R88" i="1"/>
  <c r="S88" i="1"/>
  <c r="A89" i="1"/>
  <c r="B89" i="1"/>
  <c r="C89" i="1"/>
  <c r="E89" i="1"/>
  <c r="F89" i="1"/>
  <c r="H89" i="1"/>
  <c r="I89" i="1"/>
  <c r="J89" i="1"/>
  <c r="K89" i="1"/>
  <c r="L89" i="1"/>
  <c r="M89" i="1"/>
  <c r="R89" i="1"/>
  <c r="S89" i="1"/>
</calcChain>
</file>

<file path=xl/sharedStrings.xml><?xml version="1.0" encoding="utf-8"?>
<sst xmlns="http://schemas.openxmlformats.org/spreadsheetml/2006/main" count="23" uniqueCount="22">
  <si>
    <t>EffDt</t>
  </si>
  <si>
    <t>OUTPUTS</t>
  </si>
  <si>
    <t>INPUTS</t>
  </si>
  <si>
    <t>Fwd Spread</t>
  </si>
  <si>
    <t>Strike</t>
  </si>
  <si>
    <t>ExpDt</t>
  </si>
  <si>
    <t>Call=1/Put=0</t>
  </si>
  <si>
    <t>Ann. Stdev ($)</t>
  </si>
  <si>
    <t>COD on Spread Option Assuming the Spread is Normal</t>
  </si>
  <si>
    <t>Spread</t>
  </si>
  <si>
    <t>CODSpread</t>
  </si>
  <si>
    <t>Premium</t>
  </si>
  <si>
    <t>Prob. Exercise</t>
  </si>
  <si>
    <t>Volume</t>
  </si>
  <si>
    <t>PV</t>
  </si>
  <si>
    <t>StDev@Exp</t>
  </si>
  <si>
    <t>Exercise Probability</t>
  </si>
  <si>
    <t>Option Value</t>
  </si>
  <si>
    <t>CODPremium</t>
  </si>
  <si>
    <t>Coal less Synfuel</t>
  </si>
  <si>
    <t>MTM</t>
  </si>
  <si>
    <t>Strike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</si>
</sst>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72" formatCode="#,##0.0000"/>
    <numFmt numFmtId="187" formatCode="0.0%"/>
    <numFmt numFmtId="195" formatCode="&quot;$&quot;#,##0.000_);[Red]\(&quot;$&quot;#,##0.000\)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9"/>
      <name val="Times New Roman"/>
      <family val="1"/>
    </font>
    <font>
      <b/>
      <sz val="9"/>
      <color indexed="12"/>
      <name val="Times New Roman"/>
      <family val="1"/>
    </font>
    <font>
      <b/>
      <sz val="10"/>
      <color indexed="12"/>
      <name val="Times New Roman"/>
      <family val="1"/>
    </font>
    <font>
      <sz val="10"/>
      <color indexed="15"/>
      <name val="Arial"/>
      <family val="2"/>
    </font>
    <font>
      <b/>
      <sz val="22"/>
      <color indexed="15"/>
      <name val="Arial"/>
      <family val="2"/>
    </font>
    <font>
      <b/>
      <sz val="16"/>
      <color indexed="13"/>
      <name val="Arial"/>
      <family val="2"/>
    </font>
    <font>
      <b/>
      <sz val="10"/>
      <name val="Arial"/>
      <family val="2"/>
    </font>
    <font>
      <b/>
      <sz val="1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1" xfId="0" applyFill="1" applyBorder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5" fillId="2" borderId="0" xfId="0" applyFont="1" applyFill="1"/>
    <xf numFmtId="0" fontId="0" fillId="2" borderId="0" xfId="0" quotePrefix="1" applyFill="1"/>
    <xf numFmtId="0" fontId="4" fillId="2" borderId="1" xfId="0" applyFont="1" applyFill="1" applyBorder="1" applyAlignment="1">
      <alignment horizontal="centerContinuous"/>
    </xf>
    <xf numFmtId="2" fontId="0" fillId="0" borderId="2" xfId="0" applyNumberFormat="1" applyFill="1" applyBorder="1"/>
    <xf numFmtId="0" fontId="0" fillId="0" borderId="2" xfId="0" applyFill="1" applyBorder="1"/>
    <xf numFmtId="14" fontId="0" fillId="0" borderId="2" xfId="0" applyNumberFormat="1" applyFill="1" applyBorder="1"/>
    <xf numFmtId="0" fontId="4" fillId="3" borderId="2" xfId="0" applyFont="1" applyFill="1" applyBorder="1"/>
    <xf numFmtId="0" fontId="6" fillId="3" borderId="2" xfId="0" quotePrefix="1" applyFont="1" applyFill="1" applyBorder="1" applyAlignment="1">
      <alignment horizontal="left"/>
    </xf>
    <xf numFmtId="0" fontId="6" fillId="3" borderId="2" xfId="0" applyFont="1" applyFill="1" applyBorder="1"/>
    <xf numFmtId="0" fontId="7" fillId="2" borderId="0" xfId="0" applyFont="1" applyFill="1" applyAlignment="1">
      <alignment horizontal="centerContinuous"/>
    </xf>
    <xf numFmtId="0" fontId="3" fillId="3" borderId="2" xfId="0" applyFont="1" applyFill="1" applyBorder="1"/>
    <xf numFmtId="0" fontId="8" fillId="4" borderId="0" xfId="0" applyFont="1" applyFill="1"/>
    <xf numFmtId="0" fontId="9" fillId="4" borderId="0" xfId="0" applyFont="1" applyFill="1"/>
    <xf numFmtId="0" fontId="10" fillId="4" borderId="0" xfId="0" applyFont="1" applyFill="1"/>
    <xf numFmtId="2" fontId="2" fillId="0" borderId="2" xfId="1" applyNumberFormat="1" applyFill="1" applyBorder="1"/>
    <xf numFmtId="172" fontId="0" fillId="0" borderId="2" xfId="0" quotePrefix="1" applyNumberFormat="1" applyFill="1" applyBorder="1" applyAlignment="1">
      <alignment horizontal="center"/>
    </xf>
    <xf numFmtId="3" fontId="0" fillId="0" borderId="2" xfId="0" quotePrefix="1" applyNumberFormat="1" applyFill="1" applyBorder="1" applyAlignment="1">
      <alignment horizontal="center"/>
    </xf>
    <xf numFmtId="0" fontId="0" fillId="0" borderId="0" xfId="0" applyAlignment="1">
      <alignment horizontal="center"/>
    </xf>
    <xf numFmtId="187" fontId="1" fillId="2" borderId="0" xfId="1" applyNumberFormat="1" applyFont="1" applyFill="1"/>
    <xf numFmtId="187" fontId="0" fillId="2" borderId="0" xfId="1" applyNumberFormat="1" applyFont="1" applyFill="1"/>
    <xf numFmtId="187" fontId="0" fillId="0" borderId="0" xfId="1" applyNumberFormat="1" applyFont="1"/>
    <xf numFmtId="3" fontId="1" fillId="2" borderId="0" xfId="0" applyNumberFormat="1" applyFont="1" applyFill="1"/>
    <xf numFmtId="0" fontId="1" fillId="2" borderId="0" xfId="0" applyFont="1" applyFill="1" applyAlignment="1">
      <alignment horizontal="center"/>
    </xf>
    <xf numFmtId="172" fontId="0" fillId="0" borderId="2" xfId="0" quotePrefix="1" applyNumberFormat="1" applyFill="1" applyBorder="1"/>
    <xf numFmtId="0" fontId="4" fillId="3" borderId="2" xfId="0" applyFont="1" applyFill="1" applyBorder="1" applyAlignment="1">
      <alignment horizontal="center"/>
    </xf>
    <xf numFmtId="0" fontId="7" fillId="3" borderId="2" xfId="0" applyFont="1" applyFill="1" applyBorder="1"/>
    <xf numFmtId="172" fontId="0" fillId="0" borderId="2" xfId="0" applyNumberFormat="1" applyBorder="1"/>
    <xf numFmtId="3" fontId="0" fillId="2" borderId="0" xfId="0" applyNumberFormat="1" applyFill="1"/>
    <xf numFmtId="195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6" fontId="0" fillId="0" borderId="0" xfId="0" applyNumberFormat="1"/>
    <xf numFmtId="0" fontId="1" fillId="2" borderId="3" xfId="0" applyFont="1" applyFill="1" applyBorder="1" applyAlignment="1">
      <alignment horizontal="centerContinuous"/>
    </xf>
    <xf numFmtId="38" fontId="0" fillId="0" borderId="0" xfId="0" applyNumberFormat="1"/>
    <xf numFmtId="6" fontId="0" fillId="5" borderId="1" xfId="0" applyNumberFormat="1" applyFill="1" applyBorder="1"/>
    <xf numFmtId="172" fontId="0" fillId="2" borderId="0" xfId="0" applyNumberFormat="1" applyFill="1"/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AIG - Graph of Sensitivity of MTM Value of COD Option to changes in the coal / synfuel spread</a:t>
            </a:r>
          </a:p>
        </c:rich>
      </c:tx>
      <c:layout>
        <c:manualLayout>
          <c:xMode val="edge"/>
          <c:yMode val="edge"/>
          <c:x val="0.11644855365942459"/>
          <c:y val="3.6407777777448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840443306225"/>
          <c:y val="0.26941755555311947"/>
          <c:w val="0.79767259256705836"/>
          <c:h val="0.64805844443858462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Sheet1!$A$4:$A$34</c:f>
              <c:numCache>
                <c:formatCode>"$"#,##0.000_);[Red]\("$"#,##0.000\)</c:formatCode>
                <c:ptCount val="3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  <c:pt idx="21">
                  <c:v>5.5</c:v>
                </c:pt>
                <c:pt idx="22">
                  <c:v>6</c:v>
                </c:pt>
                <c:pt idx="23">
                  <c:v>6.5</c:v>
                </c:pt>
                <c:pt idx="24">
                  <c:v>7</c:v>
                </c:pt>
                <c:pt idx="25">
                  <c:v>7.5</c:v>
                </c:pt>
                <c:pt idx="26">
                  <c:v>8</c:v>
                </c:pt>
                <c:pt idx="27">
                  <c:v>8.5</c:v>
                </c:pt>
                <c:pt idx="28">
                  <c:v>9</c:v>
                </c:pt>
                <c:pt idx="29">
                  <c:v>9.5</c:v>
                </c:pt>
                <c:pt idx="30">
                  <c:v>10</c:v>
                </c:pt>
              </c:numCache>
            </c:numRef>
          </c:cat>
          <c:val>
            <c:numRef>
              <c:f>Sheet1!$B$4:$B$34</c:f>
              <c:numCache>
                <c:formatCode>"$"#,##0_);[Red]\("$"#,##0\)</c:formatCode>
                <c:ptCount val="31"/>
                <c:pt idx="0" formatCode="#,##0">
                  <c:v>-3168815.0770572438</c:v>
                </c:pt>
                <c:pt idx="1">
                  <c:v>791051.25229109428</c:v>
                </c:pt>
                <c:pt idx="2">
                  <c:v>4749082.1534797233</c:v>
                </c:pt>
                <c:pt idx="3">
                  <c:v>8701797.4933634717</c:v>
                </c:pt>
                <c:pt idx="4">
                  <c:v>12640502.642311051</c:v>
                </c:pt>
                <c:pt idx="5">
                  <c:v>16545528.295435054</c:v>
                </c:pt>
                <c:pt idx="6">
                  <c:v>20376567.03327648</c:v>
                </c:pt>
                <c:pt idx="7">
                  <c:v>24058833.986858595</c:v>
                </c:pt>
                <c:pt idx="8">
                  <c:v>27467044.467489436</c:v>
                </c:pt>
                <c:pt idx="9">
                  <c:v>30416168.380031239</c:v>
                </c:pt>
                <c:pt idx="10">
                  <c:v>32699449.830015868</c:v>
                </c:pt>
                <c:pt idx="11" formatCode="General">
                  <c:v>34230259.119168118</c:v>
                </c:pt>
                <c:pt idx="12" formatCode="General">
                  <c:v>35132774.231017031</c:v>
                </c:pt>
                <c:pt idx="13" formatCode="General">
                  <c:v>35617490.251724184</c:v>
                </c:pt>
                <c:pt idx="14" formatCode="General">
                  <c:v>35857946.656428754</c:v>
                </c:pt>
                <c:pt idx="15" formatCode="General">
                  <c:v>35968118.845153831</c:v>
                </c:pt>
                <c:pt idx="16" formatCode="General">
                  <c:v>36014627.323421203</c:v>
                </c:pt>
                <c:pt idx="17" formatCode="General">
                  <c:v>36032669.127093785</c:v>
                </c:pt>
                <c:pt idx="18" formatCode="General">
                  <c:v>36039083.274480633</c:v>
                </c:pt>
                <c:pt idx="19" formatCode="General">
                  <c:v>36041167.389854424</c:v>
                </c:pt>
                <c:pt idx="20" formatCode="General">
                  <c:v>36041784.673891954</c:v>
                </c:pt>
                <c:pt idx="21" formatCode="General">
                  <c:v>36041950.923458077</c:v>
                </c:pt>
                <c:pt idx="22" formatCode="General">
                  <c:v>36041991.544550449</c:v>
                </c:pt>
                <c:pt idx="23" formatCode="General">
                  <c:v>36042000.529345326</c:v>
                </c:pt>
                <c:pt idx="24" formatCode="General">
                  <c:v>36042002.324471489</c:v>
                </c:pt>
                <c:pt idx="25" formatCode="General">
                  <c:v>36042002.647738241</c:v>
                </c:pt>
                <c:pt idx="26" formatCode="General">
                  <c:v>36042002.700087167</c:v>
                </c:pt>
                <c:pt idx="27" formatCode="General">
                  <c:v>36042002.707691282</c:v>
                </c:pt>
                <c:pt idx="28" formatCode="General">
                  <c:v>36042002.708679259</c:v>
                </c:pt>
                <c:pt idx="29" formatCode="General">
                  <c:v>36042002.7087937</c:v>
                </c:pt>
                <c:pt idx="30" formatCode="General">
                  <c:v>36042002.708805457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9-47F5-8C9B-348F43E3E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78008"/>
        <c:axId val="1"/>
      </c:lineChart>
      <c:catAx>
        <c:axId val="184578008"/>
        <c:scaling>
          <c:orientation val="minMax"/>
        </c:scaling>
        <c:delete val="0"/>
        <c:axPos val="b"/>
        <c:numFmt formatCode="&quot;$&quot;#,##0.000_);[Red]\(&quot;$&quot;#,##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78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</xdr:row>
      <xdr:rowOff>91440</xdr:rowOff>
    </xdr:from>
    <xdr:to>
      <xdr:col>11</xdr:col>
      <xdr:colOff>579120</xdr:colOff>
      <xdr:row>20</xdr:row>
      <xdr:rowOff>45720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601980</xdr:colOff>
          <xdr:row>22</xdr:row>
          <xdr:rowOff>91440</xdr:rowOff>
        </xdr:from>
        <xdr:to>
          <xdr:col>5</xdr:col>
          <xdr:colOff>213360</xdr:colOff>
          <xdr:row>27</xdr:row>
          <xdr:rowOff>137160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The Model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18"/>
  <sheetViews>
    <sheetView showGridLines="0" workbookViewId="0">
      <selection activeCell="B6" sqref="A6:B6"/>
    </sheetView>
  </sheetViews>
  <sheetFormatPr defaultRowHeight="13.2" x14ac:dyDescent="0.25"/>
  <cols>
    <col min="2" max="3" width="12.5546875" customWidth="1"/>
    <col min="4" max="4" width="10.88671875" customWidth="1"/>
    <col min="5" max="5" width="11.44140625" customWidth="1"/>
    <col min="6" max="6" width="11" bestFit="1" customWidth="1"/>
    <col min="8" max="8" width="10.33203125" customWidth="1"/>
    <col min="9" max="10" width="10.5546875" customWidth="1"/>
    <col min="11" max="11" width="11.88671875" customWidth="1"/>
    <col min="12" max="12" width="12.109375" customWidth="1"/>
    <col min="13" max="13" width="17.6640625" customWidth="1"/>
    <col min="14" max="14" width="12.109375" bestFit="1" customWidth="1"/>
    <col min="16" max="16" width="10.109375" bestFit="1" customWidth="1"/>
    <col min="18" max="18" width="11.6640625" bestFit="1" customWidth="1"/>
    <col min="19" max="19" width="11.88671875" customWidth="1"/>
  </cols>
  <sheetData>
    <row r="1" spans="1:19" ht="28.2" x14ac:dyDescent="0.5">
      <c r="A1" s="18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9" ht="21" x14ac:dyDescent="0.4">
      <c r="A2" s="19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9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9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2"/>
      <c r="P4" s="2"/>
      <c r="Q4" s="2"/>
    </row>
    <row r="5" spans="1:19" x14ac:dyDescent="0.25">
      <c r="A5" s="16" t="s">
        <v>0</v>
      </c>
      <c r="B5" s="11">
        <v>36923</v>
      </c>
      <c r="C5" s="40">
        <f>C6-L9</f>
        <v>20.48</v>
      </c>
      <c r="D5" s="3"/>
      <c r="E5" s="3"/>
      <c r="F5" s="3"/>
      <c r="G5" s="3"/>
      <c r="H5" s="3"/>
      <c r="I5" s="3"/>
      <c r="J5" s="3"/>
      <c r="K5" s="3"/>
      <c r="L5" s="3"/>
      <c r="M5" s="33"/>
      <c r="N5" s="3"/>
      <c r="O5" s="2"/>
      <c r="P5" s="2"/>
      <c r="Q5" s="2"/>
    </row>
    <row r="6" spans="1:19" x14ac:dyDescent="0.25">
      <c r="A6" s="3"/>
      <c r="B6" s="3"/>
      <c r="C6" s="3">
        <v>25.03</v>
      </c>
      <c r="D6" s="3"/>
      <c r="E6" s="3"/>
      <c r="F6" s="3"/>
      <c r="G6" s="3"/>
      <c r="H6" s="8" t="s">
        <v>1</v>
      </c>
      <c r="I6" s="4"/>
      <c r="J6" s="4"/>
      <c r="K6" s="4"/>
      <c r="L6" s="4"/>
      <c r="M6" s="4"/>
      <c r="N6" s="4"/>
      <c r="O6" s="2"/>
      <c r="P6" s="27"/>
      <c r="Q6" s="2"/>
      <c r="R6" s="27">
        <f>SUM(R9:R89)</f>
        <v>36042002.708805457</v>
      </c>
      <c r="S6" s="27">
        <f>SUM(S9:S89)</f>
        <v>-43567256.02163437</v>
      </c>
    </row>
    <row r="7" spans="1:19" s="1" customFormat="1" x14ac:dyDescent="0.25">
      <c r="A7" s="15" t="s">
        <v>2</v>
      </c>
      <c r="B7" s="5"/>
      <c r="C7" s="5"/>
      <c r="D7" s="5"/>
      <c r="E7" s="5"/>
      <c r="F7" s="2"/>
      <c r="G7" s="2"/>
      <c r="H7" s="41" t="s">
        <v>11</v>
      </c>
      <c r="I7" s="42"/>
      <c r="J7" s="41" t="s">
        <v>16</v>
      </c>
      <c r="K7" s="42"/>
      <c r="L7" s="41" t="s">
        <v>17</v>
      </c>
      <c r="M7" s="42"/>
      <c r="N7" s="37"/>
      <c r="O7" s="2"/>
      <c r="P7" s="2"/>
      <c r="Q7" s="2"/>
    </row>
    <row r="8" spans="1:19" s="1" customFormat="1" x14ac:dyDescent="0.25">
      <c r="A8" s="13" t="s">
        <v>3</v>
      </c>
      <c r="B8" s="14" t="s">
        <v>4</v>
      </c>
      <c r="C8" s="14" t="s">
        <v>21</v>
      </c>
      <c r="D8" s="14" t="s">
        <v>7</v>
      </c>
      <c r="E8" s="14" t="s">
        <v>5</v>
      </c>
      <c r="F8" s="14" t="s">
        <v>6</v>
      </c>
      <c r="G8" s="6"/>
      <c r="H8" s="30" t="s">
        <v>9</v>
      </c>
      <c r="I8" s="12" t="s">
        <v>10</v>
      </c>
      <c r="J8" s="12" t="s">
        <v>15</v>
      </c>
      <c r="K8" s="12" t="s">
        <v>12</v>
      </c>
      <c r="L8" s="31" t="s">
        <v>18</v>
      </c>
      <c r="M8" s="12" t="s">
        <v>17</v>
      </c>
      <c r="N8" s="30" t="s">
        <v>13</v>
      </c>
      <c r="O8" s="28" t="s">
        <v>14</v>
      </c>
      <c r="P8" s="28"/>
      <c r="Q8" s="2"/>
    </row>
    <row r="9" spans="1:19" x14ac:dyDescent="0.25">
      <c r="A9" s="9">
        <v>10</v>
      </c>
      <c r="B9" s="10">
        <v>-0.05</v>
      </c>
      <c r="C9" s="10">
        <f>B9+$C$6</f>
        <v>24.98</v>
      </c>
      <c r="D9" s="20">
        <v>0.87354320496196436</v>
      </c>
      <c r="E9" s="11">
        <v>37011</v>
      </c>
      <c r="F9" s="10">
        <v>0</v>
      </c>
      <c r="G9" s="7"/>
      <c r="H9" s="21">
        <f>_xll.WSPRD($A9,$B9,0,$D9,$E9-$B$5,$F9,0)</f>
        <v>0</v>
      </c>
      <c r="I9" s="21">
        <f>H9/K9</f>
        <v>0</v>
      </c>
      <c r="J9" s="21">
        <f>$D9*SQRT(($E9-$B$5)/365.25)</f>
        <v>0.42877614326474539</v>
      </c>
      <c r="K9" s="21">
        <f>IF(F9=1,1-NORMDIST($C9,$A9,$J9,TRUE),NORMDIST($C9,$A9,$J9,TRUE))</f>
        <v>1</v>
      </c>
      <c r="L9" s="32">
        <v>4.55</v>
      </c>
      <c r="M9" s="29">
        <f t="shared" ref="M9:M40" si="0">($H9-$L9*$K9)*$O9</f>
        <v>-4.4092589634948904</v>
      </c>
      <c r="N9" s="22">
        <v>125000</v>
      </c>
      <c r="O9" s="24">
        <v>0.96906790406481114</v>
      </c>
      <c r="P9" s="27"/>
      <c r="Q9" s="2"/>
      <c r="R9" s="38">
        <f>-N9*M9</f>
        <v>551157.3704368613</v>
      </c>
      <c r="S9" s="38">
        <f>((L9+B9)-A9)*O9*N9</f>
        <v>-666234.18404455774</v>
      </c>
    </row>
    <row r="10" spans="1:19" x14ac:dyDescent="0.25">
      <c r="A10" s="9">
        <f t="shared" ref="A10:B12" si="1">+A9</f>
        <v>10</v>
      </c>
      <c r="B10" s="10">
        <f t="shared" si="1"/>
        <v>-0.05</v>
      </c>
      <c r="C10" s="10">
        <f t="shared" ref="C10:C73" si="2">B10+$C$6</f>
        <v>24.98</v>
      </c>
      <c r="D10" s="20">
        <v>0.8518421931007788</v>
      </c>
      <c r="E10" s="11">
        <f>+DATE(YEAR(E9),MONTH(E9)+2,1)-1</f>
        <v>37042</v>
      </c>
      <c r="F10" s="10">
        <f>+F9</f>
        <v>0</v>
      </c>
      <c r="G10" s="3"/>
      <c r="H10" s="21">
        <f>_xll.WSPRD($A10,$B10,0,$D10,$E10-$B$5,$F10,0)</f>
        <v>0</v>
      </c>
      <c r="I10" s="21">
        <f t="shared" ref="I10:I40" si="3">H10/K10</f>
        <v>0</v>
      </c>
      <c r="J10" s="21">
        <f t="shared" ref="J10:J73" si="4">$D10*SQRT(($E10-$B$5)/365.25)</f>
        <v>0.4862252585842477</v>
      </c>
      <c r="K10" s="21">
        <f t="shared" ref="K10:K73" si="5">IF(F10=1,1-NORMDIST($C10,$A10,$J10,TRUE),NORMDIST($C10,$A10,$J10,TRUE))</f>
        <v>1</v>
      </c>
      <c r="L10" s="32">
        <f>+L9</f>
        <v>4.55</v>
      </c>
      <c r="M10" s="29">
        <f t="shared" si="0"/>
        <v>-4.385427854830013</v>
      </c>
      <c r="N10" s="22">
        <v>125000</v>
      </c>
      <c r="O10" s="24">
        <v>0.96383029776483808</v>
      </c>
      <c r="P10" s="27"/>
      <c r="Q10" s="2"/>
      <c r="R10" s="38">
        <f t="shared" ref="R10:R73" si="6">-N10*M10</f>
        <v>548178.48185375158</v>
      </c>
      <c r="S10" s="38">
        <f t="shared" ref="S10:S73" si="7">((L10+B10)-A10)*O10*N10</f>
        <v>-662633.32971332618</v>
      </c>
    </row>
    <row r="11" spans="1:19" x14ac:dyDescent="0.25">
      <c r="A11" s="9">
        <f t="shared" si="1"/>
        <v>10</v>
      </c>
      <c r="B11" s="10">
        <f t="shared" si="1"/>
        <v>-0.05</v>
      </c>
      <c r="C11" s="10">
        <f t="shared" si="2"/>
        <v>24.98</v>
      </c>
      <c r="D11" s="20">
        <v>0.84108227793916579</v>
      </c>
      <c r="E11" s="11">
        <f t="shared" ref="E11:E31" si="8">+DATE(YEAR(E10),MONTH(E10)+2,1)-1</f>
        <v>37072</v>
      </c>
      <c r="F11" s="10">
        <f t="shared" ref="F11:F74" si="9">+F10</f>
        <v>0</v>
      </c>
      <c r="G11" s="3"/>
      <c r="H11" s="21">
        <f>_xll.WSPRD($A11,$B11,0,$D11,$E11-$B$5,$F11,0)</f>
        <v>0</v>
      </c>
      <c r="I11" s="21">
        <f t="shared" si="3"/>
        <v>0</v>
      </c>
      <c r="J11" s="21">
        <f t="shared" si="4"/>
        <v>0.53720061866941393</v>
      </c>
      <c r="K11" s="21">
        <f t="shared" si="5"/>
        <v>1</v>
      </c>
      <c r="L11" s="32">
        <f t="shared" ref="L11:L74" si="10">+L10</f>
        <v>4.55</v>
      </c>
      <c r="M11" s="29">
        <f t="shared" si="0"/>
        <v>-4.361110064028022</v>
      </c>
      <c r="N11" s="22">
        <v>125000</v>
      </c>
      <c r="O11" s="24">
        <v>0.95848572835780699</v>
      </c>
      <c r="P11" s="27"/>
      <c r="Q11" s="2"/>
      <c r="R11" s="38">
        <f t="shared" si="6"/>
        <v>545138.75800350273</v>
      </c>
      <c r="S11" s="38">
        <f t="shared" si="7"/>
        <v>-658958.93824599229</v>
      </c>
    </row>
    <row r="12" spans="1:19" x14ac:dyDescent="0.25">
      <c r="A12" s="9">
        <f t="shared" si="1"/>
        <v>10</v>
      </c>
      <c r="B12" s="10">
        <f t="shared" si="1"/>
        <v>-0.05</v>
      </c>
      <c r="C12" s="10">
        <f t="shared" si="2"/>
        <v>24.98</v>
      </c>
      <c r="D12" s="20">
        <v>0.81800984911670926</v>
      </c>
      <c r="E12" s="11">
        <f t="shared" si="8"/>
        <v>37103</v>
      </c>
      <c r="F12" s="10">
        <f t="shared" si="9"/>
        <v>0</v>
      </c>
      <c r="G12" s="3"/>
      <c r="H12" s="21">
        <f>_xll.WSPRD($A12,$B12,0,$D12,$E12-$B$5,$F12,0)</f>
        <v>0</v>
      </c>
      <c r="I12" s="21">
        <f t="shared" si="3"/>
        <v>0</v>
      </c>
      <c r="J12" s="21">
        <f t="shared" si="4"/>
        <v>0.57424824025705845</v>
      </c>
      <c r="K12" s="21">
        <f t="shared" si="5"/>
        <v>1</v>
      </c>
      <c r="L12" s="32">
        <f t="shared" si="10"/>
        <v>4.55</v>
      </c>
      <c r="M12" s="29">
        <f t="shared" si="0"/>
        <v>-4.3377907818197583</v>
      </c>
      <c r="N12" s="22">
        <v>125000</v>
      </c>
      <c r="O12" s="24">
        <v>0.953360611388958</v>
      </c>
      <c r="P12" s="27"/>
      <c r="Q12" s="2"/>
      <c r="R12" s="38">
        <f t="shared" si="6"/>
        <v>542223.84772746975</v>
      </c>
      <c r="S12" s="38">
        <f t="shared" si="7"/>
        <v>-655435.42032990861</v>
      </c>
    </row>
    <row r="13" spans="1:19" s="1" customFormat="1" x14ac:dyDescent="0.25">
      <c r="A13" s="9">
        <f t="shared" ref="A13:A31" si="11">+A12</f>
        <v>10</v>
      </c>
      <c r="B13" s="10">
        <f t="shared" ref="B13:B31" si="12">+B12</f>
        <v>-0.05</v>
      </c>
      <c r="C13" s="10">
        <f t="shared" si="2"/>
        <v>24.98</v>
      </c>
      <c r="D13" s="20">
        <v>0.79628405045571038</v>
      </c>
      <c r="E13" s="11">
        <f t="shared" si="8"/>
        <v>37134</v>
      </c>
      <c r="F13" s="10">
        <f t="shared" si="9"/>
        <v>0</v>
      </c>
      <c r="G13" s="3"/>
      <c r="H13" s="21">
        <f>_xll.WSPRD($A13,$B13,0,$D13,$E13-$B$5,$F13,0)</f>
        <v>0</v>
      </c>
      <c r="I13" s="21">
        <f t="shared" si="3"/>
        <v>0</v>
      </c>
      <c r="J13" s="21">
        <f t="shared" si="4"/>
        <v>0.60522119992459911</v>
      </c>
      <c r="K13" s="21">
        <f t="shared" si="5"/>
        <v>1</v>
      </c>
      <c r="L13" s="32">
        <f t="shared" si="10"/>
        <v>4.55</v>
      </c>
      <c r="M13" s="29">
        <f t="shared" si="0"/>
        <v>-4.3138095522893636</v>
      </c>
      <c r="N13" s="22">
        <v>125000</v>
      </c>
      <c r="O13" s="24">
        <v>0.94809001149216787</v>
      </c>
      <c r="P13" s="27"/>
      <c r="Q13" s="2"/>
      <c r="R13" s="38">
        <f t="shared" si="6"/>
        <v>539226.19403617049</v>
      </c>
      <c r="S13" s="38">
        <f t="shared" si="7"/>
        <v>-651811.8829008654</v>
      </c>
    </row>
    <row r="14" spans="1:19" x14ac:dyDescent="0.25">
      <c r="A14" s="9">
        <f t="shared" si="11"/>
        <v>10</v>
      </c>
      <c r="B14" s="10">
        <f t="shared" si="12"/>
        <v>-0.05</v>
      </c>
      <c r="C14" s="10">
        <f t="shared" si="2"/>
        <v>24.98</v>
      </c>
      <c r="D14" s="20">
        <v>0.78549261478501931</v>
      </c>
      <c r="E14" s="11">
        <f t="shared" si="8"/>
        <v>37164</v>
      </c>
      <c r="F14" s="10">
        <f t="shared" si="9"/>
        <v>0</v>
      </c>
      <c r="G14" s="3"/>
      <c r="H14" s="21">
        <f>_xll.WSPRD($A14,$B14,0,$D14,$E14-$B$5,$F14,0)</f>
        <v>0</v>
      </c>
      <c r="I14" s="21">
        <f t="shared" si="3"/>
        <v>0</v>
      </c>
      <c r="J14" s="21">
        <f t="shared" si="4"/>
        <v>0.63805117846203996</v>
      </c>
      <c r="K14" s="21">
        <f t="shared" si="5"/>
        <v>1</v>
      </c>
      <c r="L14" s="32">
        <f t="shared" si="10"/>
        <v>4.55</v>
      </c>
      <c r="M14" s="29">
        <f t="shared" si="0"/>
        <v>-4.290078552810777</v>
      </c>
      <c r="N14" s="22">
        <v>125000</v>
      </c>
      <c r="O14" s="25">
        <v>0.94287440721115978</v>
      </c>
      <c r="P14" s="27"/>
      <c r="Q14" s="3"/>
      <c r="R14" s="38">
        <f t="shared" si="6"/>
        <v>536259.81910134712</v>
      </c>
      <c r="S14" s="38">
        <f t="shared" si="7"/>
        <v>-648226.15495767235</v>
      </c>
    </row>
    <row r="15" spans="1:19" x14ac:dyDescent="0.25">
      <c r="A15" s="9">
        <f t="shared" si="11"/>
        <v>10</v>
      </c>
      <c r="B15" s="10">
        <f t="shared" si="12"/>
        <v>-0.05</v>
      </c>
      <c r="C15" s="10">
        <f t="shared" si="2"/>
        <v>24.98</v>
      </c>
      <c r="D15" s="20">
        <v>0.76402855241664602</v>
      </c>
      <c r="E15" s="11">
        <f t="shared" si="8"/>
        <v>37195</v>
      </c>
      <c r="F15" s="10">
        <f t="shared" si="9"/>
        <v>0</v>
      </c>
      <c r="G15" s="3"/>
      <c r="H15" s="21">
        <f>_xll.WSPRD($A15,$B15,0,$D15,$E15-$B$5,$F15,0)</f>
        <v>0</v>
      </c>
      <c r="I15" s="21">
        <f t="shared" si="3"/>
        <v>0</v>
      </c>
      <c r="J15" s="21">
        <f t="shared" si="4"/>
        <v>0.65932406650757924</v>
      </c>
      <c r="K15" s="21">
        <f t="shared" si="5"/>
        <v>1</v>
      </c>
      <c r="L15" s="32">
        <f t="shared" si="10"/>
        <v>4.55</v>
      </c>
      <c r="M15" s="29">
        <f t="shared" si="0"/>
        <v>-4.2672620717728575</v>
      </c>
      <c r="N15" s="22">
        <v>125000</v>
      </c>
      <c r="O15" s="25">
        <v>0.93785979599403457</v>
      </c>
      <c r="P15" s="27"/>
      <c r="Q15" s="3"/>
      <c r="R15" s="38">
        <f t="shared" si="6"/>
        <v>533407.7589716072</v>
      </c>
      <c r="S15" s="38">
        <f t="shared" si="7"/>
        <v>-644778.60974589875</v>
      </c>
    </row>
    <row r="16" spans="1:19" x14ac:dyDescent="0.25">
      <c r="A16" s="9">
        <f t="shared" si="11"/>
        <v>10</v>
      </c>
      <c r="B16" s="10">
        <f t="shared" si="12"/>
        <v>-0.05</v>
      </c>
      <c r="C16" s="10">
        <f t="shared" si="2"/>
        <v>24.98</v>
      </c>
      <c r="D16" s="20">
        <v>0.76417408675808107</v>
      </c>
      <c r="E16" s="11">
        <f t="shared" si="8"/>
        <v>37225</v>
      </c>
      <c r="F16" s="10">
        <f t="shared" si="9"/>
        <v>0</v>
      </c>
      <c r="G16" s="3"/>
      <c r="H16" s="21">
        <f>_xll.WSPRD($A16,$B16,0,$D16,$E16-$B$5,$F16,0)</f>
        <v>0</v>
      </c>
      <c r="I16" s="21">
        <f t="shared" si="3"/>
        <v>0</v>
      </c>
      <c r="J16" s="21">
        <f t="shared" si="4"/>
        <v>0.69486536601199389</v>
      </c>
      <c r="K16" s="21">
        <f t="shared" si="5"/>
        <v>1</v>
      </c>
      <c r="L16" s="32">
        <f t="shared" si="10"/>
        <v>4.55</v>
      </c>
      <c r="M16" s="29">
        <f t="shared" si="0"/>
        <v>-4.2437584940918498</v>
      </c>
      <c r="N16" s="22">
        <v>125000</v>
      </c>
      <c r="O16" s="25">
        <v>0.93269417452568137</v>
      </c>
      <c r="P16" s="27"/>
      <c r="Q16" s="3"/>
      <c r="R16" s="38">
        <f t="shared" si="6"/>
        <v>530469.81176148122</v>
      </c>
      <c r="S16" s="38">
        <f t="shared" si="7"/>
        <v>-641227.24498640595</v>
      </c>
    </row>
    <row r="17" spans="1:19" x14ac:dyDescent="0.25">
      <c r="A17" s="9">
        <f t="shared" si="11"/>
        <v>10</v>
      </c>
      <c r="B17" s="10">
        <f t="shared" si="12"/>
        <v>-0.05</v>
      </c>
      <c r="C17" s="10">
        <f t="shared" si="2"/>
        <v>24.98</v>
      </c>
      <c r="D17" s="20">
        <v>0.7533418084201855</v>
      </c>
      <c r="E17" s="11">
        <f t="shared" si="8"/>
        <v>37256</v>
      </c>
      <c r="F17" s="10">
        <f t="shared" si="9"/>
        <v>0</v>
      </c>
      <c r="G17" s="3"/>
      <c r="H17" s="21">
        <f>_xll.WSPRD($A17,$B17,0,$D17,$E17-$B$5,$F17,0)</f>
        <v>0</v>
      </c>
      <c r="I17" s="21">
        <f t="shared" si="3"/>
        <v>0</v>
      </c>
      <c r="J17" s="21">
        <f t="shared" si="4"/>
        <v>0.71931493027068372</v>
      </c>
      <c r="K17" s="21">
        <f t="shared" si="5"/>
        <v>1</v>
      </c>
      <c r="L17" s="32">
        <f t="shared" si="10"/>
        <v>4.55</v>
      </c>
      <c r="M17" s="29">
        <f t="shared" si="0"/>
        <v>-4.2212083430235561</v>
      </c>
      <c r="N17" s="22">
        <v>125000</v>
      </c>
      <c r="O17" s="25">
        <v>0.92773809736781465</v>
      </c>
      <c r="P17" s="27"/>
      <c r="Q17" s="3"/>
      <c r="R17" s="38">
        <f t="shared" si="6"/>
        <v>527651.04287794454</v>
      </c>
      <c r="S17" s="38">
        <f t="shared" si="7"/>
        <v>-637819.94194037258</v>
      </c>
    </row>
    <row r="18" spans="1:19" x14ac:dyDescent="0.25">
      <c r="A18" s="9">
        <f t="shared" si="11"/>
        <v>10</v>
      </c>
      <c r="B18" s="10">
        <f t="shared" si="12"/>
        <v>-0.05</v>
      </c>
      <c r="C18" s="10">
        <f t="shared" si="2"/>
        <v>24.98</v>
      </c>
      <c r="D18" s="20">
        <v>0.75160340532728243</v>
      </c>
      <c r="E18" s="11">
        <f t="shared" si="8"/>
        <v>37287</v>
      </c>
      <c r="F18" s="10">
        <f t="shared" si="9"/>
        <v>0</v>
      </c>
      <c r="G18" s="3"/>
      <c r="H18" s="21">
        <f>_xll.WSPRD($A18,$B18,0,$D18,$E18-$B$5,$F18,0)</f>
        <v>0</v>
      </c>
      <c r="I18" s="21">
        <f t="shared" si="3"/>
        <v>0</v>
      </c>
      <c r="J18" s="21">
        <f t="shared" si="4"/>
        <v>0.75031619183708276</v>
      </c>
      <c r="K18" s="21">
        <f t="shared" si="5"/>
        <v>1</v>
      </c>
      <c r="L18" s="32">
        <f t="shared" si="10"/>
        <v>4.55</v>
      </c>
      <c r="M18" s="29">
        <f t="shared" si="0"/>
        <v>-4.1979112546450148</v>
      </c>
      <c r="N18" s="22">
        <v>125000</v>
      </c>
      <c r="O18" s="25">
        <v>0.92261785816373953</v>
      </c>
      <c r="P18" s="27"/>
      <c r="Q18" s="3"/>
      <c r="R18" s="38">
        <f t="shared" si="6"/>
        <v>524738.90683062689</v>
      </c>
      <c r="S18" s="38">
        <f t="shared" si="7"/>
        <v>-634299.77748757089</v>
      </c>
    </row>
    <row r="19" spans="1:19" x14ac:dyDescent="0.25">
      <c r="A19" s="9">
        <f t="shared" si="11"/>
        <v>10</v>
      </c>
      <c r="B19" s="10">
        <f t="shared" si="12"/>
        <v>-0.05</v>
      </c>
      <c r="C19" s="10">
        <f t="shared" si="2"/>
        <v>24.98</v>
      </c>
      <c r="D19" s="20">
        <v>0.74078710444270368</v>
      </c>
      <c r="E19" s="11">
        <f t="shared" si="8"/>
        <v>37315</v>
      </c>
      <c r="F19" s="10">
        <f t="shared" si="9"/>
        <v>0</v>
      </c>
      <c r="G19" s="3"/>
      <c r="H19" s="21">
        <f>_xll.WSPRD($A19,$B19,0,$D19,$E19-$B$5,$F19,0)</f>
        <v>0</v>
      </c>
      <c r="I19" s="21">
        <f t="shared" si="3"/>
        <v>0</v>
      </c>
      <c r="J19" s="21">
        <f t="shared" si="4"/>
        <v>0.76743452789668209</v>
      </c>
      <c r="K19" s="21">
        <f t="shared" si="5"/>
        <v>1</v>
      </c>
      <c r="L19" s="32">
        <f t="shared" si="10"/>
        <v>4.55</v>
      </c>
      <c r="M19" s="29">
        <f t="shared" si="0"/>
        <v>-4.1745030897443076</v>
      </c>
      <c r="N19" s="22">
        <v>125000</v>
      </c>
      <c r="O19" s="25">
        <v>0.91747320653721043</v>
      </c>
      <c r="P19" s="27"/>
      <c r="Q19" s="3"/>
      <c r="R19" s="38">
        <f t="shared" si="6"/>
        <v>521812.88621803845</v>
      </c>
      <c r="S19" s="38">
        <f t="shared" si="7"/>
        <v>-630762.8294943322</v>
      </c>
    </row>
    <row r="20" spans="1:19" x14ac:dyDescent="0.25">
      <c r="A20" s="9">
        <f t="shared" si="11"/>
        <v>10</v>
      </c>
      <c r="B20" s="10">
        <f t="shared" si="12"/>
        <v>-0.05</v>
      </c>
      <c r="C20" s="10">
        <f t="shared" si="2"/>
        <v>24.98</v>
      </c>
      <c r="D20" s="20">
        <v>0.74090735670395791</v>
      </c>
      <c r="E20" s="11">
        <f t="shared" si="8"/>
        <v>37346</v>
      </c>
      <c r="F20" s="10">
        <f t="shared" si="9"/>
        <v>0</v>
      </c>
      <c r="G20" s="3"/>
      <c r="H20" s="21">
        <f>_xll.WSPRD($A20,$B20,0,$D20,$E20-$B$5,$F20,0)</f>
        <v>0</v>
      </c>
      <c r="I20" s="21">
        <f t="shared" si="3"/>
        <v>0</v>
      </c>
      <c r="J20" s="21">
        <f t="shared" si="4"/>
        <v>0.79733160359561639</v>
      </c>
      <c r="K20" s="21">
        <f t="shared" si="5"/>
        <v>1</v>
      </c>
      <c r="L20" s="32">
        <f t="shared" si="10"/>
        <v>4.55</v>
      </c>
      <c r="M20" s="29">
        <f t="shared" si="0"/>
        <v>-4.1534812368732288</v>
      </c>
      <c r="N20" s="22">
        <v>125000</v>
      </c>
      <c r="O20" s="25">
        <v>0.9128530190930173</v>
      </c>
      <c r="P20" s="27"/>
      <c r="Q20" s="3"/>
      <c r="R20" s="38">
        <f t="shared" si="6"/>
        <v>519185.15460915357</v>
      </c>
      <c r="S20" s="38">
        <f t="shared" si="7"/>
        <v>-627586.45062644931</v>
      </c>
    </row>
    <row r="21" spans="1:19" x14ac:dyDescent="0.25">
      <c r="A21" s="9">
        <f t="shared" si="11"/>
        <v>10</v>
      </c>
      <c r="B21" s="10">
        <f t="shared" si="12"/>
        <v>-0.05</v>
      </c>
      <c r="C21" s="10">
        <f t="shared" si="2"/>
        <v>24.98</v>
      </c>
      <c r="D21" s="20">
        <v>0.73983576350200964</v>
      </c>
      <c r="E21" s="11">
        <f t="shared" si="8"/>
        <v>37376</v>
      </c>
      <c r="F21" s="10">
        <f t="shared" si="9"/>
        <v>0</v>
      </c>
      <c r="G21" s="3"/>
      <c r="H21" s="21">
        <f>_xll.WSPRD($A21,$B21,0,$D21,$E21-$B$5,$F21,0)</f>
        <v>0</v>
      </c>
      <c r="I21" s="21">
        <f t="shared" si="3"/>
        <v>0</v>
      </c>
      <c r="J21" s="21">
        <f t="shared" si="4"/>
        <v>0.82392809090173391</v>
      </c>
      <c r="K21" s="21">
        <f t="shared" si="5"/>
        <v>1</v>
      </c>
      <c r="L21" s="32">
        <f t="shared" si="10"/>
        <v>4.55</v>
      </c>
      <c r="M21" s="29">
        <f t="shared" si="0"/>
        <v>-4.1304143437444436</v>
      </c>
      <c r="N21" s="22">
        <v>125000</v>
      </c>
      <c r="O21" s="25">
        <v>0.90778337225152606</v>
      </c>
      <c r="P21" s="27"/>
      <c r="Q21" s="3"/>
      <c r="R21" s="38">
        <f t="shared" si="6"/>
        <v>516301.79296805547</v>
      </c>
      <c r="S21" s="38">
        <f t="shared" si="7"/>
        <v>-624101.06842292415</v>
      </c>
    </row>
    <row r="22" spans="1:19" x14ac:dyDescent="0.25">
      <c r="A22" s="9">
        <f t="shared" si="11"/>
        <v>10</v>
      </c>
      <c r="B22" s="10">
        <f t="shared" si="12"/>
        <v>-0.05</v>
      </c>
      <c r="C22" s="10">
        <f t="shared" si="2"/>
        <v>24.98</v>
      </c>
      <c r="D22" s="20">
        <v>0.72901288930358821</v>
      </c>
      <c r="E22" s="11">
        <f t="shared" si="8"/>
        <v>37407</v>
      </c>
      <c r="F22" s="10">
        <f t="shared" si="9"/>
        <v>0</v>
      </c>
      <c r="G22" s="3"/>
      <c r="H22" s="21">
        <f>_xll.WSPRD($A22,$B22,0,$D22,$E22-$B$5,$F22,0)</f>
        <v>0</v>
      </c>
      <c r="I22" s="21">
        <f t="shared" si="3"/>
        <v>0</v>
      </c>
      <c r="J22" s="21">
        <f t="shared" si="4"/>
        <v>0.8391947832248412</v>
      </c>
      <c r="K22" s="21">
        <f t="shared" si="5"/>
        <v>1</v>
      </c>
      <c r="L22" s="32">
        <f t="shared" si="10"/>
        <v>4.55</v>
      </c>
      <c r="M22" s="29">
        <f t="shared" si="0"/>
        <v>-4.1083466211588773</v>
      </c>
      <c r="N22" s="22">
        <v>125000</v>
      </c>
      <c r="O22" s="25">
        <v>0.90293332333162146</v>
      </c>
      <c r="P22" s="27"/>
      <c r="Q22" s="3"/>
      <c r="R22" s="38">
        <f t="shared" si="6"/>
        <v>513543.32764485967</v>
      </c>
      <c r="S22" s="38">
        <f t="shared" si="7"/>
        <v>-620766.65979048971</v>
      </c>
    </row>
    <row r="23" spans="1:19" x14ac:dyDescent="0.25">
      <c r="A23" s="9">
        <f t="shared" si="11"/>
        <v>10</v>
      </c>
      <c r="B23" s="10">
        <f t="shared" si="12"/>
        <v>-0.05</v>
      </c>
      <c r="C23" s="10">
        <f t="shared" si="2"/>
        <v>24.98</v>
      </c>
      <c r="D23" s="20">
        <v>0.72914007249226098</v>
      </c>
      <c r="E23" s="11">
        <f t="shared" si="8"/>
        <v>37437</v>
      </c>
      <c r="F23" s="10">
        <f t="shared" si="9"/>
        <v>0</v>
      </c>
      <c r="G23" s="3"/>
      <c r="H23" s="21">
        <f>_xll.WSPRD($A23,$B23,0,$D23,$E23-$B$5,$F23,0)</f>
        <v>0</v>
      </c>
      <c r="I23" s="21">
        <f t="shared" si="3"/>
        <v>0</v>
      </c>
      <c r="J23" s="21">
        <f t="shared" si="4"/>
        <v>0.86496276892478219</v>
      </c>
      <c r="K23" s="21">
        <f t="shared" si="5"/>
        <v>1</v>
      </c>
      <c r="L23" s="32">
        <f t="shared" si="10"/>
        <v>4.55</v>
      </c>
      <c r="M23" s="29">
        <f t="shared" si="0"/>
        <v>-4.0856982309302685</v>
      </c>
      <c r="N23" s="22">
        <v>125000</v>
      </c>
      <c r="O23" s="25">
        <v>0.89795565514950959</v>
      </c>
      <c r="P23" s="27"/>
      <c r="Q23" s="3"/>
      <c r="R23" s="38">
        <f t="shared" si="6"/>
        <v>510712.27886628354</v>
      </c>
      <c r="S23" s="38">
        <f t="shared" si="7"/>
        <v>-617344.51291528775</v>
      </c>
    </row>
    <row r="24" spans="1:19" x14ac:dyDescent="0.25">
      <c r="A24" s="9">
        <f t="shared" si="11"/>
        <v>10</v>
      </c>
      <c r="B24" s="10">
        <f t="shared" si="12"/>
        <v>-0.05</v>
      </c>
      <c r="C24" s="10">
        <f t="shared" si="2"/>
        <v>24.98</v>
      </c>
      <c r="D24" s="20">
        <v>0.71798987531918423</v>
      </c>
      <c r="E24" s="11">
        <f t="shared" si="8"/>
        <v>37468</v>
      </c>
      <c r="F24" s="10">
        <f t="shared" si="9"/>
        <v>0</v>
      </c>
      <c r="G24" s="3"/>
      <c r="H24" s="21">
        <f>_xll.WSPRD($A24,$B24,0,$D24,$E24-$B$5,$F24,0)</f>
        <v>0</v>
      </c>
      <c r="I24" s="21">
        <f t="shared" si="3"/>
        <v>0</v>
      </c>
      <c r="J24" s="21">
        <f t="shared" si="4"/>
        <v>0.87704415575159933</v>
      </c>
      <c r="K24" s="21">
        <f t="shared" si="5"/>
        <v>1</v>
      </c>
      <c r="L24" s="32">
        <f t="shared" si="10"/>
        <v>4.55</v>
      </c>
      <c r="M24" s="29">
        <f t="shared" si="0"/>
        <v>-4.0638630873676185</v>
      </c>
      <c r="N24" s="22">
        <v>125000</v>
      </c>
      <c r="O24" s="25">
        <v>0.89315672249837763</v>
      </c>
      <c r="P24" s="27"/>
      <c r="Q24" s="3"/>
      <c r="R24" s="38">
        <f t="shared" si="6"/>
        <v>507982.88592095231</v>
      </c>
      <c r="S24" s="38">
        <f t="shared" si="7"/>
        <v>-614045.24671763461</v>
      </c>
    </row>
    <row r="25" spans="1:19" x14ac:dyDescent="0.25">
      <c r="A25" s="9">
        <f t="shared" si="11"/>
        <v>10</v>
      </c>
      <c r="B25" s="10">
        <f t="shared" si="12"/>
        <v>-0.05</v>
      </c>
      <c r="C25" s="10">
        <f t="shared" si="2"/>
        <v>24.98</v>
      </c>
      <c r="D25" s="20">
        <v>0.71811142140620754</v>
      </c>
      <c r="E25" s="11">
        <f t="shared" si="8"/>
        <v>37499</v>
      </c>
      <c r="F25" s="10">
        <f t="shared" si="9"/>
        <v>0</v>
      </c>
      <c r="G25" s="3"/>
      <c r="H25" s="21">
        <f>_xll.WSPRD($A25,$B25,0,$D25,$E25-$B$5,$F25,0)</f>
        <v>0</v>
      </c>
      <c r="I25" s="21">
        <f t="shared" si="3"/>
        <v>0</v>
      </c>
      <c r="J25" s="21">
        <f t="shared" si="4"/>
        <v>0.90179529177864903</v>
      </c>
      <c r="K25" s="21">
        <f t="shared" si="5"/>
        <v>1</v>
      </c>
      <c r="L25" s="32">
        <f t="shared" si="10"/>
        <v>4.55</v>
      </c>
      <c r="M25" s="29">
        <f t="shared" si="0"/>
        <v>-4.0413332692516892</v>
      </c>
      <c r="N25" s="22">
        <v>125000</v>
      </c>
      <c r="O25" s="25">
        <v>0.88820511412125047</v>
      </c>
      <c r="P25" s="27"/>
      <c r="Q25" s="3"/>
      <c r="R25" s="38">
        <f t="shared" si="6"/>
        <v>505166.65865646116</v>
      </c>
      <c r="S25" s="38">
        <f t="shared" si="7"/>
        <v>-610641.0159583597</v>
      </c>
    </row>
    <row r="26" spans="1:19" x14ac:dyDescent="0.25">
      <c r="A26" s="9">
        <f t="shared" si="11"/>
        <v>10</v>
      </c>
      <c r="B26" s="10">
        <f t="shared" si="12"/>
        <v>-0.05</v>
      </c>
      <c r="C26" s="10">
        <f t="shared" si="2"/>
        <v>24.98</v>
      </c>
      <c r="D26" s="20">
        <v>0.70727075934416317</v>
      </c>
      <c r="E26" s="11">
        <f t="shared" si="8"/>
        <v>37529</v>
      </c>
      <c r="F26" s="10">
        <f t="shared" si="9"/>
        <v>0</v>
      </c>
      <c r="G26" s="3"/>
      <c r="H26" s="21">
        <f>_xll.WSPRD($A26,$B26,0,$D26,$E26-$B$5,$F26,0)</f>
        <v>0</v>
      </c>
      <c r="I26" s="21">
        <f t="shared" si="3"/>
        <v>0</v>
      </c>
      <c r="J26" s="21">
        <f t="shared" si="4"/>
        <v>0.91101788530217931</v>
      </c>
      <c r="K26" s="21">
        <f t="shared" si="5"/>
        <v>1</v>
      </c>
      <c r="L26" s="32">
        <f t="shared" si="10"/>
        <v>4.55</v>
      </c>
      <c r="M26" s="29">
        <f t="shared" si="0"/>
        <v>-4.0189420648649863</v>
      </c>
      <c r="N26" s="22">
        <v>125000</v>
      </c>
      <c r="O26" s="25">
        <v>0.88328397029999706</v>
      </c>
      <c r="P26" s="27"/>
      <c r="Q26" s="3"/>
      <c r="R26" s="38">
        <f t="shared" si="6"/>
        <v>502367.75810812326</v>
      </c>
      <c r="S26" s="38">
        <f t="shared" si="7"/>
        <v>-607257.72958124802</v>
      </c>
    </row>
    <row r="27" spans="1:19" x14ac:dyDescent="0.25">
      <c r="A27" s="9">
        <f t="shared" si="11"/>
        <v>10</v>
      </c>
      <c r="B27" s="10">
        <f t="shared" si="12"/>
        <v>-0.05</v>
      </c>
      <c r="C27" s="10">
        <f t="shared" si="2"/>
        <v>24.98</v>
      </c>
      <c r="D27" s="20">
        <v>0.70974438203501433</v>
      </c>
      <c r="E27" s="11">
        <f t="shared" si="8"/>
        <v>37560</v>
      </c>
      <c r="F27" s="10">
        <f t="shared" si="9"/>
        <v>0</v>
      </c>
      <c r="G27" s="3"/>
      <c r="H27" s="21">
        <f>_xll.WSPRD($A27,$B27,0,$D27,$E27-$B$5,$F27,0)</f>
        <v>0</v>
      </c>
      <c r="I27" s="21">
        <f t="shared" si="3"/>
        <v>0</v>
      </c>
      <c r="J27" s="21">
        <f t="shared" si="4"/>
        <v>0.93729557654131224</v>
      </c>
      <c r="K27" s="21">
        <f t="shared" si="5"/>
        <v>1</v>
      </c>
      <c r="L27" s="32">
        <f t="shared" si="10"/>
        <v>4.55</v>
      </c>
      <c r="M27" s="29">
        <f t="shared" si="0"/>
        <v>-3.9973642115522092</v>
      </c>
      <c r="N27" s="22">
        <v>125000</v>
      </c>
      <c r="O27" s="25">
        <v>0.87854158495652956</v>
      </c>
      <c r="P27" s="27"/>
      <c r="Q27" s="3"/>
      <c r="R27" s="38">
        <f t="shared" si="6"/>
        <v>499670.52644402615</v>
      </c>
      <c r="S27" s="38">
        <f t="shared" si="7"/>
        <v>-603997.33965761401</v>
      </c>
    </row>
    <row r="28" spans="1:19" x14ac:dyDescent="0.25">
      <c r="A28" s="9">
        <f t="shared" si="11"/>
        <v>10</v>
      </c>
      <c r="B28" s="10">
        <f t="shared" si="12"/>
        <v>-0.05</v>
      </c>
      <c r="C28" s="10">
        <f t="shared" si="2"/>
        <v>24.98</v>
      </c>
      <c r="D28" s="20">
        <v>0.70986094989178217</v>
      </c>
      <c r="E28" s="11">
        <f t="shared" si="8"/>
        <v>37590</v>
      </c>
      <c r="F28" s="10">
        <f t="shared" si="9"/>
        <v>0</v>
      </c>
      <c r="G28" s="3"/>
      <c r="H28" s="21">
        <f>_xll.WSPRD($A28,$B28,0,$D28,$E28-$B$5,$F28,0)</f>
        <v>0</v>
      </c>
      <c r="I28" s="21">
        <f t="shared" si="3"/>
        <v>0</v>
      </c>
      <c r="J28" s="21">
        <f t="shared" si="4"/>
        <v>0.95927050337028696</v>
      </c>
      <c r="K28" s="21">
        <f t="shared" si="5"/>
        <v>1</v>
      </c>
      <c r="L28" s="32">
        <f t="shared" si="10"/>
        <v>4.55</v>
      </c>
      <c r="M28" s="29">
        <f t="shared" si="0"/>
        <v>-3.975139050785371</v>
      </c>
      <c r="N28" s="22">
        <v>125000</v>
      </c>
      <c r="O28" s="25">
        <v>0.87365693423854307</v>
      </c>
      <c r="P28" s="27"/>
      <c r="Q28" s="3"/>
      <c r="R28" s="38">
        <f t="shared" si="6"/>
        <v>496892.38134817139</v>
      </c>
      <c r="S28" s="38">
        <f t="shared" si="7"/>
        <v>-600639.14228899835</v>
      </c>
    </row>
    <row r="29" spans="1:19" x14ac:dyDescent="0.25">
      <c r="A29" s="9">
        <f t="shared" si="11"/>
        <v>10</v>
      </c>
      <c r="B29" s="10">
        <f t="shared" si="12"/>
        <v>-0.05</v>
      </c>
      <c r="C29" s="10">
        <f t="shared" si="2"/>
        <v>24.98</v>
      </c>
      <c r="D29" s="20">
        <v>0.69896302556908962</v>
      </c>
      <c r="E29" s="11">
        <f t="shared" si="8"/>
        <v>37621</v>
      </c>
      <c r="F29" s="10">
        <f t="shared" si="9"/>
        <v>0</v>
      </c>
      <c r="G29" s="3"/>
      <c r="H29" s="21">
        <f>_xll.WSPRD($A29,$B29,0,$D29,$E29-$B$5,$F29,0)</f>
        <v>0</v>
      </c>
      <c r="I29" s="21">
        <f t="shared" si="3"/>
        <v>0</v>
      </c>
      <c r="J29" s="21">
        <f t="shared" si="4"/>
        <v>0.96624398107100906</v>
      </c>
      <c r="K29" s="21">
        <f t="shared" si="5"/>
        <v>1</v>
      </c>
      <c r="L29" s="32">
        <f t="shared" si="10"/>
        <v>4.55</v>
      </c>
      <c r="M29" s="29">
        <f t="shared" si="0"/>
        <v>-3.9537532970412248</v>
      </c>
      <c r="N29" s="22">
        <v>125000</v>
      </c>
      <c r="O29" s="25">
        <v>0.86895676858048898</v>
      </c>
      <c r="P29" s="27"/>
      <c r="Q29" s="3"/>
      <c r="R29" s="38">
        <f t="shared" si="6"/>
        <v>494219.1621301531</v>
      </c>
      <c r="S29" s="38">
        <f t="shared" si="7"/>
        <v>-597407.77839908621</v>
      </c>
    </row>
    <row r="30" spans="1:19" x14ac:dyDescent="0.25">
      <c r="A30" s="9">
        <f t="shared" si="11"/>
        <v>10</v>
      </c>
      <c r="B30" s="10">
        <f t="shared" si="12"/>
        <v>-0.05</v>
      </c>
      <c r="C30" s="10">
        <f t="shared" si="2"/>
        <v>24.98</v>
      </c>
      <c r="D30" s="20">
        <v>0.70541792666702663</v>
      </c>
      <c r="E30" s="11">
        <f t="shared" si="8"/>
        <v>37652</v>
      </c>
      <c r="F30" s="10">
        <f t="shared" si="9"/>
        <v>0</v>
      </c>
      <c r="G30" s="3"/>
      <c r="H30" s="21">
        <f>_xll.WSPRD($A30,$B30,0,$D30,$E30-$B$5,$F30,0)</f>
        <v>0</v>
      </c>
      <c r="I30" s="21">
        <f t="shared" si="3"/>
        <v>0</v>
      </c>
      <c r="J30" s="21">
        <f t="shared" si="4"/>
        <v>0.99658683081344912</v>
      </c>
      <c r="K30" s="21">
        <f t="shared" si="5"/>
        <v>1</v>
      </c>
      <c r="L30" s="32">
        <f t="shared" si="10"/>
        <v>4.55</v>
      </c>
      <c r="M30" s="29">
        <f t="shared" si="0"/>
        <v>-3.9316585680599969</v>
      </c>
      <c r="N30" s="22">
        <v>125000</v>
      </c>
      <c r="O30" s="25">
        <v>0.86410078418901037</v>
      </c>
      <c r="P30" s="27"/>
      <c r="Q30" s="3"/>
      <c r="R30" s="38">
        <f t="shared" si="6"/>
        <v>491457.32100749959</v>
      </c>
      <c r="S30" s="38">
        <f t="shared" si="7"/>
        <v>-594069.28912994463</v>
      </c>
    </row>
    <row r="31" spans="1:19" x14ac:dyDescent="0.25">
      <c r="A31" s="9">
        <f t="shared" si="11"/>
        <v>10</v>
      </c>
      <c r="B31" s="10">
        <f t="shared" si="12"/>
        <v>-0.05</v>
      </c>
      <c r="C31" s="10">
        <f t="shared" si="2"/>
        <v>24.98</v>
      </c>
      <c r="D31" s="20">
        <v>0.69441334452207903</v>
      </c>
      <c r="E31" s="11">
        <f t="shared" si="8"/>
        <v>37680</v>
      </c>
      <c r="F31" s="10">
        <f t="shared" si="9"/>
        <v>0</v>
      </c>
      <c r="G31" s="3"/>
      <c r="H31" s="21">
        <f>_xll.WSPRD($A31,$B31,0,$D31,$E31-$B$5,$F31,0)</f>
        <v>0</v>
      </c>
      <c r="I31" s="21">
        <f t="shared" si="3"/>
        <v>0</v>
      </c>
      <c r="J31" s="21">
        <f t="shared" si="4"/>
        <v>0.99970274711277274</v>
      </c>
      <c r="K31" s="21">
        <f t="shared" si="5"/>
        <v>1</v>
      </c>
      <c r="L31" s="32">
        <f t="shared" si="10"/>
        <v>4.55</v>
      </c>
      <c r="M31" s="29">
        <f t="shared" si="0"/>
        <v>-3.9095301811925438</v>
      </c>
      <c r="N31" s="22">
        <v>125000</v>
      </c>
      <c r="O31" s="25">
        <v>0.85923740245989977</v>
      </c>
      <c r="P31" s="27"/>
      <c r="Q31" s="3"/>
      <c r="R31" s="38">
        <f t="shared" si="6"/>
        <v>488691.27264906798</v>
      </c>
      <c r="S31" s="38">
        <f t="shared" si="7"/>
        <v>-590725.71419118112</v>
      </c>
    </row>
    <row r="32" spans="1:19" x14ac:dyDescent="0.25">
      <c r="A32" s="9">
        <f t="shared" ref="A32:A67" si="13">+A31</f>
        <v>10</v>
      </c>
      <c r="B32" s="10">
        <f t="shared" ref="B32:B67" si="14">+B31</f>
        <v>-0.05</v>
      </c>
      <c r="C32" s="10">
        <f t="shared" si="2"/>
        <v>24.98</v>
      </c>
      <c r="D32" s="20">
        <v>0.69451018060651426</v>
      </c>
      <c r="E32" s="11">
        <f t="shared" ref="E32:E67" si="15">+DATE(YEAR(E31),MONTH(E31)+2,1)-1</f>
        <v>37711</v>
      </c>
      <c r="F32" s="10">
        <f t="shared" si="9"/>
        <v>0</v>
      </c>
      <c r="G32" s="3"/>
      <c r="H32" s="21">
        <f>_xll.WSPRD($A32,$B32,0,$D32,$E32-$B$5,$F32,0)</f>
        <v>0</v>
      </c>
      <c r="I32" s="21">
        <f t="shared" si="3"/>
        <v>0</v>
      </c>
      <c r="J32" s="21">
        <f t="shared" si="4"/>
        <v>1.0201090788413336</v>
      </c>
      <c r="K32" s="21">
        <f t="shared" si="5"/>
        <v>1</v>
      </c>
      <c r="L32" s="32">
        <f t="shared" si="10"/>
        <v>4.55</v>
      </c>
      <c r="M32" s="29">
        <f t="shared" si="0"/>
        <v>-3.8896370166722005</v>
      </c>
      <c r="N32" s="22">
        <v>125000</v>
      </c>
      <c r="O32" s="25">
        <v>0.85486527838949466</v>
      </c>
      <c r="P32" s="27"/>
      <c r="Q32" s="3"/>
      <c r="R32" s="38">
        <f t="shared" si="6"/>
        <v>486204.62708402507</v>
      </c>
      <c r="S32" s="38">
        <f t="shared" si="7"/>
        <v>-587719.8788927776</v>
      </c>
    </row>
    <row r="33" spans="1:19" x14ac:dyDescent="0.25">
      <c r="A33" s="9">
        <f t="shared" si="13"/>
        <v>10</v>
      </c>
      <c r="B33" s="10">
        <f t="shared" si="14"/>
        <v>-0.05</v>
      </c>
      <c r="C33" s="10">
        <f t="shared" si="2"/>
        <v>24.98</v>
      </c>
      <c r="D33" s="20">
        <v>0.69461740851998499</v>
      </c>
      <c r="E33" s="11">
        <f t="shared" si="15"/>
        <v>37741</v>
      </c>
      <c r="F33" s="10">
        <f t="shared" si="9"/>
        <v>0</v>
      </c>
      <c r="G33" s="3"/>
      <c r="H33" s="21">
        <f>_xll.WSPRD($A33,$B33,0,$D33,$E33-$B$5,$F33,0)</f>
        <v>0</v>
      </c>
      <c r="I33" s="21">
        <f t="shared" si="3"/>
        <v>0</v>
      </c>
      <c r="J33" s="21">
        <f t="shared" si="4"/>
        <v>1.0395064847731559</v>
      </c>
      <c r="K33" s="21">
        <f t="shared" si="5"/>
        <v>1</v>
      </c>
      <c r="L33" s="32">
        <f t="shared" si="10"/>
        <v>4.55</v>
      </c>
      <c r="M33" s="29">
        <f t="shared" si="0"/>
        <v>-3.8677985266785107</v>
      </c>
      <c r="N33" s="22">
        <v>125000</v>
      </c>
      <c r="O33" s="25">
        <v>0.85006561025901339</v>
      </c>
      <c r="P33" s="27"/>
      <c r="Q33" s="3"/>
      <c r="R33" s="38">
        <f t="shared" si="6"/>
        <v>483474.81583481381</v>
      </c>
      <c r="S33" s="38">
        <f t="shared" si="7"/>
        <v>-584420.10705307173</v>
      </c>
    </row>
    <row r="34" spans="1:19" x14ac:dyDescent="0.25">
      <c r="A34" s="9">
        <f t="shared" si="13"/>
        <v>10</v>
      </c>
      <c r="B34" s="10">
        <f t="shared" si="14"/>
        <v>-0.05</v>
      </c>
      <c r="C34" s="10">
        <f t="shared" si="2"/>
        <v>24.98</v>
      </c>
      <c r="D34" s="20">
        <v>0.68359415417634484</v>
      </c>
      <c r="E34" s="11">
        <f t="shared" si="15"/>
        <v>37772</v>
      </c>
      <c r="F34" s="10">
        <f t="shared" si="9"/>
        <v>0</v>
      </c>
      <c r="G34" s="3"/>
      <c r="H34" s="21">
        <f>_xll.WSPRD($A34,$B34,0,$D34,$E34-$B$5,$F34,0)</f>
        <v>0</v>
      </c>
      <c r="I34" s="21">
        <f t="shared" si="3"/>
        <v>0</v>
      </c>
      <c r="J34" s="21">
        <f t="shared" si="4"/>
        <v>1.0422144085597493</v>
      </c>
      <c r="K34" s="21">
        <f t="shared" si="5"/>
        <v>1</v>
      </c>
      <c r="L34" s="32">
        <f t="shared" si="10"/>
        <v>4.55</v>
      </c>
      <c r="M34" s="29">
        <f t="shared" si="0"/>
        <v>-3.8468848846799628</v>
      </c>
      <c r="N34" s="22">
        <v>125000</v>
      </c>
      <c r="O34" s="25">
        <v>0.8454692054241677</v>
      </c>
      <c r="P34" s="27"/>
      <c r="Q34" s="3"/>
      <c r="R34" s="38">
        <f t="shared" si="6"/>
        <v>480860.61058499536</v>
      </c>
      <c r="S34" s="38">
        <f t="shared" si="7"/>
        <v>-581260.07872911531</v>
      </c>
    </row>
    <row r="35" spans="1:19" x14ac:dyDescent="0.25">
      <c r="A35" s="9">
        <f t="shared" si="13"/>
        <v>10</v>
      </c>
      <c r="B35" s="10">
        <f t="shared" si="14"/>
        <v>-0.05</v>
      </c>
      <c r="C35" s="10">
        <f t="shared" si="2"/>
        <v>24.98</v>
      </c>
      <c r="D35" s="20">
        <v>0.68369637330114663</v>
      </c>
      <c r="E35" s="11">
        <f t="shared" si="15"/>
        <v>37802</v>
      </c>
      <c r="F35" s="10">
        <f t="shared" si="9"/>
        <v>0</v>
      </c>
      <c r="G35" s="3"/>
      <c r="H35" s="21">
        <f>_xll.WSPRD($A35,$B35,0,$D35,$E35-$B$5,$F35,0)</f>
        <v>0</v>
      </c>
      <c r="I35" s="21">
        <f t="shared" si="3"/>
        <v>0</v>
      </c>
      <c r="J35" s="21">
        <f t="shared" si="4"/>
        <v>1.0606268114711159</v>
      </c>
      <c r="K35" s="21">
        <f t="shared" si="5"/>
        <v>1</v>
      </c>
      <c r="L35" s="32">
        <f t="shared" si="10"/>
        <v>4.55</v>
      </c>
      <c r="M35" s="29">
        <f t="shared" si="0"/>
        <v>-3.8253910820407491</v>
      </c>
      <c r="N35" s="22">
        <v>125000</v>
      </c>
      <c r="O35" s="25">
        <v>0.84074529275620857</v>
      </c>
      <c r="P35" s="27"/>
      <c r="Q35" s="3"/>
      <c r="R35" s="38">
        <f t="shared" si="6"/>
        <v>478173.88525509363</v>
      </c>
      <c r="S35" s="38">
        <f t="shared" si="7"/>
        <v>-578012.38876989332</v>
      </c>
    </row>
    <row r="36" spans="1:19" x14ac:dyDescent="0.25">
      <c r="A36" s="9">
        <f t="shared" si="13"/>
        <v>10</v>
      </c>
      <c r="B36" s="10">
        <f t="shared" si="14"/>
        <v>-0.05</v>
      </c>
      <c r="C36" s="10">
        <f t="shared" si="2"/>
        <v>24.98</v>
      </c>
      <c r="D36" s="20">
        <v>0.6726634646380526</v>
      </c>
      <c r="E36" s="11">
        <f t="shared" si="15"/>
        <v>37833</v>
      </c>
      <c r="F36" s="10">
        <f t="shared" si="9"/>
        <v>0</v>
      </c>
      <c r="G36" s="3"/>
      <c r="H36" s="21">
        <f>_xll.WSPRD($A36,$B36,0,$D36,$E36-$B$5,$F36,0)</f>
        <v>0</v>
      </c>
      <c r="I36" s="21">
        <f t="shared" si="3"/>
        <v>0</v>
      </c>
      <c r="J36" s="21">
        <f t="shared" si="4"/>
        <v>1.0617528213704346</v>
      </c>
      <c r="K36" s="21">
        <f t="shared" si="5"/>
        <v>1</v>
      </c>
      <c r="L36" s="32">
        <f t="shared" si="10"/>
        <v>4.55</v>
      </c>
      <c r="M36" s="29">
        <f t="shared" si="0"/>
        <v>-3.804678588505412</v>
      </c>
      <c r="N36" s="22">
        <v>125000</v>
      </c>
      <c r="O36" s="25">
        <v>0.83619309637481587</v>
      </c>
      <c r="P36" s="27"/>
      <c r="Q36" s="3"/>
      <c r="R36" s="38">
        <f t="shared" si="6"/>
        <v>475584.8235631765</v>
      </c>
      <c r="S36" s="38">
        <f t="shared" si="7"/>
        <v>-574882.75375768589</v>
      </c>
    </row>
    <row r="37" spans="1:19" x14ac:dyDescent="0.25">
      <c r="A37" s="9">
        <f t="shared" si="13"/>
        <v>10</v>
      </c>
      <c r="B37" s="10">
        <f t="shared" si="14"/>
        <v>-0.05</v>
      </c>
      <c r="C37" s="10">
        <f t="shared" si="2"/>
        <v>24.98</v>
      </c>
      <c r="D37" s="20">
        <v>0.67276083121569252</v>
      </c>
      <c r="E37" s="11">
        <f t="shared" si="15"/>
        <v>37864</v>
      </c>
      <c r="F37" s="10">
        <f t="shared" si="9"/>
        <v>0</v>
      </c>
      <c r="G37" s="3"/>
      <c r="H37" s="21">
        <f>_xll.WSPRD($A37,$B37,0,$D37,$E37-$B$5,$F37,0)</f>
        <v>0</v>
      </c>
      <c r="I37" s="21">
        <f t="shared" si="3"/>
        <v>0</v>
      </c>
      <c r="J37" s="21">
        <f t="shared" si="4"/>
        <v>1.0798424543402907</v>
      </c>
      <c r="K37" s="21">
        <f t="shared" si="5"/>
        <v>1</v>
      </c>
      <c r="L37" s="32">
        <f t="shared" si="10"/>
        <v>4.55</v>
      </c>
      <c r="M37" s="29">
        <f t="shared" si="0"/>
        <v>-3.7833538292035374</v>
      </c>
      <c r="N37" s="22">
        <v>125000</v>
      </c>
      <c r="O37" s="25">
        <v>0.83150633608868951</v>
      </c>
      <c r="P37" s="27"/>
      <c r="Q37" s="3"/>
      <c r="R37" s="38">
        <f t="shared" si="6"/>
        <v>472919.22865044215</v>
      </c>
      <c r="S37" s="38">
        <f t="shared" si="7"/>
        <v>-571660.60606097407</v>
      </c>
    </row>
    <row r="38" spans="1:19" x14ac:dyDescent="0.25">
      <c r="A38" s="9">
        <f t="shared" si="13"/>
        <v>10</v>
      </c>
      <c r="B38" s="10">
        <f t="shared" si="14"/>
        <v>-0.05</v>
      </c>
      <c r="C38" s="10">
        <f t="shared" si="2"/>
        <v>24.98</v>
      </c>
      <c r="D38" s="20">
        <v>0.66172194994876088</v>
      </c>
      <c r="E38" s="11">
        <f t="shared" si="15"/>
        <v>37894</v>
      </c>
      <c r="F38" s="10">
        <f t="shared" si="9"/>
        <v>0</v>
      </c>
      <c r="G38" s="3"/>
      <c r="H38" s="21">
        <f>_xll.WSPRD($A38,$B38,0,$D38,$E38-$B$5,$F38,0)</f>
        <v>0</v>
      </c>
      <c r="I38" s="21">
        <f t="shared" si="3"/>
        <v>0</v>
      </c>
      <c r="J38" s="21">
        <f t="shared" si="4"/>
        <v>1.0789219869067648</v>
      </c>
      <c r="K38" s="21">
        <f t="shared" si="5"/>
        <v>1</v>
      </c>
      <c r="L38" s="32">
        <f t="shared" si="10"/>
        <v>4.55</v>
      </c>
      <c r="M38" s="29">
        <f t="shared" si="0"/>
        <v>-3.7621429985989763</v>
      </c>
      <c r="N38" s="22">
        <v>125000</v>
      </c>
      <c r="O38" s="25">
        <v>0.82684461507669815</v>
      </c>
      <c r="P38" s="27"/>
      <c r="Q38" s="3"/>
      <c r="R38" s="38">
        <f t="shared" si="6"/>
        <v>470267.87482487201</v>
      </c>
      <c r="S38" s="38">
        <f t="shared" si="7"/>
        <v>-568455.67286523001</v>
      </c>
    </row>
    <row r="39" spans="1:19" x14ac:dyDescent="0.25">
      <c r="A39" s="9">
        <f t="shared" si="13"/>
        <v>10</v>
      </c>
      <c r="B39" s="10">
        <f t="shared" si="14"/>
        <v>-0.05</v>
      </c>
      <c r="C39" s="10">
        <f t="shared" si="2"/>
        <v>24.98</v>
      </c>
      <c r="D39" s="20">
        <v>0.66261764476991114</v>
      </c>
      <c r="E39" s="11">
        <f t="shared" si="15"/>
        <v>37925</v>
      </c>
      <c r="F39" s="10">
        <f t="shared" si="9"/>
        <v>0</v>
      </c>
      <c r="G39" s="3"/>
      <c r="H39" s="21">
        <f>_xll.WSPRD($A39,$B39,0,$D39,$E39-$B$5,$F39,0)</f>
        <v>0</v>
      </c>
      <c r="I39" s="21">
        <f t="shared" si="3"/>
        <v>0</v>
      </c>
      <c r="J39" s="21">
        <f t="shared" si="4"/>
        <v>1.0974929646791263</v>
      </c>
      <c r="K39" s="21">
        <f t="shared" si="5"/>
        <v>1</v>
      </c>
      <c r="L39" s="32">
        <f t="shared" si="10"/>
        <v>4.55</v>
      </c>
      <c r="M39" s="29">
        <f t="shared" si="0"/>
        <v>-3.741700351015131</v>
      </c>
      <c r="N39" s="22">
        <v>125000</v>
      </c>
      <c r="O39" s="25">
        <v>0.82235172549783098</v>
      </c>
      <c r="P39" s="27"/>
      <c r="Q39" s="3"/>
      <c r="R39" s="38">
        <f t="shared" si="6"/>
        <v>467712.54387689137</v>
      </c>
      <c r="S39" s="38">
        <f t="shared" si="7"/>
        <v>-565366.81127975869</v>
      </c>
    </row>
    <row r="40" spans="1:19" x14ac:dyDescent="0.25">
      <c r="A40" s="9">
        <f t="shared" si="13"/>
        <v>10</v>
      </c>
      <c r="B40" s="10">
        <f t="shared" si="14"/>
        <v>-0.05</v>
      </c>
      <c r="C40" s="10">
        <f t="shared" si="2"/>
        <v>24.98</v>
      </c>
      <c r="D40" s="20">
        <v>0.66271044755544917</v>
      </c>
      <c r="E40" s="11">
        <f t="shared" si="15"/>
        <v>37955</v>
      </c>
      <c r="F40" s="10">
        <f t="shared" si="9"/>
        <v>0</v>
      </c>
      <c r="G40" s="3"/>
      <c r="H40" s="21">
        <f>_xll.WSPRD($A40,$B40,0,$D40,$E40-$B$5,$F40,0)</f>
        <v>0</v>
      </c>
      <c r="I40" s="21">
        <f t="shared" si="3"/>
        <v>0</v>
      </c>
      <c r="J40" s="21">
        <f t="shared" si="4"/>
        <v>1.1139573249520909</v>
      </c>
      <c r="K40" s="21">
        <f t="shared" si="5"/>
        <v>1</v>
      </c>
      <c r="L40" s="32">
        <f t="shared" si="10"/>
        <v>4.55</v>
      </c>
      <c r="M40" s="29">
        <f t="shared" si="0"/>
        <v>-3.7206553519992402</v>
      </c>
      <c r="N40" s="22">
        <v>125000</v>
      </c>
      <c r="O40" s="26">
        <v>0.817726450988844</v>
      </c>
      <c r="P40" s="27"/>
      <c r="R40" s="38">
        <f t="shared" si="6"/>
        <v>465081.91899990506</v>
      </c>
      <c r="S40" s="38">
        <f t="shared" si="7"/>
        <v>-562186.93505483028</v>
      </c>
    </row>
    <row r="41" spans="1:19" x14ac:dyDescent="0.25">
      <c r="A41" s="9">
        <f t="shared" si="13"/>
        <v>10</v>
      </c>
      <c r="B41" s="10">
        <f t="shared" si="14"/>
        <v>-0.05</v>
      </c>
      <c r="C41" s="10">
        <f t="shared" si="2"/>
        <v>24.98</v>
      </c>
      <c r="D41" s="20">
        <v>0.66280026969078665</v>
      </c>
      <c r="E41" s="11">
        <f t="shared" si="15"/>
        <v>37986</v>
      </c>
      <c r="F41" s="10">
        <f t="shared" si="9"/>
        <v>0</v>
      </c>
      <c r="G41" s="3"/>
      <c r="H41" s="21">
        <f>_xll.WSPRD($A41,$B41,0,$D41,$E41-$B$5,$F41,0)</f>
        <v>0</v>
      </c>
      <c r="I41" s="21">
        <f t="shared" ref="I41:I72" si="16">H41/K41</f>
        <v>0</v>
      </c>
      <c r="J41" s="21">
        <f t="shared" si="4"/>
        <v>1.1307177152259755</v>
      </c>
      <c r="K41" s="21">
        <f t="shared" si="5"/>
        <v>1</v>
      </c>
      <c r="L41" s="32">
        <f t="shared" si="10"/>
        <v>4.55</v>
      </c>
      <c r="M41" s="29">
        <f t="shared" ref="M41:M72" si="17">($H41-$L41*$K41)*$O41</f>
        <v>-3.7003937354667005</v>
      </c>
      <c r="N41" s="22">
        <v>125000</v>
      </c>
      <c r="O41" s="26">
        <v>0.81327334845421995</v>
      </c>
      <c r="P41" s="27"/>
      <c r="R41" s="38">
        <f t="shared" si="6"/>
        <v>462549.21693333756</v>
      </c>
      <c r="S41" s="38">
        <f t="shared" si="7"/>
        <v>-559125.42706227617</v>
      </c>
    </row>
    <row r="42" spans="1:19" x14ac:dyDescent="0.25">
      <c r="A42" s="9">
        <f>+A41</f>
        <v>10</v>
      </c>
      <c r="B42" s="10">
        <f t="shared" si="14"/>
        <v>-0.05</v>
      </c>
      <c r="C42" s="10">
        <f t="shared" si="2"/>
        <v>24.98</v>
      </c>
      <c r="D42" s="20">
        <v>0.65758915120448524</v>
      </c>
      <c r="E42" s="11">
        <f t="shared" si="15"/>
        <v>38017</v>
      </c>
      <c r="F42" s="10">
        <f t="shared" si="9"/>
        <v>0</v>
      </c>
      <c r="G42" s="3"/>
      <c r="H42" s="21">
        <f>_xll.WSPRD($A42,$B42,0,$D42,$E42-$B$5,$F42,0)</f>
        <v>0</v>
      </c>
      <c r="I42" s="21">
        <f t="shared" si="16"/>
        <v>0</v>
      </c>
      <c r="J42" s="21">
        <f t="shared" si="4"/>
        <v>1.1380679378227578</v>
      </c>
      <c r="K42" s="21">
        <f t="shared" si="5"/>
        <v>1</v>
      </c>
      <c r="L42" s="32">
        <f t="shared" si="10"/>
        <v>4.55</v>
      </c>
      <c r="M42" s="29">
        <f t="shared" si="17"/>
        <v>-3.6794597974489633</v>
      </c>
      <c r="N42" s="22">
        <v>125000</v>
      </c>
      <c r="O42" s="26">
        <v>0.80867248295581617</v>
      </c>
      <c r="P42" s="27"/>
      <c r="R42" s="38">
        <f t="shared" si="6"/>
        <v>459932.47468112042</v>
      </c>
      <c r="S42" s="38">
        <f t="shared" si="7"/>
        <v>-555962.3320321237</v>
      </c>
    </row>
    <row r="43" spans="1:19" x14ac:dyDescent="0.25">
      <c r="A43" s="9">
        <f t="shared" si="13"/>
        <v>10</v>
      </c>
      <c r="B43" s="10">
        <f t="shared" si="14"/>
        <v>-0.05</v>
      </c>
      <c r="C43" s="10">
        <f t="shared" si="2"/>
        <v>24.98</v>
      </c>
      <c r="D43" s="20">
        <v>0.65767826360118997</v>
      </c>
      <c r="E43" s="11">
        <f t="shared" si="15"/>
        <v>38046</v>
      </c>
      <c r="F43" s="10">
        <f t="shared" si="9"/>
        <v>0</v>
      </c>
      <c r="G43" s="3"/>
      <c r="H43" s="21">
        <f>_xll.WSPRD($A43,$B43,0,$D43,$E43-$B$5,$F43,0)</f>
        <v>0</v>
      </c>
      <c r="I43" s="21">
        <f t="shared" si="16"/>
        <v>0</v>
      </c>
      <c r="J43" s="21">
        <f t="shared" si="4"/>
        <v>1.1532096142016071</v>
      </c>
      <c r="K43" s="21">
        <f t="shared" si="5"/>
        <v>1</v>
      </c>
      <c r="L43" s="32">
        <f t="shared" si="10"/>
        <v>4.55</v>
      </c>
      <c r="M43" s="29">
        <f t="shared" si="17"/>
        <v>-3.6585166289924254</v>
      </c>
      <c r="N43" s="22">
        <v>125000</v>
      </c>
      <c r="O43" s="26">
        <v>0.80406958878954404</v>
      </c>
      <c r="P43" s="27"/>
      <c r="R43" s="38">
        <f t="shared" si="6"/>
        <v>457314.57862405316</v>
      </c>
      <c r="S43" s="38">
        <f t="shared" si="7"/>
        <v>-552797.84229281149</v>
      </c>
    </row>
    <row r="44" spans="1:19" x14ac:dyDescent="0.25">
      <c r="A44" s="9">
        <f t="shared" si="13"/>
        <v>10</v>
      </c>
      <c r="B44" s="10">
        <f t="shared" si="14"/>
        <v>-0.05</v>
      </c>
      <c r="C44" s="10">
        <f t="shared" si="2"/>
        <v>24.98</v>
      </c>
      <c r="D44" s="20">
        <v>0.65776163827511347</v>
      </c>
      <c r="E44" s="11">
        <f t="shared" si="15"/>
        <v>38077</v>
      </c>
      <c r="F44" s="10">
        <f t="shared" si="9"/>
        <v>0</v>
      </c>
      <c r="G44" s="3"/>
      <c r="H44" s="21">
        <f>_xll.WSPRD($A44,$B44,0,$D44,$E44-$B$5,$F44,0)</f>
        <v>0</v>
      </c>
      <c r="I44" s="21">
        <f t="shared" si="16"/>
        <v>0</v>
      </c>
      <c r="J44" s="21">
        <f t="shared" si="4"/>
        <v>1.1691664196742058</v>
      </c>
      <c r="K44" s="21">
        <f t="shared" si="5"/>
        <v>1</v>
      </c>
      <c r="L44" s="32">
        <f t="shared" si="10"/>
        <v>4.55</v>
      </c>
      <c r="M44" s="29">
        <f t="shared" si="17"/>
        <v>-3.6390147104469062</v>
      </c>
      <c r="N44" s="22">
        <v>125000</v>
      </c>
      <c r="O44" s="26">
        <v>0.79978345284547392</v>
      </c>
      <c r="P44" s="27"/>
      <c r="R44" s="38">
        <f t="shared" si="6"/>
        <v>454876.83880586328</v>
      </c>
      <c r="S44" s="38">
        <f t="shared" si="7"/>
        <v>-549851.12383126328</v>
      </c>
    </row>
    <row r="45" spans="1:19" x14ac:dyDescent="0.25">
      <c r="A45" s="9">
        <f t="shared" si="13"/>
        <v>10</v>
      </c>
      <c r="B45" s="10">
        <f t="shared" si="14"/>
        <v>-0.05</v>
      </c>
      <c r="C45" s="10">
        <f t="shared" si="2"/>
        <v>24.98</v>
      </c>
      <c r="D45" s="20">
        <v>0.65785077518323565</v>
      </c>
      <c r="E45" s="11">
        <f t="shared" si="15"/>
        <v>38107</v>
      </c>
      <c r="F45" s="10">
        <f t="shared" si="9"/>
        <v>0</v>
      </c>
      <c r="G45" s="3"/>
      <c r="H45" s="21">
        <f>_xll.WSPRD($A45,$B45,0,$D45,$E45-$B$5,$F45,0)</f>
        <v>0</v>
      </c>
      <c r="I45" s="21">
        <f t="shared" si="16"/>
        <v>0</v>
      </c>
      <c r="J45" s="21">
        <f t="shared" si="4"/>
        <v>1.1844265383769907</v>
      </c>
      <c r="K45" s="21">
        <f t="shared" si="5"/>
        <v>1</v>
      </c>
      <c r="L45" s="32">
        <f t="shared" si="10"/>
        <v>4.55</v>
      </c>
      <c r="M45" s="29">
        <f t="shared" si="17"/>
        <v>-3.6183511421695314</v>
      </c>
      <c r="N45" s="22">
        <v>125000</v>
      </c>
      <c r="O45" s="26">
        <v>0.7952420092680289</v>
      </c>
      <c r="P45" s="27"/>
      <c r="R45" s="38">
        <f t="shared" si="6"/>
        <v>452293.89277119143</v>
      </c>
      <c r="S45" s="38">
        <f t="shared" si="7"/>
        <v>-546728.88137176994</v>
      </c>
    </row>
    <row r="46" spans="1:19" x14ac:dyDescent="0.25">
      <c r="A46" s="9">
        <f t="shared" si="13"/>
        <v>10</v>
      </c>
      <c r="B46" s="10">
        <f t="shared" si="14"/>
        <v>-0.05</v>
      </c>
      <c r="C46" s="10">
        <f t="shared" si="2"/>
        <v>24.98</v>
      </c>
      <c r="D46" s="20">
        <v>0.65793704876755643</v>
      </c>
      <c r="E46" s="11">
        <f t="shared" si="15"/>
        <v>38138</v>
      </c>
      <c r="F46" s="10">
        <f t="shared" si="9"/>
        <v>0</v>
      </c>
      <c r="G46" s="3"/>
      <c r="H46" s="21">
        <f>_xll.WSPRD($A46,$B46,0,$D46,$E46-$B$5,$F46,0)</f>
        <v>0</v>
      </c>
      <c r="I46" s="21">
        <f t="shared" si="16"/>
        <v>0</v>
      </c>
      <c r="J46" s="21">
        <f t="shared" si="4"/>
        <v>1.1999892876218965</v>
      </c>
      <c r="K46" s="21">
        <f t="shared" si="5"/>
        <v>1</v>
      </c>
      <c r="L46" s="32">
        <f t="shared" si="10"/>
        <v>4.55</v>
      </c>
      <c r="M46" s="29">
        <f t="shared" si="17"/>
        <v>-3.5985431373899934</v>
      </c>
      <c r="N46" s="22">
        <v>125000</v>
      </c>
      <c r="O46" s="26">
        <v>0.7908886016241744</v>
      </c>
      <c r="P46" s="27"/>
      <c r="R46" s="38">
        <f t="shared" si="6"/>
        <v>449817.89217374916</v>
      </c>
      <c r="S46" s="38">
        <f t="shared" si="7"/>
        <v>-543735.91361661989</v>
      </c>
    </row>
    <row r="47" spans="1:19" x14ac:dyDescent="0.25">
      <c r="A47" s="9">
        <f t="shared" si="13"/>
        <v>10</v>
      </c>
      <c r="B47" s="10">
        <f t="shared" si="14"/>
        <v>-0.05</v>
      </c>
      <c r="C47" s="10">
        <f t="shared" si="2"/>
        <v>24.98</v>
      </c>
      <c r="D47" s="20">
        <v>0.64674711892338299</v>
      </c>
      <c r="E47" s="11">
        <f t="shared" si="15"/>
        <v>38168</v>
      </c>
      <c r="F47" s="10">
        <f t="shared" si="9"/>
        <v>0</v>
      </c>
      <c r="G47" s="3"/>
      <c r="H47" s="21">
        <f>_xll.WSPRD($A47,$B47,0,$D47,$E47-$B$5,$F47,0)</f>
        <v>0</v>
      </c>
      <c r="I47" s="21">
        <f t="shared" si="16"/>
        <v>0</v>
      </c>
      <c r="J47" s="21">
        <f t="shared" si="4"/>
        <v>1.1940542703704251</v>
      </c>
      <c r="K47" s="21">
        <f t="shared" si="5"/>
        <v>1</v>
      </c>
      <c r="L47" s="32">
        <f t="shared" si="10"/>
        <v>4.55</v>
      </c>
      <c r="M47" s="29">
        <f t="shared" si="17"/>
        <v>-3.5781782947254901</v>
      </c>
      <c r="N47" s="22">
        <v>125000</v>
      </c>
      <c r="O47" s="26">
        <v>0.78641281202758029</v>
      </c>
      <c r="P47" s="27"/>
      <c r="R47" s="38">
        <f t="shared" si="6"/>
        <v>447272.28684068628</v>
      </c>
      <c r="S47" s="38">
        <f t="shared" si="7"/>
        <v>-540658.80826896138</v>
      </c>
    </row>
    <row r="48" spans="1:19" x14ac:dyDescent="0.25">
      <c r="A48" s="9">
        <f t="shared" si="13"/>
        <v>10</v>
      </c>
      <c r="B48" s="10">
        <f t="shared" si="14"/>
        <v>-0.05</v>
      </c>
      <c r="C48" s="10">
        <f t="shared" si="2"/>
        <v>24.98</v>
      </c>
      <c r="D48" s="20">
        <v>0.64682908561904917</v>
      </c>
      <c r="E48" s="11">
        <f t="shared" si="15"/>
        <v>38199</v>
      </c>
      <c r="F48" s="10">
        <f t="shared" si="9"/>
        <v>0</v>
      </c>
      <c r="G48" s="3"/>
      <c r="H48" s="21">
        <f>_xll.WSPRD($A48,$B48,0,$D48,$E48-$B$5,$F48,0)</f>
        <v>0</v>
      </c>
      <c r="I48" s="21">
        <f t="shared" si="16"/>
        <v>0</v>
      </c>
      <c r="J48" s="21">
        <f t="shared" si="4"/>
        <v>1.2089818061420903</v>
      </c>
      <c r="K48" s="21">
        <f t="shared" si="5"/>
        <v>1</v>
      </c>
      <c r="L48" s="32">
        <f t="shared" si="10"/>
        <v>4.55</v>
      </c>
      <c r="M48" s="29">
        <f t="shared" si="17"/>
        <v>-3.5585489767968626</v>
      </c>
      <c r="N48" s="22">
        <v>125000</v>
      </c>
      <c r="O48" s="26">
        <v>0.78209867621909068</v>
      </c>
      <c r="P48" s="27"/>
      <c r="R48" s="38">
        <f t="shared" si="6"/>
        <v>444818.62209960783</v>
      </c>
      <c r="S48" s="38">
        <f t="shared" si="7"/>
        <v>-537692.83990062494</v>
      </c>
    </row>
    <row r="49" spans="1:19" x14ac:dyDescent="0.25">
      <c r="A49" s="9">
        <f t="shared" si="13"/>
        <v>10</v>
      </c>
      <c r="B49" s="10">
        <f t="shared" si="14"/>
        <v>-0.05</v>
      </c>
      <c r="C49" s="10">
        <f t="shared" si="2"/>
        <v>24.98</v>
      </c>
      <c r="D49" s="20">
        <v>0.6469137959817548</v>
      </c>
      <c r="E49" s="11">
        <f t="shared" si="15"/>
        <v>38230</v>
      </c>
      <c r="F49" s="10">
        <f t="shared" si="9"/>
        <v>0</v>
      </c>
      <c r="G49" s="3"/>
      <c r="H49" s="21">
        <f>_xll.WSPRD($A49,$B49,0,$D49,$E49-$B$5,$F49,0)</f>
        <v>0</v>
      </c>
      <c r="I49" s="21">
        <f t="shared" si="16"/>
        <v>0</v>
      </c>
      <c r="J49" s="21">
        <f t="shared" si="4"/>
        <v>1.2237398267293653</v>
      </c>
      <c r="K49" s="21">
        <f t="shared" si="5"/>
        <v>1</v>
      </c>
      <c r="L49" s="32">
        <f t="shared" si="10"/>
        <v>4.55</v>
      </c>
      <c r="M49" s="29">
        <f t="shared" si="17"/>
        <v>-3.5383435917549995</v>
      </c>
      <c r="N49" s="22">
        <v>125000</v>
      </c>
      <c r="O49" s="26">
        <v>0.77765793225384605</v>
      </c>
      <c r="P49" s="27"/>
      <c r="R49" s="38">
        <f t="shared" si="6"/>
        <v>442292.94896937493</v>
      </c>
      <c r="S49" s="38">
        <f t="shared" si="7"/>
        <v>-534639.82842451916</v>
      </c>
    </row>
    <row r="50" spans="1:19" x14ac:dyDescent="0.25">
      <c r="A50" s="9">
        <f t="shared" si="13"/>
        <v>10</v>
      </c>
      <c r="B50" s="10">
        <f t="shared" si="14"/>
        <v>-0.05</v>
      </c>
      <c r="C50" s="10">
        <f t="shared" si="2"/>
        <v>24.98</v>
      </c>
      <c r="D50" s="20">
        <v>0.6469985179775386</v>
      </c>
      <c r="E50" s="11">
        <f t="shared" si="15"/>
        <v>38260</v>
      </c>
      <c r="F50" s="10">
        <f t="shared" si="9"/>
        <v>0</v>
      </c>
      <c r="G50" s="3"/>
      <c r="H50" s="21">
        <f>_xll.WSPRD($A50,$B50,0,$D50,$E50-$B$5,$F50,0)</f>
        <v>0</v>
      </c>
      <c r="I50" s="21">
        <f t="shared" si="16"/>
        <v>0</v>
      </c>
      <c r="J50" s="21">
        <f t="shared" si="4"/>
        <v>1.237866691764655</v>
      </c>
      <c r="K50" s="21">
        <f t="shared" si="5"/>
        <v>1</v>
      </c>
      <c r="L50" s="32">
        <f t="shared" si="10"/>
        <v>4.55</v>
      </c>
      <c r="M50" s="29">
        <f t="shared" si="17"/>
        <v>-3.5182404306665247</v>
      </c>
      <c r="N50" s="22">
        <v>125000</v>
      </c>
      <c r="O50" s="26">
        <v>0.77323965509154391</v>
      </c>
      <c r="P50" s="27"/>
      <c r="R50" s="38">
        <f t="shared" si="6"/>
        <v>439780.05383331561</v>
      </c>
      <c r="S50" s="38">
        <f t="shared" si="7"/>
        <v>-531602.26287543646</v>
      </c>
    </row>
    <row r="51" spans="1:19" x14ac:dyDescent="0.25">
      <c r="A51" s="9">
        <f t="shared" si="13"/>
        <v>10</v>
      </c>
      <c r="B51" s="10">
        <f t="shared" si="14"/>
        <v>-0.05</v>
      </c>
      <c r="C51" s="10">
        <f t="shared" si="2"/>
        <v>24.98</v>
      </c>
      <c r="D51" s="20">
        <v>0.64788647254897658</v>
      </c>
      <c r="E51" s="11">
        <f t="shared" si="15"/>
        <v>38291</v>
      </c>
      <c r="F51" s="10">
        <f t="shared" si="9"/>
        <v>0</v>
      </c>
      <c r="G51" s="3"/>
      <c r="H51" s="21">
        <f>_xll.WSPRD($A51,$B51,0,$D51,$E51-$B$5,$F51,0)</f>
        <v>0</v>
      </c>
      <c r="I51" s="21">
        <f t="shared" si="16"/>
        <v>0</v>
      </c>
      <c r="J51" s="21">
        <f t="shared" si="4"/>
        <v>1.2538536503167927</v>
      </c>
      <c r="K51" s="21">
        <f t="shared" si="5"/>
        <v>1</v>
      </c>
      <c r="L51" s="32">
        <f t="shared" si="10"/>
        <v>4.55</v>
      </c>
      <c r="M51" s="29">
        <f t="shared" si="17"/>
        <v>-3.4988637430599181</v>
      </c>
      <c r="N51" s="22">
        <v>125000</v>
      </c>
      <c r="O51" s="26">
        <v>0.76898104243075127</v>
      </c>
      <c r="P51" s="27"/>
      <c r="R51" s="38">
        <f t="shared" si="6"/>
        <v>437357.96788248979</v>
      </c>
      <c r="S51" s="38">
        <f t="shared" si="7"/>
        <v>-528674.46667114145</v>
      </c>
    </row>
    <row r="52" spans="1:19" x14ac:dyDescent="0.25">
      <c r="A52" s="9">
        <f t="shared" si="13"/>
        <v>10</v>
      </c>
      <c r="B52" s="10">
        <f t="shared" si="14"/>
        <v>-0.05</v>
      </c>
      <c r="C52" s="10">
        <f t="shared" si="2"/>
        <v>24.98</v>
      </c>
      <c r="D52" s="20">
        <v>0.63666330965478157</v>
      </c>
      <c r="E52" s="11">
        <f t="shared" si="15"/>
        <v>38321</v>
      </c>
      <c r="F52" s="10">
        <f t="shared" si="9"/>
        <v>0</v>
      </c>
      <c r="G52" s="3"/>
      <c r="H52" s="21">
        <f>_xll.WSPRD($A52,$B52,0,$D52,$E52-$B$5,$F52,0)</f>
        <v>0</v>
      </c>
      <c r="I52" s="21">
        <f t="shared" si="16"/>
        <v>0</v>
      </c>
      <c r="J52" s="21">
        <f t="shared" si="4"/>
        <v>1.2455704486485102</v>
      </c>
      <c r="K52" s="21">
        <f t="shared" si="5"/>
        <v>1</v>
      </c>
      <c r="L52" s="32">
        <f t="shared" si="10"/>
        <v>4.55</v>
      </c>
      <c r="M52" s="29">
        <f t="shared" si="17"/>
        <v>-3.4789217806994195</v>
      </c>
      <c r="N52" s="22">
        <v>125000</v>
      </c>
      <c r="O52" s="26">
        <v>0.764598193560312</v>
      </c>
      <c r="P52" s="27"/>
      <c r="R52" s="38">
        <f t="shared" si="6"/>
        <v>434865.22258742742</v>
      </c>
      <c r="S52" s="38">
        <f t="shared" si="7"/>
        <v>-525661.25807271444</v>
      </c>
    </row>
    <row r="53" spans="1:19" x14ac:dyDescent="0.25">
      <c r="A53" s="9">
        <f t="shared" si="13"/>
        <v>10</v>
      </c>
      <c r="B53" s="10">
        <f t="shared" si="14"/>
        <v>-0.05</v>
      </c>
      <c r="C53" s="10">
        <f t="shared" si="2"/>
        <v>24.98</v>
      </c>
      <c r="D53" s="20">
        <v>0.63674124834113743</v>
      </c>
      <c r="E53" s="11">
        <f t="shared" si="15"/>
        <v>38352</v>
      </c>
      <c r="F53" s="10">
        <f t="shared" si="9"/>
        <v>0</v>
      </c>
      <c r="G53" s="3"/>
      <c r="H53" s="21">
        <f>_xll.WSPRD($A53,$B53,0,$D53,$E53-$B$5,$F53,0)</f>
        <v>0</v>
      </c>
      <c r="I53" s="21">
        <f t="shared" si="16"/>
        <v>0</v>
      </c>
      <c r="J53" s="21">
        <f t="shared" si="4"/>
        <v>1.2594588620766647</v>
      </c>
      <c r="K53" s="21">
        <f t="shared" si="5"/>
        <v>1</v>
      </c>
      <c r="L53" s="32">
        <f t="shared" si="10"/>
        <v>4.55</v>
      </c>
      <c r="M53" s="29">
        <f t="shared" si="17"/>
        <v>-3.4597181073751586</v>
      </c>
      <c r="N53" s="22">
        <v>125000</v>
      </c>
      <c r="O53" s="26">
        <v>0.76037760601651838</v>
      </c>
      <c r="P53" s="27"/>
      <c r="R53" s="38">
        <f t="shared" si="6"/>
        <v>432464.76342189481</v>
      </c>
      <c r="S53" s="38">
        <f t="shared" si="7"/>
        <v>-522759.60413635639</v>
      </c>
    </row>
    <row r="54" spans="1:19" x14ac:dyDescent="0.25">
      <c r="A54" s="9">
        <f t="shared" si="13"/>
        <v>10</v>
      </c>
      <c r="B54" s="10">
        <f t="shared" si="14"/>
        <v>-0.05</v>
      </c>
      <c r="C54" s="10">
        <f t="shared" si="2"/>
        <v>24.98</v>
      </c>
      <c r="D54" s="20">
        <v>0.64249308802161975</v>
      </c>
      <c r="E54" s="11">
        <f t="shared" si="15"/>
        <v>38383</v>
      </c>
      <c r="F54" s="10">
        <f t="shared" si="9"/>
        <v>0</v>
      </c>
      <c r="G54" s="3"/>
      <c r="H54" s="21">
        <f>_xll.WSPRD($A54,$B54,0,$D54,$E54-$B$5,$F54,0)</f>
        <v>1.7763568394002505E-15</v>
      </c>
      <c r="I54" s="21">
        <f t="shared" si="16"/>
        <v>1.7763568394002505E-15</v>
      </c>
      <c r="J54" s="21">
        <f t="shared" si="4"/>
        <v>1.2845463382155182</v>
      </c>
      <c r="K54" s="21">
        <f t="shared" si="5"/>
        <v>1</v>
      </c>
      <c r="L54" s="32">
        <f t="shared" si="10"/>
        <v>4.55</v>
      </c>
      <c r="M54" s="29">
        <f t="shared" si="17"/>
        <v>-3.4395628399507299</v>
      </c>
      <c r="N54" s="22">
        <v>125000</v>
      </c>
      <c r="O54" s="26">
        <v>0.75594787691224863</v>
      </c>
      <c r="P54" s="27"/>
      <c r="R54" s="38">
        <f t="shared" si="6"/>
        <v>429945.35499384126</v>
      </c>
      <c r="S54" s="38">
        <f t="shared" si="7"/>
        <v>-519714.16537717095</v>
      </c>
    </row>
    <row r="55" spans="1:19" x14ac:dyDescent="0.25">
      <c r="A55" s="9">
        <f t="shared" si="13"/>
        <v>10</v>
      </c>
      <c r="B55" s="10">
        <f t="shared" si="14"/>
        <v>-0.05</v>
      </c>
      <c r="C55" s="10">
        <f t="shared" si="2"/>
        <v>24.98</v>
      </c>
      <c r="D55" s="20">
        <v>0.642574414014634</v>
      </c>
      <c r="E55" s="11">
        <f t="shared" si="15"/>
        <v>38411</v>
      </c>
      <c r="F55" s="10">
        <f t="shared" si="9"/>
        <v>0</v>
      </c>
      <c r="G55" s="3"/>
      <c r="H55" s="21">
        <f>_xll.WSPRD($A55,$B55,0,$D55,$E55-$B$5,$F55,0)</f>
        <v>1.7763568394002505E-15</v>
      </c>
      <c r="I55" s="21">
        <f t="shared" si="16"/>
        <v>1.7763568394002505E-15</v>
      </c>
      <c r="J55" s="21">
        <f t="shared" si="4"/>
        <v>1.2969695566616457</v>
      </c>
      <c r="K55" s="21">
        <f t="shared" si="5"/>
        <v>1</v>
      </c>
      <c r="L55" s="32">
        <f t="shared" si="10"/>
        <v>4.55</v>
      </c>
      <c r="M55" s="29">
        <f t="shared" si="17"/>
        <v>-3.4191531652112204</v>
      </c>
      <c r="N55" s="22">
        <v>125000</v>
      </c>
      <c r="O55" s="26">
        <v>0.75146223411235646</v>
      </c>
      <c r="P55" s="27"/>
      <c r="R55" s="38">
        <f t="shared" si="6"/>
        <v>427394.14565140253</v>
      </c>
      <c r="S55" s="38">
        <f t="shared" si="7"/>
        <v>-516630.285952245</v>
      </c>
    </row>
    <row r="56" spans="1:19" x14ac:dyDescent="0.25">
      <c r="A56" s="9">
        <f t="shared" si="13"/>
        <v>10</v>
      </c>
      <c r="B56" s="10">
        <f t="shared" si="14"/>
        <v>-0.05</v>
      </c>
      <c r="C56" s="10">
        <f t="shared" si="2"/>
        <v>24.98</v>
      </c>
      <c r="D56" s="20">
        <v>0.63122991865368405</v>
      </c>
      <c r="E56" s="11">
        <f t="shared" si="15"/>
        <v>38442</v>
      </c>
      <c r="F56" s="10">
        <f t="shared" si="9"/>
        <v>0</v>
      </c>
      <c r="G56" s="3"/>
      <c r="H56" s="21">
        <f>_xll.WSPRD($A56,$B56,0,$D56,$E56-$B$5,$F56,0)</f>
        <v>0</v>
      </c>
      <c r="I56" s="21">
        <f t="shared" si="16"/>
        <v>0</v>
      </c>
      <c r="J56" s="21">
        <f t="shared" si="4"/>
        <v>1.2872750438288381</v>
      </c>
      <c r="K56" s="21">
        <f t="shared" si="5"/>
        <v>1</v>
      </c>
      <c r="L56" s="32">
        <f t="shared" si="10"/>
        <v>4.55</v>
      </c>
      <c r="M56" s="29">
        <f t="shared" si="17"/>
        <v>-3.4007855171124697</v>
      </c>
      <c r="N56" s="22">
        <v>125000</v>
      </c>
      <c r="O56" s="26">
        <v>0.74742538837636696</v>
      </c>
      <c r="P56" s="27"/>
      <c r="R56" s="38">
        <f t="shared" si="6"/>
        <v>425098.18963905872</v>
      </c>
      <c r="S56" s="38">
        <f t="shared" si="7"/>
        <v>-513854.95450875227</v>
      </c>
    </row>
    <row r="57" spans="1:19" x14ac:dyDescent="0.25">
      <c r="A57" s="9">
        <f t="shared" si="13"/>
        <v>10</v>
      </c>
      <c r="B57" s="10">
        <f t="shared" si="14"/>
        <v>-0.05</v>
      </c>
      <c r="C57" s="10">
        <f t="shared" si="2"/>
        <v>24.98</v>
      </c>
      <c r="D57" s="20">
        <v>0.63130703991337944</v>
      </c>
      <c r="E57" s="11">
        <f t="shared" si="15"/>
        <v>38472</v>
      </c>
      <c r="F57" s="10">
        <f t="shared" si="9"/>
        <v>0</v>
      </c>
      <c r="G57" s="3"/>
      <c r="H57" s="21">
        <f>_xll.WSPRD($A57,$B57,0,$D57,$E57-$B$5,$F57,0)</f>
        <v>0</v>
      </c>
      <c r="I57" s="21">
        <f t="shared" si="16"/>
        <v>0</v>
      </c>
      <c r="J57" s="21">
        <f t="shared" si="4"/>
        <v>1.3000834473505518</v>
      </c>
      <c r="K57" s="21">
        <f t="shared" si="5"/>
        <v>1</v>
      </c>
      <c r="L57" s="32">
        <f t="shared" si="10"/>
        <v>4.55</v>
      </c>
      <c r="M57" s="29">
        <f t="shared" si="17"/>
        <v>-3.3805240225886952</v>
      </c>
      <c r="N57" s="22">
        <v>125000</v>
      </c>
      <c r="O57" s="26">
        <v>0.74297231265685615</v>
      </c>
      <c r="P57" s="27"/>
      <c r="R57" s="38">
        <f t="shared" si="6"/>
        <v>422565.50282358692</v>
      </c>
      <c r="S57" s="38">
        <f t="shared" si="7"/>
        <v>-510793.4649515886</v>
      </c>
    </row>
    <row r="58" spans="1:19" x14ac:dyDescent="0.25">
      <c r="A58" s="9">
        <f t="shared" si="13"/>
        <v>10</v>
      </c>
      <c r="B58" s="10">
        <f t="shared" si="14"/>
        <v>-0.05</v>
      </c>
      <c r="C58" s="10">
        <f t="shared" si="2"/>
        <v>24.98</v>
      </c>
      <c r="D58" s="20">
        <v>0.63138168278884943</v>
      </c>
      <c r="E58" s="11">
        <f t="shared" si="15"/>
        <v>38503</v>
      </c>
      <c r="F58" s="10">
        <f t="shared" si="9"/>
        <v>0</v>
      </c>
      <c r="G58" s="3"/>
      <c r="H58" s="21">
        <f>_xll.WSPRD($A58,$B58,0,$D58,$E58-$B$5,$F58,0)</f>
        <v>0</v>
      </c>
      <c r="I58" s="21">
        <f t="shared" si="16"/>
        <v>0</v>
      </c>
      <c r="J58" s="21">
        <f t="shared" si="4"/>
        <v>1.3131834765024752</v>
      </c>
      <c r="K58" s="21">
        <f t="shared" si="5"/>
        <v>1</v>
      </c>
      <c r="L58" s="32">
        <f t="shared" si="10"/>
        <v>4.55</v>
      </c>
      <c r="M58" s="29">
        <f t="shared" si="17"/>
        <v>-3.3609903290907948</v>
      </c>
      <c r="N58" s="22">
        <v>125000</v>
      </c>
      <c r="O58" s="26">
        <v>0.73867919320676811</v>
      </c>
      <c r="P58" s="27"/>
      <c r="R58" s="38">
        <f t="shared" si="6"/>
        <v>420123.79113634932</v>
      </c>
      <c r="S58" s="38">
        <f t="shared" si="7"/>
        <v>-507841.9453296531</v>
      </c>
    </row>
    <row r="59" spans="1:19" x14ac:dyDescent="0.25">
      <c r="A59" s="9">
        <f t="shared" si="13"/>
        <v>10</v>
      </c>
      <c r="B59" s="10">
        <f t="shared" si="14"/>
        <v>-0.05</v>
      </c>
      <c r="C59" s="10">
        <f t="shared" si="2"/>
        <v>24.98</v>
      </c>
      <c r="D59" s="20">
        <v>0.63145882347323068</v>
      </c>
      <c r="E59" s="11">
        <f t="shared" si="15"/>
        <v>38533</v>
      </c>
      <c r="F59" s="10">
        <f t="shared" si="9"/>
        <v>0</v>
      </c>
      <c r="G59" s="3"/>
      <c r="H59" s="21">
        <f>_xll.WSPRD($A59,$B59,0,$D59,$E59-$B$5,$F59,0)</f>
        <v>1.7763568394002505E-15</v>
      </c>
      <c r="I59" s="21">
        <f t="shared" si="16"/>
        <v>1.7763568394002505E-15</v>
      </c>
      <c r="J59" s="21">
        <f t="shared" si="4"/>
        <v>1.3257537426019579</v>
      </c>
      <c r="K59" s="21">
        <f t="shared" si="5"/>
        <v>1</v>
      </c>
      <c r="L59" s="32">
        <f t="shared" si="10"/>
        <v>4.55</v>
      </c>
      <c r="M59" s="29">
        <f t="shared" si="17"/>
        <v>-3.340882238561639</v>
      </c>
      <c r="N59" s="22">
        <v>125000</v>
      </c>
      <c r="O59" s="26">
        <v>0.73425983265090999</v>
      </c>
      <c r="P59" s="27"/>
      <c r="R59" s="38">
        <f t="shared" si="6"/>
        <v>417610.27982020489</v>
      </c>
      <c r="S59" s="38">
        <f t="shared" si="7"/>
        <v>-504803.6349475006</v>
      </c>
    </row>
    <row r="60" spans="1:19" x14ac:dyDescent="0.25">
      <c r="A60" s="9">
        <f t="shared" si="13"/>
        <v>10</v>
      </c>
      <c r="B60" s="10">
        <f t="shared" si="14"/>
        <v>-0.05</v>
      </c>
      <c r="C60" s="10">
        <f t="shared" si="2"/>
        <v>24.98</v>
      </c>
      <c r="D60" s="20">
        <v>0.63153348514928997</v>
      </c>
      <c r="E60" s="11">
        <f t="shared" si="15"/>
        <v>38564</v>
      </c>
      <c r="F60" s="10">
        <f t="shared" si="9"/>
        <v>0</v>
      </c>
      <c r="G60" s="3"/>
      <c r="H60" s="21">
        <f>_xll.WSPRD($A60,$B60,0,$D60,$E60-$B$5,$F60,0)</f>
        <v>3.5527136788005009E-15</v>
      </c>
      <c r="I60" s="21">
        <f t="shared" si="16"/>
        <v>3.5527136788005009E-15</v>
      </c>
      <c r="J60" s="21">
        <f t="shared" si="4"/>
        <v>1.3386146105360026</v>
      </c>
      <c r="K60" s="21">
        <f t="shared" si="5"/>
        <v>1</v>
      </c>
      <c r="L60" s="32">
        <f t="shared" si="10"/>
        <v>4.55</v>
      </c>
      <c r="M60" s="29">
        <f t="shared" si="17"/>
        <v>-3.3214970902468126</v>
      </c>
      <c r="N60" s="22">
        <v>125000</v>
      </c>
      <c r="O60" s="26">
        <v>0.72999936049380554</v>
      </c>
      <c r="P60" s="27"/>
      <c r="R60" s="38">
        <f t="shared" si="6"/>
        <v>415187.13628085156</v>
      </c>
      <c r="S60" s="38">
        <f t="shared" si="7"/>
        <v>-501874.56033949129</v>
      </c>
    </row>
    <row r="61" spans="1:19" x14ac:dyDescent="0.25">
      <c r="A61" s="9">
        <f t="shared" si="13"/>
        <v>10</v>
      </c>
      <c r="B61" s="10">
        <f t="shared" si="14"/>
        <v>-0.05</v>
      </c>
      <c r="C61" s="10">
        <f t="shared" si="2"/>
        <v>24.98</v>
      </c>
      <c r="D61" s="20">
        <v>0.62018021124380307</v>
      </c>
      <c r="E61" s="11">
        <f t="shared" si="15"/>
        <v>38595</v>
      </c>
      <c r="F61" s="10">
        <f t="shared" si="9"/>
        <v>0</v>
      </c>
      <c r="G61" s="3"/>
      <c r="H61" s="21">
        <f>_xll.WSPRD($A61,$B61,0,$D61,$E61-$B$5,$F61,0)</f>
        <v>1.7763568394002505E-15</v>
      </c>
      <c r="I61" s="21">
        <f t="shared" si="16"/>
        <v>1.7763568394002505E-15</v>
      </c>
      <c r="J61" s="21">
        <f t="shared" si="4"/>
        <v>1.3269083556028249</v>
      </c>
      <c r="K61" s="21">
        <f t="shared" si="5"/>
        <v>1</v>
      </c>
      <c r="L61" s="32">
        <f t="shared" si="10"/>
        <v>4.55</v>
      </c>
      <c r="M61" s="29">
        <f t="shared" si="17"/>
        <v>-3.3015425827814435</v>
      </c>
      <c r="N61" s="22">
        <v>125000</v>
      </c>
      <c r="O61" s="26">
        <v>0.72561375445746046</v>
      </c>
      <c r="P61" s="27"/>
      <c r="R61" s="38">
        <f t="shared" si="6"/>
        <v>412692.82284768042</v>
      </c>
      <c r="S61" s="38">
        <f t="shared" si="7"/>
        <v>-498859.45618950407</v>
      </c>
    </row>
    <row r="62" spans="1:19" x14ac:dyDescent="0.25">
      <c r="A62" s="9">
        <f t="shared" si="13"/>
        <v>10</v>
      </c>
      <c r="B62" s="10">
        <f t="shared" si="14"/>
        <v>-0.05</v>
      </c>
      <c r="C62" s="10">
        <f t="shared" si="2"/>
        <v>24.98</v>
      </c>
      <c r="D62" s="20">
        <v>0.62025330161963921</v>
      </c>
      <c r="E62" s="11">
        <f t="shared" si="15"/>
        <v>38625</v>
      </c>
      <c r="F62" s="10">
        <f t="shared" si="9"/>
        <v>0</v>
      </c>
      <c r="G62" s="3"/>
      <c r="H62" s="21">
        <f>_xll.WSPRD($A62,$B62,0,$D62,$E62-$B$5,$F62,0)</f>
        <v>1.7763568394002505E-15</v>
      </c>
      <c r="I62" s="21">
        <f t="shared" si="16"/>
        <v>1.7763568394002505E-15</v>
      </c>
      <c r="J62" s="21">
        <f t="shared" si="4"/>
        <v>1.3389172914056509</v>
      </c>
      <c r="K62" s="21">
        <f t="shared" si="5"/>
        <v>1</v>
      </c>
      <c r="L62" s="32">
        <f t="shared" si="10"/>
        <v>4.55</v>
      </c>
      <c r="M62" s="29">
        <f t="shared" si="17"/>
        <v>-3.2816661863267975</v>
      </c>
      <c r="N62" s="22">
        <v>125000</v>
      </c>
      <c r="O62" s="26">
        <v>0.72124531567621952</v>
      </c>
      <c r="P62" s="27"/>
      <c r="R62" s="38">
        <f t="shared" si="6"/>
        <v>410208.2732908497</v>
      </c>
      <c r="S62" s="38">
        <f t="shared" si="7"/>
        <v>-495856.15452740097</v>
      </c>
    </row>
    <row r="63" spans="1:19" x14ac:dyDescent="0.25">
      <c r="A63" s="9">
        <f t="shared" si="13"/>
        <v>10</v>
      </c>
      <c r="B63" s="10">
        <f t="shared" si="14"/>
        <v>-0.05</v>
      </c>
      <c r="C63" s="10">
        <f t="shared" si="2"/>
        <v>24.98</v>
      </c>
      <c r="D63" s="20">
        <v>0.62106558543135981</v>
      </c>
      <c r="E63" s="11">
        <f t="shared" si="15"/>
        <v>38656</v>
      </c>
      <c r="F63" s="10">
        <f t="shared" si="9"/>
        <v>0</v>
      </c>
      <c r="G63" s="3"/>
      <c r="H63" s="21">
        <f>_xll.WSPRD($A63,$B63,0,$D63,$E63-$B$5,$F63,0)</f>
        <v>5.3290705182007514E-15</v>
      </c>
      <c r="I63" s="21">
        <f t="shared" si="16"/>
        <v>5.3290705182007514E-15</v>
      </c>
      <c r="J63" s="21">
        <f t="shared" si="4"/>
        <v>1.3528250418121586</v>
      </c>
      <c r="K63" s="21">
        <f t="shared" si="5"/>
        <v>1</v>
      </c>
      <c r="L63" s="32">
        <f t="shared" si="10"/>
        <v>4.55</v>
      </c>
      <c r="M63" s="29">
        <f t="shared" si="17"/>
        <v>-3.2625053704679168</v>
      </c>
      <c r="N63" s="22">
        <v>125000</v>
      </c>
      <c r="O63" s="26">
        <v>0.71703414735558701</v>
      </c>
      <c r="P63" s="27"/>
      <c r="R63" s="38">
        <f t="shared" si="6"/>
        <v>407813.17130848957</v>
      </c>
      <c r="S63" s="38">
        <f t="shared" si="7"/>
        <v>-492960.97630696604</v>
      </c>
    </row>
    <row r="64" spans="1:19" x14ac:dyDescent="0.25">
      <c r="A64" s="9">
        <f t="shared" si="13"/>
        <v>10</v>
      </c>
      <c r="B64" s="10">
        <f t="shared" si="14"/>
        <v>-0.05</v>
      </c>
      <c r="C64" s="10">
        <f t="shared" si="2"/>
        <v>24.98</v>
      </c>
      <c r="D64" s="20">
        <v>0.62113878704616043</v>
      </c>
      <c r="E64" s="11">
        <f t="shared" si="15"/>
        <v>38686</v>
      </c>
      <c r="F64" s="10">
        <f t="shared" si="9"/>
        <v>0</v>
      </c>
      <c r="G64" s="3"/>
      <c r="H64" s="21">
        <f>_xll.WSPRD($A64,$B64,0,$D64,$E64-$B$5,$F64,0)</f>
        <v>8.8817841970012523E-15</v>
      </c>
      <c r="I64" s="21">
        <f t="shared" si="16"/>
        <v>8.8817841970012523E-15</v>
      </c>
      <c r="J64" s="21">
        <f t="shared" si="4"/>
        <v>1.3646450162668406</v>
      </c>
      <c r="K64" s="21">
        <f t="shared" si="5"/>
        <v>1</v>
      </c>
      <c r="L64" s="32">
        <f t="shared" si="10"/>
        <v>4.55</v>
      </c>
      <c r="M64" s="29">
        <f t="shared" si="17"/>
        <v>-3.2431558760922945</v>
      </c>
      <c r="N64" s="22">
        <v>125000</v>
      </c>
      <c r="O64" s="26">
        <v>0.71278151122907718</v>
      </c>
      <c r="P64" s="27"/>
      <c r="R64" s="38">
        <f t="shared" si="6"/>
        <v>405394.48451153684</v>
      </c>
      <c r="S64" s="38">
        <f t="shared" si="7"/>
        <v>-490037.28896999056</v>
      </c>
    </row>
    <row r="65" spans="1:19" x14ac:dyDescent="0.25">
      <c r="A65" s="9">
        <f t="shared" si="13"/>
        <v>10</v>
      </c>
      <c r="B65" s="10">
        <f t="shared" si="14"/>
        <v>-0.05</v>
      </c>
      <c r="C65" s="10">
        <f t="shared" si="2"/>
        <v>24.98</v>
      </c>
      <c r="D65" s="20">
        <v>0.62120963592333989</v>
      </c>
      <c r="E65" s="11">
        <f t="shared" si="15"/>
        <v>38717</v>
      </c>
      <c r="F65" s="10">
        <f t="shared" si="9"/>
        <v>0</v>
      </c>
      <c r="G65" s="3"/>
      <c r="H65" s="21">
        <f>_xll.WSPRD($A65,$B65,0,$D65,$E65-$B$5,$F65,0)</f>
        <v>1.4210854715202004E-14</v>
      </c>
      <c r="I65" s="21">
        <f t="shared" si="16"/>
        <v>1.4210854715202004E-14</v>
      </c>
      <c r="J65" s="21">
        <f t="shared" si="4"/>
        <v>1.3767474816437992</v>
      </c>
      <c r="K65" s="21">
        <f t="shared" si="5"/>
        <v>1</v>
      </c>
      <c r="L65" s="32">
        <f t="shared" si="10"/>
        <v>4.55</v>
      </c>
      <c r="M65" s="29">
        <f t="shared" si="17"/>
        <v>-3.2247430400132857</v>
      </c>
      <c r="N65" s="22">
        <v>125000</v>
      </c>
      <c r="O65" s="26">
        <v>0.70873473406885623</v>
      </c>
      <c r="P65" s="27"/>
      <c r="R65" s="38">
        <f t="shared" si="6"/>
        <v>403092.88000166073</v>
      </c>
      <c r="S65" s="38">
        <f t="shared" si="7"/>
        <v>-487255.12967233866</v>
      </c>
    </row>
    <row r="66" spans="1:19" x14ac:dyDescent="0.25">
      <c r="A66" s="9">
        <f t="shared" si="13"/>
        <v>10</v>
      </c>
      <c r="B66" s="10">
        <f t="shared" si="14"/>
        <v>-0.05</v>
      </c>
      <c r="C66" s="10">
        <f t="shared" si="2"/>
        <v>24.98</v>
      </c>
      <c r="D66" s="20">
        <v>0.61520824621948056</v>
      </c>
      <c r="E66" s="11">
        <f t="shared" si="15"/>
        <v>38748</v>
      </c>
      <c r="F66" s="10">
        <f t="shared" si="9"/>
        <v>0</v>
      </c>
      <c r="G66" s="3"/>
      <c r="H66" s="21">
        <f>_xll.WSPRD($A66,$B66,0,$D66,$E66-$B$5,$F66,0)</f>
        <v>1.4210854715202004E-14</v>
      </c>
      <c r="I66" s="21">
        <f t="shared" si="16"/>
        <v>1.4210854715202004E-14</v>
      </c>
      <c r="J66" s="21">
        <f t="shared" si="4"/>
        <v>1.3751765885933518</v>
      </c>
      <c r="K66" s="21">
        <f t="shared" si="5"/>
        <v>1</v>
      </c>
      <c r="L66" s="32">
        <f t="shared" si="10"/>
        <v>4.55</v>
      </c>
      <c r="M66" s="29">
        <f t="shared" si="17"/>
        <v>-3.2058059821964644</v>
      </c>
      <c r="N66" s="22">
        <v>125000</v>
      </c>
      <c r="O66" s="26">
        <v>0.70457274333988451</v>
      </c>
      <c r="P66" s="27"/>
      <c r="R66" s="38">
        <f t="shared" si="6"/>
        <v>400725.74777455803</v>
      </c>
      <c r="S66" s="38">
        <f t="shared" si="7"/>
        <v>-484393.76104617061</v>
      </c>
    </row>
    <row r="67" spans="1:19" x14ac:dyDescent="0.25">
      <c r="A67" s="9">
        <f t="shared" si="13"/>
        <v>10</v>
      </c>
      <c r="B67" s="10">
        <f t="shared" si="14"/>
        <v>-0.05</v>
      </c>
      <c r="C67" s="10">
        <f t="shared" si="2"/>
        <v>24.98</v>
      </c>
      <c r="D67" s="20">
        <v>0.61527818710792115</v>
      </c>
      <c r="E67" s="11">
        <f t="shared" si="15"/>
        <v>38776</v>
      </c>
      <c r="F67" s="10">
        <f t="shared" si="9"/>
        <v>0</v>
      </c>
      <c r="G67" s="3"/>
      <c r="H67" s="21">
        <f>_xll.WSPRD($A67,$B67,0,$D67,$E67-$B$5,$F67,0)</f>
        <v>2.3092638912203256E-14</v>
      </c>
      <c r="I67" s="21">
        <f t="shared" si="16"/>
        <v>2.3092638912203256E-14</v>
      </c>
      <c r="J67" s="21">
        <f t="shared" si="4"/>
        <v>1.3858432666373304</v>
      </c>
      <c r="K67" s="21">
        <f t="shared" si="5"/>
        <v>1</v>
      </c>
      <c r="L67" s="32">
        <f t="shared" si="10"/>
        <v>4.55</v>
      </c>
      <c r="M67" s="29">
        <f t="shared" si="17"/>
        <v>-3.1869596437249066</v>
      </c>
      <c r="N67" s="22">
        <v>125000</v>
      </c>
      <c r="O67" s="26">
        <v>0.70043069092855448</v>
      </c>
      <c r="P67" s="27"/>
      <c r="R67" s="38">
        <f t="shared" si="6"/>
        <v>398369.95546561334</v>
      </c>
      <c r="S67" s="38">
        <f t="shared" si="7"/>
        <v>-481546.10001338122</v>
      </c>
    </row>
    <row r="68" spans="1:19" x14ac:dyDescent="0.25">
      <c r="A68" s="9">
        <f t="shared" ref="A68:A86" si="18">+A67</f>
        <v>10</v>
      </c>
      <c r="B68" s="10">
        <f t="shared" ref="B68:B86" si="19">+B67</f>
        <v>-0.05</v>
      </c>
      <c r="C68" s="10">
        <f t="shared" si="2"/>
        <v>24.98</v>
      </c>
      <c r="D68" s="20">
        <v>0.61534136667641215</v>
      </c>
      <c r="E68" s="11">
        <f t="shared" ref="E68:E86" si="20">+DATE(YEAR(E67),MONTH(E67)+2,1)-1</f>
        <v>38807</v>
      </c>
      <c r="F68" s="10">
        <f t="shared" si="9"/>
        <v>0</v>
      </c>
      <c r="G68" s="3"/>
      <c r="H68" s="21">
        <f>_xll.WSPRD($A68,$B68,0,$D68,$E68-$B$5,$F68,0)</f>
        <v>3.730349362740526E-14</v>
      </c>
      <c r="I68" s="21">
        <f t="shared" si="16"/>
        <v>3.730349362740526E-14</v>
      </c>
      <c r="J68" s="21">
        <f t="shared" si="4"/>
        <v>1.3975309952214774</v>
      </c>
      <c r="K68" s="21">
        <f t="shared" si="5"/>
        <v>1</v>
      </c>
      <c r="L68" s="32">
        <f t="shared" si="10"/>
        <v>4.55</v>
      </c>
      <c r="M68" s="29">
        <f t="shared" si="17"/>
        <v>-3.1700148774933563</v>
      </c>
      <c r="N68" s="22">
        <v>125000</v>
      </c>
      <c r="O68" s="26">
        <v>0.69670656648206208</v>
      </c>
      <c r="P68" s="27"/>
      <c r="R68" s="38">
        <f t="shared" si="6"/>
        <v>396251.85968666954</v>
      </c>
      <c r="S68" s="38">
        <f t="shared" si="7"/>
        <v>-478985.76445641764</v>
      </c>
    </row>
    <row r="69" spans="1:19" x14ac:dyDescent="0.25">
      <c r="A69" s="9">
        <f t="shared" si="18"/>
        <v>10</v>
      </c>
      <c r="B69" s="10">
        <f t="shared" si="19"/>
        <v>-0.05</v>
      </c>
      <c r="C69" s="10">
        <f t="shared" si="2"/>
        <v>24.98</v>
      </c>
      <c r="D69" s="20">
        <v>0.61541132340474503</v>
      </c>
      <c r="E69" s="11">
        <f t="shared" si="20"/>
        <v>38837</v>
      </c>
      <c r="F69" s="10">
        <f t="shared" si="9"/>
        <v>0</v>
      </c>
      <c r="G69" s="3"/>
      <c r="H69" s="21">
        <f>_xll.WSPRD($A69,$B69,0,$D69,$E69-$B$5,$F69,0)</f>
        <v>5.8619775700208265E-14</v>
      </c>
      <c r="I69" s="21">
        <f t="shared" si="16"/>
        <v>5.8619775700208265E-14</v>
      </c>
      <c r="J69" s="21">
        <f t="shared" si="4"/>
        <v>1.4087740308433863</v>
      </c>
      <c r="K69" s="21">
        <f t="shared" si="5"/>
        <v>1</v>
      </c>
      <c r="L69" s="32">
        <f t="shared" si="10"/>
        <v>4.55</v>
      </c>
      <c r="M69" s="29">
        <f t="shared" si="17"/>
        <v>-3.1513403940062821</v>
      </c>
      <c r="N69" s="22">
        <v>125000</v>
      </c>
      <c r="O69" s="26">
        <v>0.69260228439699401</v>
      </c>
      <c r="P69" s="27"/>
      <c r="R69" s="38">
        <f t="shared" si="6"/>
        <v>393917.54925078526</v>
      </c>
      <c r="S69" s="38">
        <f t="shared" si="7"/>
        <v>-476164.07052293338</v>
      </c>
    </row>
    <row r="70" spans="1:19" x14ac:dyDescent="0.25">
      <c r="A70" s="9">
        <f t="shared" si="18"/>
        <v>10</v>
      </c>
      <c r="B70" s="10">
        <f t="shared" si="19"/>
        <v>-0.05</v>
      </c>
      <c r="C70" s="10">
        <f t="shared" si="2"/>
        <v>24.98</v>
      </c>
      <c r="D70" s="20">
        <v>0.61547903139012827</v>
      </c>
      <c r="E70" s="11">
        <f t="shared" si="20"/>
        <v>38868</v>
      </c>
      <c r="F70" s="10">
        <f t="shared" si="9"/>
        <v>0</v>
      </c>
      <c r="G70" s="3"/>
      <c r="H70" s="21">
        <f>_xll.WSPRD($A70,$B70,0,$D70,$E70-$B$5,$F70,0)</f>
        <v>9.4146912488213275E-14</v>
      </c>
      <c r="I70" s="21">
        <f t="shared" si="16"/>
        <v>9.4146912488213275E-14</v>
      </c>
      <c r="J70" s="21">
        <f t="shared" si="4"/>
        <v>1.4202930181981928</v>
      </c>
      <c r="K70" s="21">
        <f t="shared" si="5"/>
        <v>1</v>
      </c>
      <c r="L70" s="32">
        <f t="shared" si="10"/>
        <v>4.55</v>
      </c>
      <c r="M70" s="29">
        <f t="shared" si="17"/>
        <v>-3.1333538881803782</v>
      </c>
      <c r="N70" s="22">
        <v>125000</v>
      </c>
      <c r="O70" s="26">
        <v>0.688649206193504</v>
      </c>
      <c r="P70" s="27"/>
      <c r="R70" s="38">
        <f t="shared" si="6"/>
        <v>391669.23602254729</v>
      </c>
      <c r="S70" s="38">
        <f t="shared" si="7"/>
        <v>-473446.32925803401</v>
      </c>
    </row>
    <row r="71" spans="1:19" x14ac:dyDescent="0.25">
      <c r="A71" s="9">
        <f t="shared" si="18"/>
        <v>10</v>
      </c>
      <c r="B71" s="10">
        <f t="shared" si="19"/>
        <v>-0.05</v>
      </c>
      <c r="C71" s="10">
        <f t="shared" si="2"/>
        <v>24.98</v>
      </c>
      <c r="D71" s="20">
        <v>0.60398274547484188</v>
      </c>
      <c r="E71" s="11">
        <f t="shared" si="20"/>
        <v>38898</v>
      </c>
      <c r="F71" s="10">
        <f t="shared" si="9"/>
        <v>0</v>
      </c>
      <c r="G71" s="3"/>
      <c r="H71" s="21">
        <f>_xll.WSPRD($A71,$B71,0,$D71,$E71-$B$5,$F71,0)</f>
        <v>4.9737991503207013E-14</v>
      </c>
      <c r="I71" s="21">
        <f t="shared" si="16"/>
        <v>4.9737991503207013E-14</v>
      </c>
      <c r="J71" s="21">
        <f t="shared" si="4"/>
        <v>1.4044716255102636</v>
      </c>
      <c r="K71" s="21">
        <f t="shared" si="5"/>
        <v>1</v>
      </c>
      <c r="L71" s="32">
        <f t="shared" si="10"/>
        <v>4.55</v>
      </c>
      <c r="M71" s="29">
        <f t="shared" si="17"/>
        <v>-3.1148559761679269</v>
      </c>
      <c r="N71" s="22">
        <v>125000</v>
      </c>
      <c r="O71" s="26">
        <v>0.68458373102592551</v>
      </c>
      <c r="P71" s="27"/>
      <c r="R71" s="38">
        <f t="shared" si="6"/>
        <v>389356.99702099088</v>
      </c>
      <c r="S71" s="38">
        <f t="shared" si="7"/>
        <v>-470651.31508032378</v>
      </c>
    </row>
    <row r="72" spans="1:19" x14ac:dyDescent="0.25">
      <c r="A72" s="9">
        <f t="shared" si="18"/>
        <v>10</v>
      </c>
      <c r="B72" s="10">
        <f t="shared" si="19"/>
        <v>-0.05</v>
      </c>
      <c r="C72" s="10">
        <f t="shared" si="2"/>
        <v>24.98</v>
      </c>
      <c r="D72" s="20">
        <v>0.60404675744108316</v>
      </c>
      <c r="E72" s="11">
        <f t="shared" si="20"/>
        <v>38929</v>
      </c>
      <c r="F72" s="10">
        <f t="shared" si="9"/>
        <v>0</v>
      </c>
      <c r="G72" s="3"/>
      <c r="H72" s="21">
        <f>_xll.WSPRD($A72,$B72,0,$D72,$E72-$B$5,$F72,0)</f>
        <v>7.815970093361102E-14</v>
      </c>
      <c r="I72" s="21">
        <f t="shared" si="16"/>
        <v>7.815970093361102E-14</v>
      </c>
      <c r="J72" s="21">
        <f t="shared" si="4"/>
        <v>1.4156011585200654</v>
      </c>
      <c r="K72" s="21">
        <f t="shared" si="5"/>
        <v>1</v>
      </c>
      <c r="L72" s="32">
        <f t="shared" si="10"/>
        <v>4.55</v>
      </c>
      <c r="M72" s="29">
        <f t="shared" si="17"/>
        <v>-3.097039800300212</v>
      </c>
      <c r="N72" s="22">
        <v>125000</v>
      </c>
      <c r="O72" s="26">
        <v>0.68066808797808032</v>
      </c>
      <c r="P72" s="27"/>
      <c r="R72" s="38">
        <f t="shared" si="6"/>
        <v>387129.97503752651</v>
      </c>
      <c r="S72" s="38">
        <f t="shared" si="7"/>
        <v>-467959.31048493023</v>
      </c>
    </row>
    <row r="73" spans="1:19" x14ac:dyDescent="0.25">
      <c r="A73" s="9">
        <f t="shared" si="18"/>
        <v>10</v>
      </c>
      <c r="B73" s="10">
        <f t="shared" si="19"/>
        <v>-0.05</v>
      </c>
      <c r="C73" s="10">
        <f t="shared" si="2"/>
        <v>24.98</v>
      </c>
      <c r="D73" s="20">
        <v>0.60411291059903982</v>
      </c>
      <c r="E73" s="11">
        <f t="shared" si="20"/>
        <v>38960</v>
      </c>
      <c r="F73" s="10">
        <f t="shared" si="9"/>
        <v>0</v>
      </c>
      <c r="G73" s="3"/>
      <c r="H73" s="21">
        <f>_xll.WSPRD($A73,$B73,0,$D73,$E73-$B$5,$F73,0)</f>
        <v>1.1901590823981678E-13</v>
      </c>
      <c r="I73" s="21">
        <f t="shared" ref="I73:I89" si="21">H73/K73</f>
        <v>1.1901590823981678E-13</v>
      </c>
      <c r="J73" s="21">
        <f t="shared" si="4"/>
        <v>1.4266535434369856</v>
      </c>
      <c r="K73" s="21">
        <f t="shared" si="5"/>
        <v>1</v>
      </c>
      <c r="L73" s="32">
        <f t="shared" si="10"/>
        <v>4.55</v>
      </c>
      <c r="M73" s="29">
        <f t="shared" ref="M73:M89" si="22">($H73-$L73*$K73)*$O73</f>
        <v>-3.0787173320400361</v>
      </c>
      <c r="N73" s="22">
        <v>125000</v>
      </c>
      <c r="O73" s="26">
        <v>0.67664117187694872</v>
      </c>
      <c r="P73" s="27"/>
      <c r="R73" s="38">
        <f t="shared" si="6"/>
        <v>384839.66650500451</v>
      </c>
      <c r="S73" s="38">
        <f t="shared" si="7"/>
        <v>-465190.80566540227</v>
      </c>
    </row>
    <row r="74" spans="1:19" x14ac:dyDescent="0.25">
      <c r="A74" s="9">
        <f t="shared" si="18"/>
        <v>10</v>
      </c>
      <c r="B74" s="10">
        <f t="shared" si="19"/>
        <v>-0.05</v>
      </c>
      <c r="C74" s="10">
        <f t="shared" ref="C74:C89" si="23">B74+$C$6</f>
        <v>24.98</v>
      </c>
      <c r="D74" s="20">
        <v>0.60417907133961324</v>
      </c>
      <c r="E74" s="11">
        <f t="shared" si="20"/>
        <v>38990</v>
      </c>
      <c r="F74" s="10">
        <f t="shared" si="9"/>
        <v>0</v>
      </c>
      <c r="G74" s="3"/>
      <c r="H74" s="21">
        <f>_xll.WSPRD($A74,$B74,0,$D74,$E74-$B$5,$F74,0)</f>
        <v>1.794120407794253E-13</v>
      </c>
      <c r="I74" s="21">
        <f t="shared" si="21"/>
        <v>1.794120407794253E-13</v>
      </c>
      <c r="J74" s="21">
        <f t="shared" ref="J74:J89" si="24">$D74*SQRT(($E74-$B$5)/365.25)</f>
        <v>1.4372780837721377</v>
      </c>
      <c r="K74" s="21">
        <f t="shared" ref="K74:K89" si="25">IF(F74=1,1-NORMDIST($C74,$A74,$J74,TRUE),NORMDIST($C74,$A74,$J74,TRUE))</f>
        <v>1</v>
      </c>
      <c r="L74" s="32">
        <f t="shared" si="10"/>
        <v>4.55</v>
      </c>
      <c r="M74" s="29">
        <f t="shared" si="22"/>
        <v>-3.0604835915306068</v>
      </c>
      <c r="N74" s="22">
        <v>125000</v>
      </c>
      <c r="O74" s="26">
        <v>0.6726337563803797</v>
      </c>
      <c r="P74" s="27"/>
      <c r="R74" s="38">
        <f t="shared" ref="R74:R89" si="26">-N74*M74</f>
        <v>382560.44894132583</v>
      </c>
      <c r="S74" s="38">
        <f t="shared" ref="S74:S89" si="27">((L74+B74)-A74)*O74*N74</f>
        <v>-462435.70751151105</v>
      </c>
    </row>
    <row r="75" spans="1:19" x14ac:dyDescent="0.25">
      <c r="A75" s="9">
        <f t="shared" si="18"/>
        <v>10</v>
      </c>
      <c r="B75" s="10">
        <f t="shared" si="19"/>
        <v>-0.05</v>
      </c>
      <c r="C75" s="10">
        <f t="shared" si="23"/>
        <v>24.98</v>
      </c>
      <c r="D75" s="20">
        <v>0.60495880280734227</v>
      </c>
      <c r="E75" s="11">
        <f t="shared" si="20"/>
        <v>39021</v>
      </c>
      <c r="F75" s="10">
        <f t="shared" ref="F75:F89" si="28">+F74</f>
        <v>0</v>
      </c>
      <c r="G75" s="3"/>
      <c r="H75" s="21">
        <f>_xll.WSPRD($A75,$B75,0,$D75,$E75-$B$5,$F75,0)</f>
        <v>2.8776980798284058E-13</v>
      </c>
      <c r="I75" s="21">
        <f t="shared" si="21"/>
        <v>2.8776980798284058E-13</v>
      </c>
      <c r="J75" s="21">
        <f t="shared" si="24"/>
        <v>1.4498845772384481</v>
      </c>
      <c r="K75" s="21">
        <f t="shared" si="25"/>
        <v>1</v>
      </c>
      <c r="L75" s="32">
        <f t="shared" ref="L75:L89" si="29">+L74</f>
        <v>4.55</v>
      </c>
      <c r="M75" s="29">
        <f t="shared" si="22"/>
        <v>-3.042922242509289</v>
      </c>
      <c r="N75" s="22">
        <v>125000</v>
      </c>
      <c r="O75" s="26">
        <v>0.66877411923285313</v>
      </c>
      <c r="P75" s="27"/>
      <c r="R75" s="38">
        <f t="shared" si="26"/>
        <v>380365.28031366115</v>
      </c>
      <c r="S75" s="38">
        <f t="shared" si="27"/>
        <v>-459782.20697258651</v>
      </c>
    </row>
    <row r="76" spans="1:19" x14ac:dyDescent="0.25">
      <c r="A76" s="9">
        <f t="shared" si="18"/>
        <v>10</v>
      </c>
      <c r="B76" s="10">
        <f t="shared" si="19"/>
        <v>-0.05</v>
      </c>
      <c r="C76" s="10">
        <f t="shared" si="23"/>
        <v>24.98</v>
      </c>
      <c r="D76" s="20">
        <v>0.59343627356171402</v>
      </c>
      <c r="E76" s="11">
        <f t="shared" si="20"/>
        <v>39051</v>
      </c>
      <c r="F76" s="10">
        <f t="shared" si="28"/>
        <v>0</v>
      </c>
      <c r="G76" s="3"/>
      <c r="H76" s="21">
        <f>_xll.WSPRD($A76,$B76,0,$D76,$E76-$B$5,$F76,0)</f>
        <v>1.4921397450962104E-13</v>
      </c>
      <c r="I76" s="21">
        <f t="shared" si="21"/>
        <v>1.4921397450962104E-13</v>
      </c>
      <c r="J76" s="21">
        <f t="shared" si="24"/>
        <v>1.4324015700939829</v>
      </c>
      <c r="K76" s="21">
        <f t="shared" si="25"/>
        <v>1</v>
      </c>
      <c r="L76" s="32">
        <f t="shared" si="29"/>
        <v>4.55</v>
      </c>
      <c r="M76" s="29">
        <f t="shared" si="22"/>
        <v>-3.0248622449194786</v>
      </c>
      <c r="N76" s="22">
        <v>125000</v>
      </c>
      <c r="O76" s="26">
        <v>0.6648048889933138</v>
      </c>
      <c r="P76" s="27"/>
      <c r="R76" s="38">
        <f t="shared" si="26"/>
        <v>378107.7806149348</v>
      </c>
      <c r="S76" s="38">
        <f t="shared" si="27"/>
        <v>-457053.36118290323</v>
      </c>
    </row>
    <row r="77" spans="1:19" x14ac:dyDescent="0.25">
      <c r="A77" s="9">
        <f t="shared" si="18"/>
        <v>10</v>
      </c>
      <c r="B77" s="10">
        <f t="shared" si="19"/>
        <v>-0.05</v>
      </c>
      <c r="C77" s="10">
        <f t="shared" si="23"/>
        <v>24.98</v>
      </c>
      <c r="D77" s="20">
        <v>0.59349682226270439</v>
      </c>
      <c r="E77" s="11">
        <f t="shared" si="20"/>
        <v>39082</v>
      </c>
      <c r="F77" s="10">
        <f t="shared" si="28"/>
        <v>0</v>
      </c>
      <c r="G77" s="3"/>
      <c r="H77" s="21">
        <f>_xll.WSPRD($A77,$B77,0,$D77,$E77-$B$5,$F77,0)</f>
        <v>2.2204460492503131E-13</v>
      </c>
      <c r="I77" s="21">
        <f t="shared" si="21"/>
        <v>2.2204460492503131E-13</v>
      </c>
      <c r="J77" s="21">
        <f t="shared" si="24"/>
        <v>1.4429444325403629</v>
      </c>
      <c r="K77" s="21">
        <f t="shared" si="25"/>
        <v>1</v>
      </c>
      <c r="L77" s="32">
        <f t="shared" si="29"/>
        <v>4.55</v>
      </c>
      <c r="M77" s="29">
        <f t="shared" si="22"/>
        <v>-3.0074684885868863</v>
      </c>
      <c r="N77" s="22">
        <v>125000</v>
      </c>
      <c r="O77" s="26">
        <v>0.66098208540374359</v>
      </c>
      <c r="P77" s="27"/>
      <c r="R77" s="38">
        <f t="shared" si="26"/>
        <v>375933.56107336079</v>
      </c>
      <c r="S77" s="38">
        <f t="shared" si="27"/>
        <v>-454425.18371507374</v>
      </c>
    </row>
    <row r="78" spans="1:19" x14ac:dyDescent="0.25">
      <c r="A78" s="9">
        <f t="shared" si="18"/>
        <v>10</v>
      </c>
      <c r="B78" s="10">
        <f t="shared" si="19"/>
        <v>-0.05</v>
      </c>
      <c r="C78" s="10">
        <f t="shared" si="23"/>
        <v>24.98</v>
      </c>
      <c r="D78" s="20">
        <v>0.59877118651628225</v>
      </c>
      <c r="E78" s="11">
        <f t="shared" si="20"/>
        <v>39113</v>
      </c>
      <c r="F78" s="10">
        <f t="shared" si="28"/>
        <v>0</v>
      </c>
      <c r="G78" s="3"/>
      <c r="H78" s="21">
        <f>_xll.WSPRD($A78,$B78,0,$D78,$E78-$B$5,$F78,0)</f>
        <v>5.1869619710487314E-13</v>
      </c>
      <c r="I78" s="21">
        <f t="shared" si="21"/>
        <v>5.1869619710487314E-13</v>
      </c>
      <c r="J78" s="21">
        <f t="shared" si="24"/>
        <v>1.4661818485238527</v>
      </c>
      <c r="K78" s="21">
        <f t="shared" si="25"/>
        <v>1</v>
      </c>
      <c r="L78" s="32">
        <f t="shared" si="29"/>
        <v>4.55</v>
      </c>
      <c r="M78" s="29">
        <f t="shared" si="22"/>
        <v>-2.9895811063518987</v>
      </c>
      <c r="N78" s="22">
        <v>125000</v>
      </c>
      <c r="O78" s="26">
        <v>0.65705079260488786</v>
      </c>
      <c r="P78" s="27"/>
      <c r="R78" s="38">
        <f t="shared" si="26"/>
        <v>373697.63829398731</v>
      </c>
      <c r="S78" s="38">
        <f t="shared" si="27"/>
        <v>-451722.4199158604</v>
      </c>
    </row>
    <row r="79" spans="1:19" x14ac:dyDescent="0.25">
      <c r="A79" s="9">
        <f t="shared" si="18"/>
        <v>10</v>
      </c>
      <c r="B79" s="10">
        <f t="shared" si="19"/>
        <v>-0.05</v>
      </c>
      <c r="C79" s="10">
        <f t="shared" si="23"/>
        <v>24.98</v>
      </c>
      <c r="D79" s="20">
        <v>0.59883435391410111</v>
      </c>
      <c r="E79" s="11">
        <f t="shared" si="20"/>
        <v>39141</v>
      </c>
      <c r="F79" s="10">
        <f t="shared" si="28"/>
        <v>0</v>
      </c>
      <c r="G79" s="3"/>
      <c r="H79" s="21">
        <f>_xll.WSPRD($A79,$B79,0,$D79,$E79-$B$5,$F79,0)</f>
        <v>7.2475359047530219E-13</v>
      </c>
      <c r="I79" s="21">
        <f t="shared" si="21"/>
        <v>7.2475359047530219E-13</v>
      </c>
      <c r="J79" s="21">
        <f t="shared" si="24"/>
        <v>1.4756805922173337</v>
      </c>
      <c r="K79" s="21">
        <f t="shared" si="25"/>
        <v>1</v>
      </c>
      <c r="L79" s="32">
        <f t="shared" si="29"/>
        <v>4.55</v>
      </c>
      <c r="M79" s="29">
        <f t="shared" si="22"/>
        <v>-2.9717810146364276</v>
      </c>
      <c r="N79" s="22">
        <v>125000</v>
      </c>
      <c r="O79" s="26">
        <v>0.65313868453558266</v>
      </c>
      <c r="P79" s="27"/>
      <c r="R79" s="38">
        <f t="shared" si="26"/>
        <v>371472.62682955345</v>
      </c>
      <c r="S79" s="38">
        <f t="shared" si="27"/>
        <v>-449032.84561821312</v>
      </c>
    </row>
    <row r="80" spans="1:19" x14ac:dyDescent="0.25">
      <c r="A80" s="9">
        <f t="shared" si="18"/>
        <v>10</v>
      </c>
      <c r="B80" s="10">
        <f t="shared" si="19"/>
        <v>-0.05</v>
      </c>
      <c r="C80" s="10">
        <f t="shared" si="23"/>
        <v>24.98</v>
      </c>
      <c r="D80" s="20">
        <v>0.58719690049271855</v>
      </c>
      <c r="E80" s="11">
        <f t="shared" si="20"/>
        <v>39172</v>
      </c>
      <c r="F80" s="10">
        <f t="shared" si="28"/>
        <v>0</v>
      </c>
      <c r="G80" s="3"/>
      <c r="H80" s="21">
        <f>_xll.WSPRD($A80,$B80,0,$D80,$E80-$B$5,$F80,0)</f>
        <v>3.7481129311345285E-13</v>
      </c>
      <c r="I80" s="21">
        <f t="shared" si="21"/>
        <v>3.7481129311345285E-13</v>
      </c>
      <c r="J80" s="21">
        <f t="shared" si="24"/>
        <v>1.4570799088836388</v>
      </c>
      <c r="K80" s="21">
        <f t="shared" si="25"/>
        <v>1</v>
      </c>
      <c r="L80" s="32">
        <f t="shared" si="29"/>
        <v>4.55</v>
      </c>
      <c r="M80" s="29">
        <f t="shared" si="22"/>
        <v>-2.9557782983698204</v>
      </c>
      <c r="N80" s="22">
        <v>125000</v>
      </c>
      <c r="O80" s="26">
        <v>0.64962160403737668</v>
      </c>
      <c r="P80" s="27"/>
      <c r="R80" s="38">
        <f t="shared" si="26"/>
        <v>369472.28729622753</v>
      </c>
      <c r="S80" s="38">
        <f t="shared" si="27"/>
        <v>-446614.85277569643</v>
      </c>
    </row>
    <row r="81" spans="1:19" x14ac:dyDescent="0.25">
      <c r="A81" s="9">
        <f t="shared" si="18"/>
        <v>10</v>
      </c>
      <c r="B81" s="10">
        <f t="shared" si="19"/>
        <v>-0.05</v>
      </c>
      <c r="C81" s="10">
        <f t="shared" si="23"/>
        <v>24.98</v>
      </c>
      <c r="D81" s="20">
        <v>0.58725648681629827</v>
      </c>
      <c r="E81" s="11">
        <f t="shared" si="20"/>
        <v>39202</v>
      </c>
      <c r="F81" s="10">
        <f t="shared" si="28"/>
        <v>0</v>
      </c>
      <c r="G81" s="3"/>
      <c r="H81" s="21">
        <f>_xll.WSPRD($A81,$B81,0,$D81,$E81-$B$5,$F81,0)</f>
        <v>5.3290705182007514E-13</v>
      </c>
      <c r="I81" s="21">
        <f t="shared" si="21"/>
        <v>5.3290705182007514E-13</v>
      </c>
      <c r="J81" s="21">
        <f t="shared" si="24"/>
        <v>1.4669147415120034</v>
      </c>
      <c r="K81" s="21">
        <f t="shared" si="25"/>
        <v>1</v>
      </c>
      <c r="L81" s="32">
        <f t="shared" si="29"/>
        <v>4.55</v>
      </c>
      <c r="M81" s="29">
        <f t="shared" si="22"/>
        <v>-2.938143536034175</v>
      </c>
      <c r="N81" s="22">
        <v>125000</v>
      </c>
      <c r="O81" s="26">
        <v>0.64574583209549874</v>
      </c>
      <c r="P81" s="27"/>
      <c r="R81" s="38">
        <f t="shared" si="26"/>
        <v>367267.9420042719</v>
      </c>
      <c r="S81" s="38">
        <f t="shared" si="27"/>
        <v>-443950.25956565537</v>
      </c>
    </row>
    <row r="82" spans="1:19" x14ac:dyDescent="0.25">
      <c r="A82" s="9">
        <f t="shared" si="18"/>
        <v>10</v>
      </c>
      <c r="B82" s="10">
        <f t="shared" si="19"/>
        <v>-0.05</v>
      </c>
      <c r="C82" s="10">
        <f t="shared" si="23"/>
        <v>24.98</v>
      </c>
      <c r="D82" s="20">
        <v>0.58731415702065604</v>
      </c>
      <c r="E82" s="11">
        <f t="shared" si="20"/>
        <v>39233</v>
      </c>
      <c r="F82" s="10">
        <f t="shared" si="28"/>
        <v>0</v>
      </c>
      <c r="G82" s="3"/>
      <c r="H82" s="21">
        <f>_xll.WSPRD($A82,$B82,0,$D82,$E82-$B$5,$F82,0)</f>
        <v>7.5850437042390695E-13</v>
      </c>
      <c r="I82" s="21">
        <f t="shared" si="21"/>
        <v>7.5850437042390695E-13</v>
      </c>
      <c r="J82" s="21">
        <f t="shared" si="24"/>
        <v>1.477002897007722</v>
      </c>
      <c r="K82" s="21">
        <f t="shared" si="25"/>
        <v>1</v>
      </c>
      <c r="L82" s="32">
        <f t="shared" si="29"/>
        <v>4.55</v>
      </c>
      <c r="M82" s="29">
        <f t="shared" si="22"/>
        <v>-2.9211599476498522</v>
      </c>
      <c r="N82" s="22">
        <v>125000</v>
      </c>
      <c r="O82" s="26">
        <v>0.64201317530776691</v>
      </c>
      <c r="P82" s="27"/>
      <c r="R82" s="38">
        <f t="shared" si="26"/>
        <v>365144.99345623155</v>
      </c>
      <c r="S82" s="38">
        <f t="shared" si="27"/>
        <v>-441384.05802408973</v>
      </c>
    </row>
    <row r="83" spans="1:19" x14ac:dyDescent="0.25">
      <c r="A83" s="9">
        <f t="shared" si="18"/>
        <v>10</v>
      </c>
      <c r="B83" s="10">
        <f t="shared" si="19"/>
        <v>-0.05</v>
      </c>
      <c r="C83" s="10">
        <f t="shared" si="23"/>
        <v>24.98</v>
      </c>
      <c r="D83" s="20">
        <v>0.5873737557868185</v>
      </c>
      <c r="E83" s="11">
        <f t="shared" si="20"/>
        <v>39263</v>
      </c>
      <c r="F83" s="10">
        <f t="shared" si="28"/>
        <v>0</v>
      </c>
      <c r="G83" s="3"/>
      <c r="H83" s="21">
        <f>_xll.WSPRD($A83,$B83,0,$D83,$E83-$B$5,$F83,0)</f>
        <v>1.0622613899613498E-12</v>
      </c>
      <c r="I83" s="21">
        <f t="shared" si="21"/>
        <v>1.0622613899613498E-12</v>
      </c>
      <c r="J83" s="21">
        <f t="shared" si="24"/>
        <v>1.4867137377684345</v>
      </c>
      <c r="K83" s="21">
        <f t="shared" si="25"/>
        <v>1</v>
      </c>
      <c r="L83" s="32">
        <f t="shared" si="29"/>
        <v>4.55</v>
      </c>
      <c r="M83" s="29">
        <f t="shared" si="22"/>
        <v>-2.9036950108330553</v>
      </c>
      <c r="N83" s="22">
        <v>125000</v>
      </c>
      <c r="O83" s="26">
        <v>0.63817472765576555</v>
      </c>
      <c r="P83" s="27"/>
      <c r="R83" s="38">
        <f t="shared" si="26"/>
        <v>362961.87635413191</v>
      </c>
      <c r="S83" s="38">
        <f t="shared" si="27"/>
        <v>-438745.12526333879</v>
      </c>
    </row>
    <row r="84" spans="1:19" x14ac:dyDescent="0.25">
      <c r="A84" s="9">
        <f t="shared" si="18"/>
        <v>10</v>
      </c>
      <c r="B84" s="10">
        <f t="shared" si="19"/>
        <v>-0.05</v>
      </c>
      <c r="C84" s="10">
        <f t="shared" si="23"/>
        <v>24.98</v>
      </c>
      <c r="D84" s="20">
        <v>0.5874314380336324</v>
      </c>
      <c r="E84" s="11">
        <f t="shared" si="20"/>
        <v>39294</v>
      </c>
      <c r="F84" s="10">
        <f t="shared" si="28"/>
        <v>0</v>
      </c>
      <c r="G84" s="3"/>
      <c r="H84" s="21">
        <f>_xll.WSPRD($A84,$B84,0,$D84,$E84-$B$5,$F84,0)</f>
        <v>1.4868106745780096E-12</v>
      </c>
      <c r="I84" s="21">
        <f t="shared" si="21"/>
        <v>1.4868106745780096E-12</v>
      </c>
      <c r="J84" s="21">
        <f t="shared" si="24"/>
        <v>1.4966761909417783</v>
      </c>
      <c r="K84" s="21">
        <f t="shared" si="25"/>
        <v>1</v>
      </c>
      <c r="L84" s="32">
        <f t="shared" si="29"/>
        <v>4.55</v>
      </c>
      <c r="M84" s="29">
        <f t="shared" si="22"/>
        <v>-2.8868752247222726</v>
      </c>
      <c r="N84" s="22">
        <v>125000</v>
      </c>
      <c r="O84" s="26">
        <v>0.63447807136773982</v>
      </c>
      <c r="P84" s="27"/>
      <c r="R84" s="38">
        <f t="shared" si="26"/>
        <v>360859.40309028409</v>
      </c>
      <c r="S84" s="38">
        <f t="shared" si="27"/>
        <v>-436203.6740653211</v>
      </c>
    </row>
    <row r="85" spans="1:19" x14ac:dyDescent="0.25">
      <c r="A85" s="9">
        <f t="shared" si="18"/>
        <v>10</v>
      </c>
      <c r="B85" s="10">
        <f t="shared" si="19"/>
        <v>-0.05</v>
      </c>
      <c r="C85" s="10">
        <f t="shared" si="23"/>
        <v>24.98</v>
      </c>
      <c r="D85" s="20">
        <v>0.57578986657960851</v>
      </c>
      <c r="E85" s="11">
        <f t="shared" si="20"/>
        <v>39325</v>
      </c>
      <c r="F85" s="10">
        <f t="shared" si="28"/>
        <v>0</v>
      </c>
      <c r="G85" s="3"/>
      <c r="H85" s="21">
        <f>_xll.WSPRD($A85,$B85,0,$D85,$E85-$B$5,$F85,0)</f>
        <v>7.4784622938750545E-13</v>
      </c>
      <c r="I85" s="21">
        <f t="shared" si="21"/>
        <v>7.4784622938750545E-13</v>
      </c>
      <c r="J85" s="21">
        <f t="shared" si="24"/>
        <v>1.4765746448520538</v>
      </c>
      <c r="K85" s="21">
        <f t="shared" si="25"/>
        <v>1</v>
      </c>
      <c r="L85" s="32">
        <f t="shared" si="29"/>
        <v>4.55</v>
      </c>
      <c r="M85" s="29">
        <f t="shared" si="22"/>
        <v>-2.8695789872324085</v>
      </c>
      <c r="N85" s="22">
        <v>125000</v>
      </c>
      <c r="O85" s="26">
        <v>0.63067670049074287</v>
      </c>
      <c r="P85" s="27"/>
      <c r="R85" s="38">
        <f t="shared" si="26"/>
        <v>358697.37340405106</v>
      </c>
      <c r="S85" s="38">
        <f t="shared" si="27"/>
        <v>-433590.23158738576</v>
      </c>
    </row>
    <row r="86" spans="1:19" x14ac:dyDescent="0.25">
      <c r="A86" s="9">
        <f t="shared" si="18"/>
        <v>10</v>
      </c>
      <c r="B86" s="10">
        <f t="shared" si="19"/>
        <v>-0.05</v>
      </c>
      <c r="C86" s="10">
        <f t="shared" si="23"/>
        <v>24.98</v>
      </c>
      <c r="D86" s="20">
        <v>0.5758460268630663</v>
      </c>
      <c r="E86" s="11">
        <f t="shared" si="20"/>
        <v>39355</v>
      </c>
      <c r="F86" s="10">
        <f t="shared" si="28"/>
        <v>0</v>
      </c>
      <c r="G86" s="3"/>
      <c r="H86" s="21">
        <f>_xll.WSPRD($A86,$B86,0,$D86,$E86-$B$5,$F86,0)</f>
        <v>1.0320633236915455E-12</v>
      </c>
      <c r="I86" s="21">
        <f t="shared" si="21"/>
        <v>1.0320633236915455E-12</v>
      </c>
      <c r="J86" s="21">
        <f t="shared" si="24"/>
        <v>1.4859118552298454</v>
      </c>
      <c r="K86" s="21">
        <f t="shared" si="25"/>
        <v>1</v>
      </c>
      <c r="L86" s="32">
        <f t="shared" si="29"/>
        <v>4.55</v>
      </c>
      <c r="M86" s="29">
        <f t="shared" si="22"/>
        <v>-2.8523680507946727</v>
      </c>
      <c r="N86" s="22">
        <v>125000</v>
      </c>
      <c r="O86" s="26">
        <v>0.62689407709787248</v>
      </c>
      <c r="P86" s="27"/>
      <c r="R86" s="38">
        <f t="shared" si="26"/>
        <v>356546.00634933409</v>
      </c>
      <c r="S86" s="38">
        <f t="shared" si="27"/>
        <v>-430989.6780047873</v>
      </c>
    </row>
    <row r="87" spans="1:19" x14ac:dyDescent="0.25">
      <c r="A87" s="9">
        <f t="shared" ref="A87:B89" si="30">+A86</f>
        <v>10</v>
      </c>
      <c r="B87" s="10">
        <f t="shared" si="30"/>
        <v>-0.05</v>
      </c>
      <c r="C87" s="10">
        <f t="shared" si="23"/>
        <v>24.98</v>
      </c>
      <c r="D87" s="20">
        <v>0.57590038097830976</v>
      </c>
      <c r="E87" s="11">
        <f>+DATE(YEAR(E86),MONTH(E86)+2,1)-1</f>
        <v>39386</v>
      </c>
      <c r="F87" s="10">
        <f t="shared" si="28"/>
        <v>0</v>
      </c>
      <c r="G87" s="3"/>
      <c r="H87" s="21">
        <f>_xll.WSPRD($A87,$B87,0,$D87,$E87-$B$5,$F87,0)</f>
        <v>1.4299672557172016E-12</v>
      </c>
      <c r="I87" s="21">
        <f t="shared" si="21"/>
        <v>1.4299672557172016E-12</v>
      </c>
      <c r="J87" s="21">
        <f t="shared" si="24"/>
        <v>1.4954932578866396</v>
      </c>
      <c r="K87" s="21">
        <f t="shared" si="25"/>
        <v>1</v>
      </c>
      <c r="L87" s="32">
        <f t="shared" si="29"/>
        <v>4.55</v>
      </c>
      <c r="M87" s="29">
        <f t="shared" si="22"/>
        <v>-2.8357932501045724</v>
      </c>
      <c r="N87" s="22">
        <v>125000</v>
      </c>
      <c r="O87" s="26">
        <v>0.62325126375944262</v>
      </c>
      <c r="P87" s="27"/>
      <c r="R87" s="38">
        <f t="shared" si="26"/>
        <v>354474.15626307158</v>
      </c>
      <c r="S87" s="38">
        <f t="shared" si="27"/>
        <v>-428485.24383461679</v>
      </c>
    </row>
    <row r="88" spans="1:19" x14ac:dyDescent="0.25">
      <c r="A88" s="9">
        <f t="shared" si="30"/>
        <v>10</v>
      </c>
      <c r="B88" s="10">
        <f t="shared" si="30"/>
        <v>-0.05</v>
      </c>
      <c r="C88" s="10">
        <f t="shared" si="23"/>
        <v>24.98</v>
      </c>
      <c r="D88" s="20">
        <v>0.57595655253355471</v>
      </c>
      <c r="E88" s="11">
        <f>+DATE(YEAR(E87),MONTH(E87)+2,1)-1</f>
        <v>39416</v>
      </c>
      <c r="F88" s="10">
        <f t="shared" si="28"/>
        <v>0</v>
      </c>
      <c r="G88" s="3"/>
      <c r="H88" s="21">
        <f>_xll.WSPRD($A88,$B88,0,$D88,$E88-$B$5,$F88,0)</f>
        <v>1.9397816686250735E-12</v>
      </c>
      <c r="I88" s="21">
        <f t="shared" si="21"/>
        <v>1.9397816686250735E-12</v>
      </c>
      <c r="J88" s="21">
        <f t="shared" si="24"/>
        <v>1.5047201975780455</v>
      </c>
      <c r="K88" s="21">
        <f t="shared" si="25"/>
        <v>1</v>
      </c>
      <c r="L88" s="32">
        <f t="shared" si="29"/>
        <v>4.55</v>
      </c>
      <c r="M88" s="29">
        <f t="shared" si="22"/>
        <v>-2.8188471106220865</v>
      </c>
      <c r="N88" s="22">
        <v>125000</v>
      </c>
      <c r="O88" s="26">
        <v>0.61952683749962378</v>
      </c>
      <c r="P88" s="27"/>
      <c r="R88" s="38">
        <f t="shared" si="26"/>
        <v>352355.88882776082</v>
      </c>
      <c r="S88" s="38">
        <f t="shared" si="27"/>
        <v>-425924.70078099135</v>
      </c>
    </row>
    <row r="89" spans="1:19" x14ac:dyDescent="0.25">
      <c r="A89" s="9">
        <f t="shared" si="30"/>
        <v>10</v>
      </c>
      <c r="B89" s="10">
        <f t="shared" si="30"/>
        <v>-0.05</v>
      </c>
      <c r="C89" s="10">
        <f t="shared" si="23"/>
        <v>24.98</v>
      </c>
      <c r="D89" s="20">
        <v>0.57601091755801581</v>
      </c>
      <c r="E89" s="11">
        <f>+DATE(YEAR(E88),MONTH(E88)+2,1)-1</f>
        <v>39447</v>
      </c>
      <c r="F89" s="10">
        <f t="shared" si="28"/>
        <v>0</v>
      </c>
      <c r="G89" s="3"/>
      <c r="H89" s="21">
        <f>_xll.WSPRD($A89,$B89,0,$D89,$E89-$B$5,$F89,0)</f>
        <v>2.6396662633487722E-12</v>
      </c>
      <c r="I89" s="21">
        <f t="shared" si="21"/>
        <v>2.6396662633487722E-12</v>
      </c>
      <c r="J89" s="21">
        <f t="shared" si="24"/>
        <v>1.5141896663107113</v>
      </c>
      <c r="K89" s="21">
        <f t="shared" si="25"/>
        <v>1</v>
      </c>
      <c r="L89" s="32">
        <f t="shared" si="29"/>
        <v>4.55</v>
      </c>
      <c r="M89" s="29">
        <f t="shared" si="22"/>
        <v>-2.8026075212329804</v>
      </c>
      <c r="N89" s="22">
        <v>125000</v>
      </c>
      <c r="O89" s="26">
        <v>0.61595769697463876</v>
      </c>
      <c r="P89" s="27"/>
      <c r="R89" s="38">
        <f t="shared" si="26"/>
        <v>350325.94015412254</v>
      </c>
      <c r="S89" s="38">
        <f t="shared" si="27"/>
        <v>-423470.91667006415</v>
      </c>
    </row>
    <row r="90" spans="1:19" x14ac:dyDescent="0.25">
      <c r="A90" s="9"/>
      <c r="B90" s="10"/>
      <c r="C90" s="10"/>
      <c r="D90" s="20"/>
      <c r="E90" s="11"/>
      <c r="F90" s="10"/>
      <c r="G90" s="3"/>
      <c r="H90" s="21"/>
      <c r="I90" s="21"/>
      <c r="J90" s="21"/>
      <c r="K90" s="21"/>
      <c r="L90" s="21"/>
      <c r="M90" s="21"/>
      <c r="N90" s="21"/>
    </row>
    <row r="91" spans="1:19" x14ac:dyDescent="0.25">
      <c r="A91" s="9"/>
      <c r="B91" s="10"/>
      <c r="C91" s="10"/>
      <c r="D91" s="20"/>
      <c r="E91" s="11"/>
      <c r="F91" s="10"/>
      <c r="G91" s="3"/>
      <c r="H91" s="21"/>
      <c r="I91" s="21"/>
      <c r="J91" s="21"/>
      <c r="K91" s="21"/>
      <c r="L91" s="21"/>
      <c r="M91" s="21"/>
      <c r="N91" s="21"/>
    </row>
    <row r="92" spans="1:19" x14ac:dyDescent="0.25">
      <c r="H92" s="23"/>
      <c r="I92" s="23"/>
      <c r="J92" s="23"/>
      <c r="K92" s="23"/>
      <c r="L92" s="23"/>
      <c r="M92" s="23"/>
      <c r="N92" s="23"/>
    </row>
    <row r="93" spans="1:19" x14ac:dyDescent="0.25">
      <c r="H93" s="23"/>
      <c r="I93" s="23"/>
      <c r="J93" s="23"/>
      <c r="K93" s="23"/>
      <c r="L93" s="23"/>
      <c r="M93" s="23"/>
      <c r="N93" s="23"/>
    </row>
    <row r="94" spans="1:19" x14ac:dyDescent="0.25">
      <c r="H94" s="23"/>
      <c r="I94" s="23"/>
      <c r="J94" s="23"/>
      <c r="K94" s="23"/>
      <c r="L94" s="23"/>
      <c r="M94" s="23"/>
      <c r="N94" s="23"/>
    </row>
    <row r="95" spans="1:19" x14ac:dyDescent="0.25">
      <c r="H95" s="23"/>
      <c r="I95" s="23"/>
      <c r="J95" s="23"/>
      <c r="K95" s="23"/>
      <c r="L95" s="23"/>
      <c r="M95" s="23"/>
      <c r="N95" s="23"/>
    </row>
    <row r="96" spans="1:19" x14ac:dyDescent="0.25">
      <c r="H96" s="23"/>
      <c r="I96" s="23"/>
      <c r="J96" s="23"/>
      <c r="K96" s="23"/>
      <c r="L96" s="23"/>
      <c r="M96" s="23"/>
      <c r="N96" s="23"/>
    </row>
    <row r="97" spans="8:14" x14ac:dyDescent="0.25">
      <c r="H97" s="23"/>
      <c r="I97" s="23"/>
      <c r="J97" s="23"/>
      <c r="K97" s="23"/>
      <c r="L97" s="23"/>
      <c r="M97" s="23"/>
      <c r="N97" s="23"/>
    </row>
    <row r="98" spans="8:14" x14ac:dyDescent="0.25">
      <c r="H98" s="23"/>
      <c r="I98" s="23"/>
      <c r="J98" s="23"/>
      <c r="K98" s="23"/>
      <c r="L98" s="23"/>
      <c r="M98" s="23"/>
      <c r="N98" s="23"/>
    </row>
    <row r="99" spans="8:14" x14ac:dyDescent="0.25">
      <c r="H99" s="23"/>
      <c r="I99" s="23"/>
      <c r="J99" s="23"/>
      <c r="K99" s="23"/>
      <c r="L99" s="23"/>
      <c r="M99" s="23"/>
      <c r="N99" s="23"/>
    </row>
    <row r="100" spans="8:14" x14ac:dyDescent="0.25">
      <c r="H100" s="23"/>
      <c r="I100" s="23"/>
      <c r="J100" s="23"/>
      <c r="K100" s="23"/>
      <c r="L100" s="23"/>
      <c r="M100" s="23"/>
      <c r="N100" s="23"/>
    </row>
    <row r="101" spans="8:14" x14ac:dyDescent="0.25">
      <c r="H101" s="23"/>
      <c r="I101" s="23"/>
      <c r="J101" s="23"/>
      <c r="K101" s="23"/>
      <c r="L101" s="23"/>
      <c r="M101" s="23"/>
      <c r="N101" s="23"/>
    </row>
    <row r="102" spans="8:14" x14ac:dyDescent="0.25">
      <c r="H102" s="23"/>
      <c r="I102" s="23"/>
      <c r="J102" s="23"/>
      <c r="K102" s="23"/>
      <c r="L102" s="23"/>
      <c r="M102" s="23"/>
      <c r="N102" s="23"/>
    </row>
    <row r="103" spans="8:14" x14ac:dyDescent="0.25">
      <c r="H103" s="23"/>
      <c r="I103" s="23"/>
      <c r="J103" s="23"/>
      <c r="K103" s="23"/>
      <c r="L103" s="23"/>
      <c r="M103" s="23"/>
      <c r="N103" s="23"/>
    </row>
    <row r="104" spans="8:14" x14ac:dyDescent="0.25">
      <c r="H104" s="23"/>
      <c r="I104" s="23"/>
      <c r="J104" s="23"/>
      <c r="K104" s="23"/>
      <c r="L104" s="23"/>
      <c r="M104" s="23"/>
      <c r="N104" s="23"/>
    </row>
    <row r="105" spans="8:14" x14ac:dyDescent="0.25">
      <c r="H105" s="23"/>
      <c r="I105" s="23"/>
      <c r="J105" s="23"/>
      <c r="K105" s="23"/>
      <c r="L105" s="23"/>
      <c r="M105" s="23"/>
      <c r="N105" s="23"/>
    </row>
    <row r="106" spans="8:14" x14ac:dyDescent="0.25">
      <c r="H106" s="23"/>
      <c r="I106" s="23"/>
      <c r="J106" s="23"/>
      <c r="K106" s="23"/>
      <c r="L106" s="23"/>
      <c r="M106" s="23"/>
      <c r="N106" s="23"/>
    </row>
    <row r="107" spans="8:14" x14ac:dyDescent="0.25">
      <c r="H107" s="23"/>
      <c r="I107" s="23"/>
      <c r="J107" s="23"/>
      <c r="K107" s="23"/>
      <c r="L107" s="23"/>
      <c r="M107" s="23"/>
      <c r="N107" s="23"/>
    </row>
    <row r="108" spans="8:14" x14ac:dyDescent="0.25">
      <c r="H108" s="23"/>
      <c r="I108" s="23"/>
      <c r="J108" s="23"/>
      <c r="K108" s="23"/>
      <c r="L108" s="23"/>
      <c r="M108" s="23"/>
      <c r="N108" s="23"/>
    </row>
    <row r="109" spans="8:14" x14ac:dyDescent="0.25">
      <c r="H109" s="23"/>
      <c r="I109" s="23"/>
      <c r="J109" s="23"/>
      <c r="K109" s="23"/>
      <c r="L109" s="23"/>
      <c r="M109" s="23"/>
      <c r="N109" s="23"/>
    </row>
    <row r="110" spans="8:14" x14ac:dyDescent="0.25">
      <c r="H110" s="23"/>
      <c r="I110" s="23"/>
      <c r="J110" s="23"/>
      <c r="K110" s="23"/>
      <c r="L110" s="23"/>
      <c r="M110" s="23"/>
      <c r="N110" s="23"/>
    </row>
    <row r="111" spans="8:14" x14ac:dyDescent="0.25">
      <c r="H111" s="23"/>
      <c r="I111" s="23"/>
      <c r="J111" s="23"/>
      <c r="K111" s="23"/>
      <c r="L111" s="23"/>
      <c r="M111" s="23"/>
      <c r="N111" s="23"/>
    </row>
    <row r="112" spans="8:14" x14ac:dyDescent="0.25">
      <c r="H112" s="23"/>
      <c r="I112" s="23"/>
      <c r="J112" s="23"/>
      <c r="K112" s="23"/>
      <c r="L112" s="23"/>
      <c r="M112" s="23"/>
      <c r="N112" s="23"/>
    </row>
    <row r="113" spans="8:14" x14ac:dyDescent="0.25">
      <c r="H113" s="23"/>
      <c r="I113" s="23"/>
      <c r="J113" s="23"/>
      <c r="K113" s="23"/>
      <c r="L113" s="23"/>
      <c r="M113" s="23"/>
      <c r="N113" s="23"/>
    </row>
    <row r="114" spans="8:14" x14ac:dyDescent="0.25">
      <c r="H114" s="23"/>
      <c r="I114" s="23"/>
      <c r="J114" s="23"/>
      <c r="K114" s="23"/>
      <c r="L114" s="23"/>
      <c r="M114" s="23"/>
      <c r="N114" s="23"/>
    </row>
    <row r="115" spans="8:14" x14ac:dyDescent="0.25">
      <c r="H115" s="23"/>
      <c r="I115" s="23"/>
      <c r="J115" s="23"/>
      <c r="K115" s="23"/>
      <c r="L115" s="23"/>
      <c r="M115" s="23"/>
      <c r="N115" s="23"/>
    </row>
    <row r="116" spans="8:14" x14ac:dyDescent="0.25">
      <c r="H116" s="23"/>
      <c r="I116" s="23"/>
      <c r="J116" s="23"/>
      <c r="K116" s="23"/>
      <c r="L116" s="23"/>
      <c r="M116" s="23"/>
      <c r="N116" s="23"/>
    </row>
    <row r="117" spans="8:14" x14ac:dyDescent="0.25">
      <c r="H117" s="23"/>
      <c r="I117" s="23"/>
      <c r="J117" s="23"/>
      <c r="K117" s="23"/>
      <c r="L117" s="23"/>
      <c r="M117" s="23"/>
      <c r="N117" s="23"/>
    </row>
    <row r="118" spans="8:14" x14ac:dyDescent="0.25">
      <c r="H118" s="23"/>
      <c r="I118" s="23"/>
      <c r="J118" s="23"/>
      <c r="K118" s="23"/>
      <c r="L118" s="23"/>
      <c r="M118" s="23"/>
      <c r="N118" s="23"/>
    </row>
  </sheetData>
  <mergeCells count="3">
    <mergeCell ref="L7:M7"/>
    <mergeCell ref="H7:I7"/>
    <mergeCell ref="J7:K7"/>
  </mergeCells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C34"/>
  <sheetViews>
    <sheetView tabSelected="1" workbookViewId="0">
      <selection activeCell="A4" sqref="A4"/>
    </sheetView>
  </sheetViews>
  <sheetFormatPr defaultRowHeight="13.2" x14ac:dyDescent="0.25"/>
  <cols>
    <col min="1" max="1" width="16.6640625" customWidth="1"/>
    <col min="2" max="2" width="14.33203125" customWidth="1"/>
    <col min="3" max="3" width="11.6640625" bestFit="1" customWidth="1"/>
  </cols>
  <sheetData>
    <row r="1" spans="1:3" x14ac:dyDescent="0.25">
      <c r="A1" s="23"/>
    </row>
    <row r="2" spans="1:3" x14ac:dyDescent="0.25">
      <c r="A2" s="35"/>
    </row>
    <row r="3" spans="1:3" x14ac:dyDescent="0.25">
      <c r="A3" s="35" t="s">
        <v>19</v>
      </c>
      <c r="B3" s="35" t="s">
        <v>20</v>
      </c>
    </row>
    <row r="4" spans="1:3" x14ac:dyDescent="0.25">
      <c r="A4" s="34">
        <v>-5</v>
      </c>
      <c r="B4" s="27">
        <v>-3168815.0770572438</v>
      </c>
    </row>
    <row r="5" spans="1:3" x14ac:dyDescent="0.25">
      <c r="A5" s="34">
        <f>+A4+0.5</f>
        <v>-4.5</v>
      </c>
      <c r="B5" s="36">
        <v>791051.25229109428</v>
      </c>
    </row>
    <row r="6" spans="1:3" x14ac:dyDescent="0.25">
      <c r="A6" s="34">
        <f t="shared" ref="A6:A34" si="0">+A5+0.5</f>
        <v>-4</v>
      </c>
      <c r="B6" s="36">
        <v>4749082.1534797233</v>
      </c>
    </row>
    <row r="7" spans="1:3" x14ac:dyDescent="0.25">
      <c r="A7" s="34">
        <f t="shared" si="0"/>
        <v>-3.5</v>
      </c>
      <c r="B7" s="36">
        <v>8701797.4933634717</v>
      </c>
    </row>
    <row r="8" spans="1:3" x14ac:dyDescent="0.25">
      <c r="A8" s="34">
        <f t="shared" si="0"/>
        <v>-3</v>
      </c>
      <c r="B8" s="36">
        <v>12640502.642311051</v>
      </c>
    </row>
    <row r="9" spans="1:3" x14ac:dyDescent="0.25">
      <c r="A9" s="34">
        <f t="shared" si="0"/>
        <v>-2.5</v>
      </c>
      <c r="B9" s="39">
        <v>16545528.295435054</v>
      </c>
    </row>
    <row r="10" spans="1:3" x14ac:dyDescent="0.25">
      <c r="A10" s="34">
        <f t="shared" si="0"/>
        <v>-2</v>
      </c>
      <c r="B10" s="36">
        <v>20376567.03327648</v>
      </c>
    </row>
    <row r="11" spans="1:3" x14ac:dyDescent="0.25">
      <c r="A11" s="34">
        <f t="shared" si="0"/>
        <v>-1.5</v>
      </c>
      <c r="B11" s="36">
        <v>24058833.986858595</v>
      </c>
    </row>
    <row r="12" spans="1:3" x14ac:dyDescent="0.25">
      <c r="A12" s="34">
        <f t="shared" si="0"/>
        <v>-1</v>
      </c>
      <c r="B12" s="36">
        <v>27467044.467489436</v>
      </c>
    </row>
    <row r="13" spans="1:3" x14ac:dyDescent="0.25">
      <c r="A13" s="34">
        <f t="shared" si="0"/>
        <v>-0.5</v>
      </c>
      <c r="B13" s="36">
        <v>30416168.380031239</v>
      </c>
      <c r="C13" s="36">
        <f>B13-B6</f>
        <v>25667086.226551518</v>
      </c>
    </row>
    <row r="14" spans="1:3" x14ac:dyDescent="0.25">
      <c r="A14" s="34">
        <f t="shared" si="0"/>
        <v>0</v>
      </c>
      <c r="B14" s="36">
        <v>32699449.830015868</v>
      </c>
    </row>
    <row r="15" spans="1:3" x14ac:dyDescent="0.25">
      <c r="A15" s="34">
        <f t="shared" si="0"/>
        <v>0.5</v>
      </c>
      <c r="B15">
        <v>34230259.119168118</v>
      </c>
    </row>
    <row r="16" spans="1:3" x14ac:dyDescent="0.25">
      <c r="A16" s="34">
        <f t="shared" si="0"/>
        <v>1</v>
      </c>
      <c r="B16">
        <v>35132774.231017031</v>
      </c>
    </row>
    <row r="17" spans="1:2" x14ac:dyDescent="0.25">
      <c r="A17" s="34">
        <f t="shared" si="0"/>
        <v>1.5</v>
      </c>
      <c r="B17">
        <v>35617490.251724184</v>
      </c>
    </row>
    <row r="18" spans="1:2" x14ac:dyDescent="0.25">
      <c r="A18" s="34">
        <f t="shared" si="0"/>
        <v>2</v>
      </c>
      <c r="B18">
        <v>35857946.656428754</v>
      </c>
    </row>
    <row r="19" spans="1:2" x14ac:dyDescent="0.25">
      <c r="A19" s="34">
        <f t="shared" si="0"/>
        <v>2.5</v>
      </c>
      <c r="B19">
        <v>35968118.845153831</v>
      </c>
    </row>
    <row r="20" spans="1:2" x14ac:dyDescent="0.25">
      <c r="A20" s="34">
        <f t="shared" si="0"/>
        <v>3</v>
      </c>
      <c r="B20">
        <v>36014627.323421203</v>
      </c>
    </row>
    <row r="21" spans="1:2" x14ac:dyDescent="0.25">
      <c r="A21" s="34">
        <f t="shared" si="0"/>
        <v>3.5</v>
      </c>
      <c r="B21">
        <v>36032669.127093785</v>
      </c>
    </row>
    <row r="22" spans="1:2" x14ac:dyDescent="0.25">
      <c r="A22" s="34">
        <f t="shared" si="0"/>
        <v>4</v>
      </c>
      <c r="B22">
        <v>36039083.274480633</v>
      </c>
    </row>
    <row r="23" spans="1:2" x14ac:dyDescent="0.25">
      <c r="A23" s="34">
        <f t="shared" si="0"/>
        <v>4.5</v>
      </c>
      <c r="B23">
        <v>36041167.389854424</v>
      </c>
    </row>
    <row r="24" spans="1:2" x14ac:dyDescent="0.25">
      <c r="A24" s="34">
        <f t="shared" si="0"/>
        <v>5</v>
      </c>
      <c r="B24">
        <v>36041784.673891954</v>
      </c>
    </row>
    <row r="25" spans="1:2" x14ac:dyDescent="0.25">
      <c r="A25" s="34">
        <f t="shared" si="0"/>
        <v>5.5</v>
      </c>
      <c r="B25">
        <v>36041950.923458077</v>
      </c>
    </row>
    <row r="26" spans="1:2" x14ac:dyDescent="0.25">
      <c r="A26" s="34">
        <f t="shared" si="0"/>
        <v>6</v>
      </c>
      <c r="B26">
        <v>36041991.544550449</v>
      </c>
    </row>
    <row r="27" spans="1:2" x14ac:dyDescent="0.25">
      <c r="A27" s="34">
        <f t="shared" si="0"/>
        <v>6.5</v>
      </c>
      <c r="B27">
        <v>36042000.529345326</v>
      </c>
    </row>
    <row r="28" spans="1:2" x14ac:dyDescent="0.25">
      <c r="A28" s="34">
        <f t="shared" si="0"/>
        <v>7</v>
      </c>
      <c r="B28">
        <v>36042002.324471489</v>
      </c>
    </row>
    <row r="29" spans="1:2" x14ac:dyDescent="0.25">
      <c r="A29" s="34">
        <f t="shared" si="0"/>
        <v>7.5</v>
      </c>
      <c r="B29">
        <v>36042002.647738241</v>
      </c>
    </row>
    <row r="30" spans="1:2" x14ac:dyDescent="0.25">
      <c r="A30" s="34">
        <f t="shared" si="0"/>
        <v>8</v>
      </c>
      <c r="B30">
        <v>36042002.700087167</v>
      </c>
    </row>
    <row r="31" spans="1:2" x14ac:dyDescent="0.25">
      <c r="A31" s="34">
        <f t="shared" si="0"/>
        <v>8.5</v>
      </c>
      <c r="B31">
        <v>36042002.707691282</v>
      </c>
    </row>
    <row r="32" spans="1:2" x14ac:dyDescent="0.25">
      <c r="A32" s="34">
        <f t="shared" si="0"/>
        <v>9</v>
      </c>
      <c r="B32">
        <v>36042002.708679259</v>
      </c>
    </row>
    <row r="33" spans="1:2" x14ac:dyDescent="0.25">
      <c r="A33" s="34">
        <f t="shared" si="0"/>
        <v>9.5</v>
      </c>
      <c r="B33">
        <v>36042002.7087937</v>
      </c>
    </row>
    <row r="34" spans="1:2" x14ac:dyDescent="0.25">
      <c r="A34" s="34">
        <f t="shared" si="0"/>
        <v>10</v>
      </c>
      <c r="B34">
        <v>36042002.708805457</v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Macro1">
                <anchor moveWithCells="1" sizeWithCells="1">
                  <from>
                    <xdr:col>2</xdr:col>
                    <xdr:colOff>601980</xdr:colOff>
                    <xdr:row>22</xdr:row>
                    <xdr:rowOff>91440</xdr:rowOff>
                  </from>
                  <to>
                    <xdr:col>5</xdr:col>
                    <xdr:colOff>213360</xdr:colOff>
                    <xdr:row>27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WSPRD</vt:lpstr>
      <vt:lpstr>Sheet1</vt:lpstr>
    </vt:vector>
  </TitlesOfParts>
  <Company>Enron Europe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Krishna Rao</dc:creator>
  <dc:description>- Oracle 8i ODBC QueryFix Applied</dc:description>
  <cp:lastModifiedBy>Havlíček Jan</cp:lastModifiedBy>
  <dcterms:created xsi:type="dcterms:W3CDTF">1996-05-23T11:45:50Z</dcterms:created>
  <dcterms:modified xsi:type="dcterms:W3CDTF">2023-09-10T15:46:03Z</dcterms:modified>
</cp:coreProperties>
</file>