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840" yWindow="-192" windowWidth="8172" windowHeight="10092"/>
  </bookViews>
  <sheets>
    <sheet name="Summary" sheetId="3" r:id="rId1"/>
    <sheet name="SciFi" sheetId="1" r:id="rId2"/>
    <sheet name="Spread" sheetId="2" r:id="rId3"/>
    <sheet name="SciFi (2)" sheetId="4" r:id="rId4"/>
  </sheets>
  <definedNames>
    <definedName name="_D01" localSheetId="3">'SciFi (2)'!$C$14</definedName>
    <definedName name="_D01">SciFi!$C$14</definedName>
    <definedName name="_D02" localSheetId="3">'SciFi (2)'!$C$19</definedName>
    <definedName name="_D02">SciFi!$C$19</definedName>
    <definedName name="_K" localSheetId="3">'SciFi (2)'!$C$28</definedName>
    <definedName name="_K">SciFi!$C$28</definedName>
    <definedName name="_r" localSheetId="3">'SciFi (2)'!$C$24</definedName>
    <definedName name="_r">SciFi!$C$24</definedName>
    <definedName name="_Up" localSheetId="3">'SciFi (2)'!$F$13</definedName>
    <definedName name="_Up">SciFi!$F$13</definedName>
    <definedName name="Accuracy" localSheetId="3">'SciFi (2)'!$C$32</definedName>
    <definedName name="Accuracy">SciFi!$C$32</definedName>
    <definedName name="ASTRIP" localSheetId="3">'SciFi (2)'!ASTRIP</definedName>
    <definedName name="ASTRIP">[0]!ASTRIP</definedName>
    <definedName name="ASV" localSheetId="3">'SciFi (2)'!ASV</definedName>
    <definedName name="ASV">[0]!ASV</definedName>
    <definedName name="Copyright" localSheetId="3">'SciFi (2)'!#REF!</definedName>
    <definedName name="Copyright">SciFi!#REF!</definedName>
    <definedName name="Delta1p" localSheetId="3">'SciFi (2)'!$F$14</definedName>
    <definedName name="Delta1p">SciFi!$F$14</definedName>
    <definedName name="Delta2p" localSheetId="3">'SciFi (2)'!$F$15</definedName>
    <definedName name="Delta2p">SciFi!$F$15</definedName>
    <definedName name="Description" localSheetId="3">'SciFi (2)'!$C$6</definedName>
    <definedName name="Description">SciFi!$C$6</definedName>
    <definedName name="FOREX" localSheetId="3">'SciFi (2)'!FOREX</definedName>
    <definedName name="FOREX">[0]!FOREX</definedName>
    <definedName name="Gamma1p" localSheetId="3">'SciFi (2)'!$F$16</definedName>
    <definedName name="Gamma1p">SciFi!$F$16</definedName>
    <definedName name="Gamma2p" localSheetId="3">'SciFi (2)'!$F$17</definedName>
    <definedName name="Gamma2p">SciFi!$F$17</definedName>
    <definedName name="GammaXp" localSheetId="3">'SciFi (2)'!$F$18</definedName>
    <definedName name="GammaXp">SciFi!$F$18</definedName>
    <definedName name="GeneratedDate" localSheetId="3">'SciFi (2)'!$C$8</definedName>
    <definedName name="GeneratedDate">SciFi!$C$8</definedName>
    <definedName name="nsub" localSheetId="3">'SciFi (2)'!$C$33</definedName>
    <definedName name="nsub">SciFi!$C$33</definedName>
    <definedName name="put" localSheetId="3">'SciFi (2)'!$C$29</definedName>
    <definedName name="put">SciFi!$C$29</definedName>
    <definedName name="rho" localSheetId="3">'SciFi (2)'!$C$23</definedName>
    <definedName name="rho">SciFi!$C$23</definedName>
    <definedName name="sigma1" localSheetId="3">'SciFi (2)'!$C$13</definedName>
    <definedName name="sigma1">SciFi!$C$13</definedName>
    <definedName name="sigma2" localSheetId="3">'SciFi (2)'!$C$18</definedName>
    <definedName name="sigma2">SciFi!$C$18</definedName>
    <definedName name="SourceFile" localSheetId="3">'SciFi (2)'!$C$7</definedName>
    <definedName name="SourceFile">SciFi!$C$7</definedName>
    <definedName name="SpecificationFile" localSheetId="3">'SciFi (2)'!$D$7</definedName>
    <definedName name="SpecificationFile">SciFi!$D$7</definedName>
    <definedName name="Spot1" localSheetId="3">'SciFi (2)'!$C$15</definedName>
    <definedName name="Spot1">SciFi!$C$15</definedName>
    <definedName name="Spot2" localSheetId="3">'SciFi (2)'!$C$20</definedName>
    <definedName name="Spot2">SciFi!$C$20</definedName>
    <definedName name="Title" localSheetId="3">'SciFi (2)'!$B$4</definedName>
    <definedName name="Title">SciFi!$B$4</definedName>
    <definedName name="TMax" localSheetId="3">'SciFi (2)'!$C$27</definedName>
    <definedName name="TMax">SciFi!$C$27</definedName>
    <definedName name="TopLeftCell" localSheetId="3">'SciFi (2)'!$B$12</definedName>
    <definedName name="TopLeftCell">SciFi!$B$12</definedName>
  </definedNames>
  <calcPr calcId="0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21" i="1"/>
  <c r="F22" i="1"/>
  <c r="F23" i="1"/>
  <c r="F24" i="1"/>
  <c r="F25" i="1"/>
  <c r="F26" i="1"/>
  <c r="F29" i="1"/>
  <c r="F30" i="1"/>
  <c r="F31" i="1"/>
  <c r="F32" i="1"/>
  <c r="F33" i="1"/>
  <c r="F34" i="1"/>
  <c r="F37" i="1"/>
  <c r="F38" i="1"/>
  <c r="F39" i="1"/>
  <c r="F40" i="1"/>
  <c r="F41" i="1"/>
  <c r="F42" i="1"/>
  <c r="F13" i="4"/>
  <c r="F14" i="4"/>
  <c r="F15" i="4"/>
  <c r="F16" i="4"/>
  <c r="F17" i="4"/>
  <c r="F18" i="4"/>
  <c r="K9" i="2"/>
  <c r="L9" i="2"/>
  <c r="M9" i="2"/>
  <c r="N9" i="2"/>
  <c r="O9" i="2"/>
  <c r="P9" i="2"/>
  <c r="Q9" i="2"/>
  <c r="R9" i="2"/>
  <c r="S9" i="2"/>
  <c r="T9" i="2"/>
  <c r="U9" i="2"/>
  <c r="V9" i="2"/>
  <c r="W9" i="2"/>
  <c r="H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H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H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G14" i="2"/>
  <c r="J19" i="2"/>
  <c r="K19" i="2"/>
  <c r="L19" i="2"/>
  <c r="M19" i="2"/>
  <c r="N19" i="2"/>
  <c r="O19" i="2"/>
  <c r="H20" i="2"/>
  <c r="J20" i="2"/>
  <c r="K20" i="2"/>
  <c r="L20" i="2"/>
  <c r="M20" i="2"/>
  <c r="N20" i="2"/>
  <c r="O20" i="2"/>
  <c r="H21" i="2"/>
  <c r="J21" i="2"/>
  <c r="K21" i="2"/>
  <c r="L21" i="2"/>
  <c r="M21" i="2"/>
  <c r="N21" i="2"/>
  <c r="O21" i="2"/>
  <c r="H22" i="2"/>
  <c r="J22" i="2"/>
  <c r="K22" i="2"/>
  <c r="L22" i="2"/>
  <c r="M22" i="2"/>
  <c r="N22" i="2"/>
  <c r="O22" i="2"/>
  <c r="J26" i="2"/>
  <c r="K26" i="2"/>
  <c r="L26" i="2"/>
  <c r="M26" i="2"/>
  <c r="N26" i="2"/>
  <c r="O26" i="2"/>
  <c r="H27" i="2"/>
  <c r="J27" i="2"/>
  <c r="K27" i="2"/>
  <c r="L27" i="2"/>
  <c r="M27" i="2"/>
  <c r="N27" i="2"/>
  <c r="O27" i="2"/>
  <c r="H28" i="2"/>
  <c r="J28" i="2"/>
  <c r="K28" i="2"/>
  <c r="L28" i="2"/>
  <c r="M28" i="2"/>
  <c r="N28" i="2"/>
  <c r="O28" i="2"/>
  <c r="H29" i="2"/>
  <c r="J29" i="2"/>
  <c r="K29" i="2"/>
  <c r="L29" i="2"/>
  <c r="M29" i="2"/>
  <c r="N29" i="2"/>
  <c r="O29" i="2"/>
  <c r="K32" i="2"/>
  <c r="H33" i="2"/>
  <c r="K33" i="2"/>
  <c r="H34" i="2"/>
  <c r="K34" i="2"/>
  <c r="H35" i="2"/>
  <c r="K35" i="2"/>
  <c r="E14" i="3"/>
  <c r="H14" i="3"/>
  <c r="E15" i="3"/>
  <c r="H15" i="3"/>
  <c r="E16" i="3"/>
  <c r="H16" i="3"/>
  <c r="E17" i="3"/>
  <c r="H17" i="3"/>
  <c r="E18" i="3"/>
  <c r="H18" i="3"/>
  <c r="E19" i="3"/>
  <c r="H19" i="3"/>
  <c r="E25" i="3"/>
  <c r="H25" i="3"/>
  <c r="E26" i="3"/>
  <c r="H26" i="3"/>
  <c r="E27" i="3"/>
  <c r="H27" i="3"/>
  <c r="E28" i="3"/>
  <c r="H28" i="3"/>
  <c r="E29" i="3"/>
  <c r="H29" i="3"/>
  <c r="E30" i="3"/>
  <c r="H30" i="3"/>
  <c r="E36" i="3"/>
  <c r="H36" i="3"/>
  <c r="E37" i="3"/>
  <c r="H37" i="3"/>
  <c r="E38" i="3"/>
  <c r="H38" i="3"/>
  <c r="E39" i="3"/>
  <c r="H39" i="3"/>
  <c r="E40" i="3"/>
  <c r="H40" i="3"/>
  <c r="E41" i="3"/>
  <c r="H41" i="3"/>
  <c r="E47" i="3"/>
  <c r="H47" i="3"/>
  <c r="E48" i="3"/>
  <c r="H48" i="3"/>
  <c r="E49" i="3"/>
  <c r="H49" i="3"/>
  <c r="E50" i="3"/>
  <c r="H50" i="3"/>
  <c r="E51" i="3"/>
  <c r="H51" i="3"/>
  <c r="E52" i="3"/>
  <c r="H52" i="3"/>
  <c r="E61" i="3"/>
  <c r="H61" i="3"/>
  <c r="E62" i="3"/>
  <c r="H62" i="3"/>
  <c r="E63" i="3"/>
  <c r="H63" i="3"/>
  <c r="E64" i="3"/>
  <c r="H64" i="3"/>
  <c r="E65" i="3"/>
  <c r="H65" i="3"/>
  <c r="E66" i="3"/>
  <c r="H66" i="3"/>
  <c r="E72" i="3"/>
  <c r="H72" i="3"/>
  <c r="E73" i="3"/>
  <c r="H73" i="3"/>
  <c r="E74" i="3"/>
  <c r="H74" i="3"/>
  <c r="E75" i="3"/>
  <c r="H75" i="3"/>
  <c r="E76" i="3"/>
  <c r="H76" i="3"/>
  <c r="E77" i="3"/>
  <c r="H77" i="3"/>
</calcChain>
</file>

<file path=xl/comments1.xml><?xml version="1.0" encoding="utf-8"?>
<comments xmlns="http://schemas.openxmlformats.org/spreadsheetml/2006/main">
  <authors>
    <author>randall</author>
  </authors>
  <commentList>
    <comment ref="B13" authorId="0" shapeId="0">
      <text>
        <r>
          <rPr>
            <b/>
            <sz val="8"/>
            <color indexed="81"/>
            <rFont val="Tahoma"/>
          </rPr>
          <t>volatility security 1</t>
        </r>
      </text>
    </comment>
    <comment ref="E13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B14" authorId="0" shapeId="0">
      <text>
        <r>
          <rPr>
            <b/>
            <sz val="8"/>
            <color indexed="81"/>
            <rFont val="Tahoma"/>
          </rPr>
          <t>continuous dividend yield security 1</t>
        </r>
      </text>
    </comment>
    <comment ref="E14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15" authorId="0" shapeId="0">
      <text>
        <r>
          <rPr>
            <b/>
            <sz val="8"/>
            <color indexed="81"/>
            <rFont val="Tahoma"/>
          </rPr>
          <t>Spot price security 1</t>
        </r>
      </text>
    </comment>
    <comment ref="E15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16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17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B18" authorId="0" shapeId="0">
      <text>
        <r>
          <rPr>
            <b/>
            <sz val="8"/>
            <color indexed="81"/>
            <rFont val="Tahoma"/>
          </rPr>
          <t>volatility security 2</t>
        </r>
      </text>
    </comment>
    <comment ref="E18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19" authorId="0" shapeId="0">
      <text>
        <r>
          <rPr>
            <b/>
            <sz val="8"/>
            <color indexed="81"/>
            <rFont val="Tahoma"/>
          </rPr>
          <t>continuous dividend yield security 2</t>
        </r>
      </text>
    </comment>
    <comment ref="B20" authorId="0" shapeId="0">
      <text>
        <r>
          <rPr>
            <b/>
            <sz val="8"/>
            <color indexed="81"/>
            <rFont val="Tahoma"/>
          </rPr>
          <t>Spot price security 2</t>
        </r>
      </text>
    </comment>
    <comment ref="E21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22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23" authorId="0" shapeId="0">
      <text>
        <r>
          <rPr>
            <b/>
            <sz val="8"/>
            <color indexed="81"/>
            <rFont val="Tahoma"/>
          </rPr>
          <t>correlation coefficient</t>
        </r>
      </text>
    </comment>
    <comment ref="E23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24" authorId="0" shapeId="0">
      <text>
        <r>
          <rPr>
            <b/>
            <sz val="8"/>
            <color indexed="81"/>
            <rFont val="Tahoma"/>
          </rPr>
          <t>risk-free interest rate</t>
        </r>
      </text>
    </comment>
    <comment ref="E24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25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26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27" authorId="0" shapeId="0">
      <text>
        <r>
          <rPr>
            <b/>
            <sz val="8"/>
            <color indexed="81"/>
            <rFont val="Tahoma"/>
          </rPr>
          <t xml:space="preserve">option expiration </t>
        </r>
      </text>
    </comment>
    <comment ref="B28" authorId="0" shapeId="0">
      <text>
        <r>
          <rPr>
            <b/>
            <sz val="8"/>
            <color indexed="81"/>
            <rFont val="Tahoma"/>
          </rPr>
          <t>strike</t>
        </r>
      </text>
    </comment>
    <comment ref="B29" authorId="0" shapeId="0">
      <text>
        <r>
          <rPr>
            <b/>
            <sz val="8"/>
            <color indexed="81"/>
            <rFont val="Tahoma"/>
          </rPr>
          <t>0 for call
1 for put</t>
        </r>
      </text>
    </comment>
    <comment ref="E29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0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1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32" authorId="0" shapeId="0">
      <text>
        <r>
          <rPr>
            <b/>
            <sz val="8"/>
            <color indexed="81"/>
            <rFont val="Tahoma"/>
          </rPr>
          <t>numerical accuracy parameter. Typically &lt;=1</t>
        </r>
      </text>
    </comment>
    <comment ref="E32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B33" authorId="0" shapeId="0">
      <text>
        <r>
          <rPr>
            <b/>
            <sz val="8"/>
            <color indexed="81"/>
            <rFont val="Tahoma"/>
          </rPr>
          <t>subsampling rate for averaging of payoff onto fd grid. Must be odd. nsub=1 is equivalent to sampling payoff onto grid.  nsub&gt;1 yields smoother results.</t>
        </r>
      </text>
    </comment>
    <comment ref="E33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34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E37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8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9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40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41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42" authorId="0" shapeId="0">
      <text>
        <r>
          <rPr>
            <b/>
            <sz val="8"/>
            <color indexed="81"/>
            <rFont val="Tahoma"/>
          </rPr>
          <t>cross-asset Gamma</t>
        </r>
      </text>
    </comment>
  </commentList>
</comments>
</file>

<file path=xl/comments2.xml><?xml version="1.0" encoding="utf-8"?>
<comments xmlns="http://schemas.openxmlformats.org/spreadsheetml/2006/main">
  <authors>
    <author>randall</author>
  </authors>
  <commentList>
    <comment ref="B13" authorId="0" shapeId="0">
      <text>
        <r>
          <rPr>
            <b/>
            <sz val="8"/>
            <color indexed="81"/>
            <rFont val="Tahoma"/>
          </rPr>
          <t>volatility security 1</t>
        </r>
      </text>
    </comment>
    <comment ref="E13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B14" authorId="0" shapeId="0">
      <text>
        <r>
          <rPr>
            <b/>
            <sz val="8"/>
            <color indexed="81"/>
            <rFont val="Tahoma"/>
          </rPr>
          <t>continuous dividend yield security 1</t>
        </r>
      </text>
    </comment>
    <comment ref="E14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15" authorId="0" shapeId="0">
      <text>
        <r>
          <rPr>
            <b/>
            <sz val="8"/>
            <color indexed="81"/>
            <rFont val="Tahoma"/>
          </rPr>
          <t>Spot price security 1</t>
        </r>
      </text>
    </comment>
    <comment ref="E15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16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17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B18" authorId="0" shapeId="0">
      <text>
        <r>
          <rPr>
            <b/>
            <sz val="8"/>
            <color indexed="81"/>
            <rFont val="Tahoma"/>
          </rPr>
          <t>volatility security 2</t>
        </r>
      </text>
    </comment>
    <comment ref="E18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19" authorId="0" shapeId="0">
      <text>
        <r>
          <rPr>
            <b/>
            <sz val="8"/>
            <color indexed="81"/>
            <rFont val="Tahoma"/>
          </rPr>
          <t>continuous dividend yield security 2</t>
        </r>
      </text>
    </comment>
    <comment ref="B20" authorId="0" shapeId="0">
      <text>
        <r>
          <rPr>
            <b/>
            <sz val="8"/>
            <color indexed="81"/>
            <rFont val="Tahoma"/>
          </rPr>
          <t>Spot price security 2</t>
        </r>
      </text>
    </comment>
    <comment ref="E21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22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23" authorId="0" shapeId="0">
      <text>
        <r>
          <rPr>
            <b/>
            <sz val="8"/>
            <color indexed="81"/>
            <rFont val="Tahoma"/>
          </rPr>
          <t>correlation coefficient</t>
        </r>
      </text>
    </comment>
    <comment ref="E23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24" authorId="0" shapeId="0">
      <text>
        <r>
          <rPr>
            <b/>
            <sz val="8"/>
            <color indexed="81"/>
            <rFont val="Tahoma"/>
          </rPr>
          <t>risk-free interest rate</t>
        </r>
      </text>
    </comment>
    <comment ref="E24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25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26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27" authorId="0" shapeId="0">
      <text>
        <r>
          <rPr>
            <b/>
            <sz val="8"/>
            <color indexed="81"/>
            <rFont val="Tahoma"/>
          </rPr>
          <t xml:space="preserve">option expiration </t>
        </r>
      </text>
    </comment>
    <comment ref="B28" authorId="0" shapeId="0">
      <text>
        <r>
          <rPr>
            <b/>
            <sz val="8"/>
            <color indexed="81"/>
            <rFont val="Tahoma"/>
          </rPr>
          <t>strike</t>
        </r>
      </text>
    </comment>
    <comment ref="B29" authorId="0" shapeId="0">
      <text>
        <r>
          <rPr>
            <b/>
            <sz val="8"/>
            <color indexed="81"/>
            <rFont val="Tahoma"/>
          </rPr>
          <t>0 for call
1 for put</t>
        </r>
      </text>
    </comment>
    <comment ref="E29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0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1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32" authorId="0" shapeId="0">
      <text>
        <r>
          <rPr>
            <b/>
            <sz val="8"/>
            <color indexed="81"/>
            <rFont val="Tahoma"/>
          </rPr>
          <t>numerical accuracy parameter. Typically &lt;=1</t>
        </r>
      </text>
    </comment>
    <comment ref="E32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B33" authorId="0" shapeId="0">
      <text>
        <r>
          <rPr>
            <b/>
            <sz val="8"/>
            <color indexed="81"/>
            <rFont val="Tahoma"/>
          </rPr>
          <t>subsampling rate for averaging of payoff onto fd grid. Must be odd. nsub=1 is equivalent to sampling payoff onto grid.  nsub&gt;1 yields smoother results.</t>
        </r>
      </text>
    </comment>
    <comment ref="E33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34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E37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8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9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40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41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42" authorId="0" shapeId="0">
      <text>
        <r>
          <rPr>
            <b/>
            <sz val="8"/>
            <color indexed="81"/>
            <rFont val="Tahoma"/>
          </rPr>
          <t>cross-asset Gamma</t>
        </r>
      </text>
    </comment>
  </commentList>
</comments>
</file>

<file path=xl/sharedStrings.xml><?xml version="1.0" encoding="utf-8"?>
<sst xmlns="http://schemas.openxmlformats.org/spreadsheetml/2006/main" count="279" uniqueCount="93">
  <si>
    <t>Generated:</t>
  </si>
  <si>
    <t>Specification:</t>
  </si>
  <si>
    <t>Description:</t>
  </si>
  <si>
    <t>stock 1</t>
  </si>
  <si>
    <t>sigma1</t>
  </si>
  <si>
    <t>D01</t>
  </si>
  <si>
    <t>Spot1</t>
  </si>
  <si>
    <t>stock 2</t>
  </si>
  <si>
    <t>sigma2</t>
  </si>
  <si>
    <t>D02</t>
  </si>
  <si>
    <t>Spot2</t>
  </si>
  <si>
    <t>market</t>
  </si>
  <si>
    <t>rho</t>
  </si>
  <si>
    <t>r</t>
  </si>
  <si>
    <t>option</t>
  </si>
  <si>
    <t>TMax</t>
  </si>
  <si>
    <t>K</t>
  </si>
  <si>
    <t>put</t>
  </si>
  <si>
    <t>numerical</t>
  </si>
  <si>
    <t>Accuracy</t>
  </si>
  <si>
    <t>nsub</t>
  </si>
  <si>
    <t>spread1XL</t>
  </si>
  <si>
    <t>spread1XL option</t>
  </si>
  <si>
    <t>spread1XL.s</t>
  </si>
  <si>
    <t>spread1XL-xlpgen.xml</t>
  </si>
  <si>
    <t>V</t>
  </si>
  <si>
    <t>Delta1</t>
  </si>
  <si>
    <t>Delta2</t>
  </si>
  <si>
    <t>Gamma1</t>
  </si>
  <si>
    <t>Gamma2</t>
  </si>
  <si>
    <t>Gamma12</t>
  </si>
  <si>
    <t>Results</t>
  </si>
  <si>
    <t>put/call 1/0</t>
  </si>
  <si>
    <t>Spread Option Pricing</t>
  </si>
  <si>
    <t>Function: SPRDOPT</t>
  </si>
  <si>
    <t>EffDt</t>
  </si>
  <si>
    <t>put/call 0/1</t>
  </si>
  <si>
    <t>OUTPUTS</t>
  </si>
  <si>
    <t>INPUTS</t>
  </si>
  <si>
    <t>RetType</t>
  </si>
  <si>
    <t>Fwd Price A</t>
  </si>
  <si>
    <t>Fwd Price B</t>
  </si>
  <si>
    <t>Strike</t>
  </si>
  <si>
    <t>Ann.IntRt</t>
  </si>
  <si>
    <t>Vol.A</t>
  </si>
  <si>
    <t>Vol.B</t>
  </si>
  <si>
    <t>Correlation</t>
  </si>
  <si>
    <t>ExpDt</t>
  </si>
  <si>
    <t>OptType</t>
  </si>
  <si>
    <t>Price</t>
  </si>
  <si>
    <t>Delta A</t>
  </si>
  <si>
    <t>Delta B</t>
  </si>
  <si>
    <t>Gamma A</t>
  </si>
  <si>
    <t>Gamma B</t>
  </si>
  <si>
    <t>Vega A</t>
  </si>
  <si>
    <t>Vega B</t>
  </si>
  <si>
    <t>Eta</t>
  </si>
  <si>
    <t>Rho</t>
  </si>
  <si>
    <t>Theta</t>
  </si>
  <si>
    <t>Charm A</t>
  </si>
  <si>
    <t>Charm B</t>
  </si>
  <si>
    <t>Gamma A/B</t>
  </si>
  <si>
    <t>Exchange option on forwards</t>
  </si>
  <si>
    <t>vol</t>
  </si>
  <si>
    <t>d1</t>
  </si>
  <si>
    <t>d2</t>
  </si>
  <si>
    <t>N(d1)</t>
  </si>
  <si>
    <t>N(d2)</t>
  </si>
  <si>
    <t>Exchange option on assets</t>
  </si>
  <si>
    <t>Asset Price A</t>
  </si>
  <si>
    <t>Asset Price B</t>
  </si>
  <si>
    <t>RBOW</t>
  </si>
  <si>
    <t>Put</t>
  </si>
  <si>
    <t>Call</t>
  </si>
  <si>
    <r>
      <t>r</t>
    </r>
    <r>
      <rPr>
        <sz val="10"/>
        <rFont val="Arial"/>
      </rPr>
      <t xml:space="preserve"> = 0.64</t>
    </r>
  </si>
  <si>
    <t>SciFi</t>
  </si>
  <si>
    <t>SpdOpt/Analytical</t>
  </si>
  <si>
    <t>Diff. (%)</t>
  </si>
  <si>
    <t>K  = 0</t>
  </si>
  <si>
    <t>Asset 1</t>
  </si>
  <si>
    <t>Asset 2</t>
  </si>
  <si>
    <r>
      <t>r</t>
    </r>
    <r>
      <rPr>
        <sz val="10"/>
        <rFont val="Arial"/>
      </rPr>
      <t xml:space="preserve"> = 0.00</t>
    </r>
  </si>
  <si>
    <t>K  = 20</t>
  </si>
  <si>
    <t>Dividend</t>
  </si>
  <si>
    <t>sigma</t>
  </si>
  <si>
    <t>Spot</t>
  </si>
  <si>
    <t>INPUT</t>
  </si>
  <si>
    <t>SprdOpt</t>
  </si>
  <si>
    <r>
      <t>r</t>
    </r>
    <r>
      <rPr>
        <sz val="10"/>
        <rFont val="Arial"/>
      </rPr>
      <t xml:space="preserve"> = 0.999</t>
    </r>
  </si>
  <si>
    <t>Accuracy = 0.5</t>
  </si>
  <si>
    <t>Accuracy = 5.0</t>
  </si>
  <si>
    <r>
      <t xml:space="preserve">                                               </t>
    </r>
    <r>
      <rPr>
        <b/>
        <sz val="10"/>
        <rFont val="Arial"/>
        <family val="2"/>
      </rPr>
      <t>Comparison of SciFi Finite Difference Code with Exotica</t>
    </r>
    <r>
      <rPr>
        <sz val="10"/>
        <rFont val="Arial"/>
      </rPr>
      <t xml:space="preserve">
The results from the SciFi spread option code are compared with SPRDOPT(Exotica library) for two values of correlation ans strike prices.  For K = 0, the prices from SPRDOPT agree with analytical results to the precision shown in the tables. 
For the K = 0 case, the SciFi result can be brought into agreement with the analytical result by tightening the convergence criteria.  For example, tightening convergence changes the price from 2.971 to 2.769 for the  </t>
    </r>
    <r>
      <rPr>
        <sz val="10"/>
        <rFont val="Symbol"/>
        <family val="1"/>
        <charset val="2"/>
      </rPr>
      <t>r</t>
    </r>
    <r>
      <rPr>
        <sz val="10"/>
        <rFont val="Arial"/>
      </rPr>
      <t xml:space="preserve"> = 0.64 put.  For the values shown in the table, the SciFi code runs about one second.  Running time increases significantly as the convergence is tightened. </t>
    </r>
  </si>
  <si>
    <r>
      <t xml:space="preserve">At very high values of correlation, the difference between SciFi finite difference and Exotica increases for the same accuracy used above.   Increasing the accuracy by a factor of ten (to 5.0) brings the agreement into the same range as seen for lower values of </t>
    </r>
    <r>
      <rPr>
        <sz val="10"/>
        <rFont val="Symbol"/>
        <family val="1"/>
        <charset val="2"/>
      </rPr>
      <t>r</t>
    </r>
    <r>
      <rPr>
        <sz val="10"/>
        <rFont val="Arial"/>
      </rPr>
      <t>; the running time increases correspondingly (about 45 seconds for the price and 5 greeks).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</si>
</sst>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dd\-mmm\-yyyy"/>
    <numFmt numFmtId="173" formatCode="#,##0.0000"/>
    <numFmt numFmtId="174" formatCode="0.000"/>
    <numFmt numFmtId="178" formatCode="0.0000"/>
  </numFmts>
  <fonts count="2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</font>
    <font>
      <u/>
      <sz val="10"/>
      <color indexed="12"/>
      <name val="Arial"/>
    </font>
    <font>
      <b/>
      <sz val="18"/>
      <color indexed="21"/>
      <name val="Arial"/>
      <family val="2"/>
    </font>
    <font>
      <b/>
      <sz val="10"/>
      <color indexed="3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5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0"/>
      <name val="Times New Roman"/>
    </font>
    <font>
      <b/>
      <sz val="9"/>
      <color indexed="12"/>
      <name val="Times New Roman"/>
      <family val="1"/>
    </font>
    <font>
      <b/>
      <sz val="9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47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47"/>
      </patternFill>
    </fill>
    <fill>
      <patternFill patternType="solid">
        <fgColor indexed="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8" fillId="2" borderId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</cellStyleXfs>
  <cellXfs count="114">
    <xf numFmtId="0" fontId="0" fillId="0" borderId="0" xfId="0"/>
    <xf numFmtId="0" fontId="6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5" fillId="6" borderId="0" xfId="1" applyFont="1" applyFill="1" applyAlignment="1" applyProtection="1">
      <alignment horizontal="left"/>
    </xf>
    <xf numFmtId="172" fontId="0" fillId="6" borderId="0" xfId="0" applyNumberFormat="1" applyFill="1" applyAlignment="1">
      <alignment horizontal="left"/>
    </xf>
    <xf numFmtId="0" fontId="5" fillId="6" borderId="0" xfId="1" applyFill="1" applyAlignment="1" applyProtection="1">
      <alignment horizontal="left"/>
    </xf>
    <xf numFmtId="0" fontId="5" fillId="6" borderId="0" xfId="1" applyFill="1" applyAlignment="1" applyProtection="1"/>
    <xf numFmtId="0" fontId="8" fillId="2" borderId="1" xfId="3" applyBorder="1"/>
    <xf numFmtId="0" fontId="7" fillId="4" borderId="1" xfId="5" applyBorder="1"/>
    <xf numFmtId="0" fontId="3" fillId="3" borderId="1" xfId="4" applyNumberFormat="1" applyBorder="1"/>
    <xf numFmtId="0" fontId="7" fillId="4" borderId="1" xfId="5" applyFont="1" applyBorder="1"/>
    <xf numFmtId="0" fontId="8" fillId="7" borderId="1" xfId="0" applyFont="1" applyFill="1" applyBorder="1"/>
    <xf numFmtId="0" fontId="9" fillId="7" borderId="2" xfId="0" applyFont="1" applyFill="1" applyBorder="1"/>
    <xf numFmtId="0" fontId="2" fillId="5" borderId="2" xfId="6" applyNumberFormat="1" applyBorder="1"/>
    <xf numFmtId="0" fontId="0" fillId="6" borderId="0" xfId="0" applyFill="1" applyBorder="1"/>
    <xf numFmtId="0" fontId="6" fillId="6" borderId="0" xfId="0" applyFont="1" applyFill="1" applyBorder="1"/>
    <xf numFmtId="0" fontId="0" fillId="6" borderId="0" xfId="0" applyFill="1" applyBorder="1" applyAlignment="1">
      <alignment horizontal="left"/>
    </xf>
    <xf numFmtId="0" fontId="5" fillId="6" borderId="0" xfId="1" applyFont="1" applyFill="1" applyBorder="1" applyAlignment="1" applyProtection="1">
      <alignment horizontal="left"/>
    </xf>
    <xf numFmtId="0" fontId="5" fillId="6" borderId="0" xfId="1" applyFill="1" applyBorder="1" applyAlignment="1" applyProtection="1">
      <alignment horizontal="left"/>
    </xf>
    <xf numFmtId="0" fontId="5" fillId="6" borderId="0" xfId="1" applyFill="1" applyBorder="1" applyAlignment="1" applyProtection="1"/>
    <xf numFmtId="172" fontId="0" fillId="6" borderId="0" xfId="0" applyNumberFormat="1" applyFill="1" applyBorder="1" applyAlignment="1">
      <alignment horizontal="left"/>
    </xf>
    <xf numFmtId="0" fontId="8" fillId="6" borderId="0" xfId="3" applyFill="1" applyBorder="1"/>
    <xf numFmtId="0" fontId="8" fillId="6" borderId="0" xfId="0" applyFont="1" applyFill="1" applyBorder="1"/>
    <xf numFmtId="0" fontId="9" fillId="6" borderId="0" xfId="0" applyFont="1" applyFill="1" applyBorder="1"/>
    <xf numFmtId="0" fontId="7" fillId="8" borderId="0" xfId="5" applyFill="1" applyBorder="1"/>
    <xf numFmtId="0" fontId="3" fillId="6" borderId="0" xfId="4" applyNumberFormat="1" applyFill="1" applyBorder="1"/>
    <xf numFmtId="0" fontId="7" fillId="8" borderId="0" xfId="5" applyFont="1" applyFill="1" applyBorder="1"/>
    <xf numFmtId="0" fontId="2" fillId="6" borderId="0" xfId="6" applyNumberFormat="1" applyFill="1" applyBorder="1"/>
    <xf numFmtId="0" fontId="10" fillId="9" borderId="0" xfId="0" applyFont="1" applyFill="1"/>
    <xf numFmtId="0" fontId="11" fillId="9" borderId="0" xfId="0" applyFont="1" applyFill="1"/>
    <xf numFmtId="0" fontId="12" fillId="9" borderId="0" xfId="0" applyFont="1" applyFill="1"/>
    <xf numFmtId="0" fontId="0" fillId="3" borderId="0" xfId="0" applyFill="1"/>
    <xf numFmtId="0" fontId="13" fillId="6" borderId="1" xfId="0" applyFont="1" applyFill="1" applyBorder="1"/>
    <xf numFmtId="14" fontId="14" fillId="0" borderId="1" xfId="0" applyNumberFormat="1" applyFont="1" applyFill="1" applyBorder="1"/>
    <xf numFmtId="0" fontId="14" fillId="3" borderId="0" xfId="0" applyFont="1" applyFill="1"/>
    <xf numFmtId="0" fontId="15" fillId="3" borderId="3" xfId="0" applyFont="1" applyFill="1" applyBorder="1" applyAlignment="1">
      <alignment horizontal="centerContinuous"/>
    </xf>
    <xf numFmtId="0" fontId="14" fillId="3" borderId="3" xfId="0" applyFont="1" applyFill="1" applyBorder="1" applyAlignment="1">
      <alignment horizontal="centerContinuous"/>
    </xf>
    <xf numFmtId="0" fontId="16" fillId="3" borderId="0" xfId="0" applyFont="1" applyFill="1" applyAlignment="1">
      <alignment horizontal="centerContinuous"/>
    </xf>
    <xf numFmtId="0" fontId="15" fillId="3" borderId="0" xfId="0" applyFont="1" applyFill="1" applyAlignment="1">
      <alignment horizontal="centerContinuous"/>
    </xf>
    <xf numFmtId="0" fontId="17" fillId="3" borderId="3" xfId="0" applyFont="1" applyFill="1" applyBorder="1"/>
    <xf numFmtId="0" fontId="0" fillId="0" borderId="0" xfId="0" applyAlignment="1">
      <alignment horizontal="center"/>
    </xf>
    <xf numFmtId="0" fontId="18" fillId="6" borderId="1" xfId="0" applyFont="1" applyFill="1" applyBorder="1"/>
    <xf numFmtId="0" fontId="15" fillId="6" borderId="1" xfId="0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10" fontId="1" fillId="0" borderId="1" xfId="2" applyNumberFormat="1" applyFill="1" applyBorder="1"/>
    <xf numFmtId="14" fontId="0" fillId="0" borderId="1" xfId="0" applyNumberFormat="1" applyFill="1" applyBorder="1"/>
    <xf numFmtId="0" fontId="0" fillId="3" borderId="0" xfId="0" quotePrefix="1" applyFill="1"/>
    <xf numFmtId="178" fontId="19" fillId="0" borderId="1" xfId="0" quotePrefix="1" applyNumberFormat="1" applyFont="1" applyFill="1" applyBorder="1" applyAlignment="1">
      <alignment horizontal="center"/>
    </xf>
    <xf numFmtId="2" fontId="14" fillId="3" borderId="0" xfId="0" applyNumberFormat="1" applyFont="1" applyFill="1"/>
    <xf numFmtId="14" fontId="14" fillId="3" borderId="0" xfId="0" applyNumberFormat="1" applyFont="1" applyFill="1"/>
    <xf numFmtId="0" fontId="14" fillId="0" borderId="0" xfId="0" applyFont="1"/>
    <xf numFmtId="173" fontId="14" fillId="3" borderId="0" xfId="0" applyNumberFormat="1" applyFont="1" applyFill="1"/>
    <xf numFmtId="0" fontId="20" fillId="3" borderId="0" xfId="0" applyFont="1" applyFill="1"/>
    <xf numFmtId="174" fontId="19" fillId="3" borderId="0" xfId="0" quotePrefix="1" applyNumberFormat="1" applyFont="1" applyFill="1"/>
    <xf numFmtId="2" fontId="14" fillId="0" borderId="0" xfId="0" applyNumberFormat="1" applyFont="1"/>
    <xf numFmtId="14" fontId="14" fillId="0" borderId="0" xfId="0" applyNumberFormat="1" applyFont="1"/>
    <xf numFmtId="0" fontId="20" fillId="0" borderId="0" xfId="0" applyFont="1"/>
    <xf numFmtId="174" fontId="19" fillId="0" borderId="0" xfId="0" quotePrefix="1" applyNumberFormat="1" applyFont="1"/>
    <xf numFmtId="0" fontId="15" fillId="6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4" fontId="19" fillId="0" borderId="1" xfId="0" quotePrefix="1" applyNumberFormat="1" applyFont="1" applyFill="1" applyBorder="1" applyAlignment="1">
      <alignment horizontal="center"/>
    </xf>
    <xf numFmtId="0" fontId="19" fillId="0" borderId="1" xfId="0" quotePrefix="1" applyNumberFormat="1" applyFont="1" applyFill="1" applyBorder="1" applyAlignment="1">
      <alignment horizontal="center"/>
    </xf>
    <xf numFmtId="174" fontId="19" fillId="0" borderId="1" xfId="0" quotePrefix="1" applyNumberFormat="1" applyFont="1" applyFill="1" applyBorder="1"/>
    <xf numFmtId="0" fontId="0" fillId="0" borderId="0" xfId="0" quotePrefix="1" applyNumberFormat="1"/>
    <xf numFmtId="0" fontId="0" fillId="0" borderId="0" xfId="0" applyNumberFormat="1"/>
    <xf numFmtId="9" fontId="1" fillId="0" borderId="0" xfId="2" quotePrefix="1"/>
    <xf numFmtId="2" fontId="0" fillId="0" borderId="0" xfId="0" applyNumberFormat="1"/>
    <xf numFmtId="10" fontId="1" fillId="0" borderId="0" xfId="2" applyNumberFormat="1"/>
    <xf numFmtId="14" fontId="0" fillId="0" borderId="0" xfId="0" applyNumberFormat="1"/>
    <xf numFmtId="173" fontId="0" fillId="0" borderId="0" xfId="0" quotePrefix="1" applyNumberFormat="1"/>
    <xf numFmtId="3" fontId="21" fillId="0" borderId="0" xfId="0" quotePrefix="1" applyNumberFormat="1" applyFont="1" applyAlignment="1">
      <alignment horizontal="center"/>
    </xf>
    <xf numFmtId="9" fontId="0" fillId="0" borderId="0" xfId="0" applyNumberFormat="1"/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wrapText="1"/>
    </xf>
    <xf numFmtId="178" fontId="19" fillId="0" borderId="1" xfId="0" quotePrefix="1" applyNumberFormat="1" applyFont="1" applyFill="1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top" wrapText="1"/>
    </xf>
  </cellXfs>
  <cellStyles count="7">
    <cellStyle name="Hyperlink" xfId="1" builtinId="8"/>
    <cellStyle name="Normal" xfId="0" builtinId="0"/>
    <cellStyle name="Percent" xfId="2" builtinId="5"/>
    <cellStyle name="sfGroupLabel" xfId="3"/>
    <cellStyle name="sfInput" xfId="4"/>
    <cellStyle name="sfLabel" xfId="5"/>
    <cellStyle name="sfOutpu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10</xdr:row>
          <xdr:rowOff>0</xdr:rowOff>
        </xdr:from>
        <xdr:to>
          <xdr:col>0</xdr:col>
          <xdr:colOff>845820</xdr:colOff>
          <xdr:row>12</xdr:row>
          <xdr:rowOff>160020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Formulae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167640</xdr:colOff>
      <xdr:row>1</xdr:row>
      <xdr:rowOff>106680</xdr:rowOff>
    </xdr:from>
    <xdr:to>
      <xdr:col>0</xdr:col>
      <xdr:colOff>784860</xdr:colOff>
      <xdr:row>7</xdr:row>
      <xdr:rowOff>121920</xdr:rowOff>
    </xdr:to>
    <xdr:pic>
      <xdr:nvPicPr>
        <xdr:cNvPr id="1039" name="Picture 15" descr="S:\Marketing\scicomp for XL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274320"/>
          <a:ext cx="6172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10</xdr:row>
          <xdr:rowOff>0</xdr:rowOff>
        </xdr:from>
        <xdr:to>
          <xdr:col>0</xdr:col>
          <xdr:colOff>845820</xdr:colOff>
          <xdr:row>12</xdr:row>
          <xdr:rowOff>160020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Formulae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167640</xdr:colOff>
      <xdr:row>1</xdr:row>
      <xdr:rowOff>106680</xdr:rowOff>
    </xdr:from>
    <xdr:to>
      <xdr:col>0</xdr:col>
      <xdr:colOff>784860</xdr:colOff>
      <xdr:row>7</xdr:row>
      <xdr:rowOff>121920</xdr:rowOff>
    </xdr:to>
    <xdr:pic>
      <xdr:nvPicPr>
        <xdr:cNvPr id="3074" name="Picture 2" descr="S:\Marketing\scicomp for XL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274320"/>
          <a:ext cx="6172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omments" Target="../comments1.xml"/><Relationship Id="rId2" Type="http://schemas.openxmlformats.org/officeDocument/2006/relationships/hyperlink" Target="../../../source/repos/enron_xls/edrm/spread1XL-xlpgen.xml" TargetMode="External"/><Relationship Id="rId1" Type="http://schemas.openxmlformats.org/officeDocument/2006/relationships/hyperlink" Target="../../../source/repos/enron_xls/edrm/spread1XL.s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omments" Target="../comments2.xml"/><Relationship Id="rId2" Type="http://schemas.openxmlformats.org/officeDocument/2006/relationships/hyperlink" Target="../../../source/repos/enron_xls/edrm/spread1XL-xlpgen.xml" TargetMode="External"/><Relationship Id="rId1" Type="http://schemas.openxmlformats.org/officeDocument/2006/relationships/hyperlink" Target="../../../source/repos/enron_xls/edrm/spread1XL.s" TargetMode="External"/><Relationship Id="rId6" Type="http://schemas.openxmlformats.org/officeDocument/2006/relationships/ctrlProp" Target="../ctrlProps/ctrlProp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abSelected="1" topLeftCell="A41" zoomScale="75" workbookViewId="0">
      <selection activeCell="M60" sqref="M60"/>
    </sheetView>
  </sheetViews>
  <sheetFormatPr defaultRowHeight="13.2" x14ac:dyDescent="0.25"/>
  <cols>
    <col min="1" max="1" width="2.88671875" customWidth="1"/>
    <col min="2" max="2" width="9.88671875" customWidth="1"/>
    <col min="3" max="3" width="10.88671875" customWidth="1"/>
    <col min="4" max="4" width="15.109375" customWidth="1"/>
    <col min="6" max="6" width="10.44140625" customWidth="1"/>
    <col min="7" max="7" width="15.109375" customWidth="1"/>
    <col min="9" max="9" width="17" customWidth="1"/>
  </cols>
  <sheetData>
    <row r="1" spans="2:10" ht="131.25" customHeight="1" x14ac:dyDescent="0.25">
      <c r="B1" s="112" t="s">
        <v>91</v>
      </c>
      <c r="C1" s="112"/>
      <c r="D1" s="112"/>
      <c r="E1" s="112"/>
      <c r="F1" s="112"/>
      <c r="G1" s="112"/>
      <c r="H1" s="112"/>
      <c r="I1" s="112"/>
      <c r="J1" s="97"/>
    </row>
    <row r="4" spans="2:10" x14ac:dyDescent="0.25">
      <c r="B4" t="s">
        <v>86</v>
      </c>
    </row>
    <row r="5" spans="2:10" x14ac:dyDescent="0.25">
      <c r="B5" s="96"/>
      <c r="C5" s="76" t="s">
        <v>79</v>
      </c>
      <c r="D5" s="76" t="s">
        <v>80</v>
      </c>
      <c r="E5" s="96"/>
      <c r="F5" s="76" t="s">
        <v>13</v>
      </c>
      <c r="G5" s="76">
        <v>0.08</v>
      </c>
    </row>
    <row r="6" spans="2:10" x14ac:dyDescent="0.25">
      <c r="B6" s="76" t="s">
        <v>84</v>
      </c>
      <c r="C6" s="76">
        <v>0.35</v>
      </c>
      <c r="D6" s="76">
        <v>0.26</v>
      </c>
      <c r="E6" s="96"/>
      <c r="F6" s="76" t="s">
        <v>15</v>
      </c>
      <c r="G6" s="76">
        <v>0.49830000000000002</v>
      </c>
    </row>
    <row r="7" spans="2:10" x14ac:dyDescent="0.25">
      <c r="B7" s="76" t="s">
        <v>83</v>
      </c>
      <c r="C7" s="76">
        <v>0.08</v>
      </c>
      <c r="D7" s="76">
        <v>0.08</v>
      </c>
      <c r="E7" s="96"/>
      <c r="F7" s="76" t="s">
        <v>19</v>
      </c>
      <c r="G7" s="76">
        <v>0.5</v>
      </c>
    </row>
    <row r="8" spans="2:10" x14ac:dyDescent="0.25">
      <c r="B8" s="76" t="s">
        <v>85</v>
      </c>
      <c r="C8" s="76">
        <v>143</v>
      </c>
      <c r="D8" s="76">
        <v>122</v>
      </c>
      <c r="E8" s="96"/>
      <c r="F8" s="76" t="s">
        <v>20</v>
      </c>
      <c r="G8" s="76">
        <v>5</v>
      </c>
    </row>
    <row r="10" spans="2:10" ht="13.8" thickBot="1" x14ac:dyDescent="0.3"/>
    <row r="11" spans="2:10" x14ac:dyDescent="0.25">
      <c r="B11" s="105" t="s">
        <v>81</v>
      </c>
      <c r="C11" s="106"/>
      <c r="D11" s="106"/>
      <c r="E11" s="106"/>
      <c r="F11" s="106"/>
      <c r="G11" s="106"/>
      <c r="H11" s="107"/>
    </row>
    <row r="12" spans="2:10" x14ac:dyDescent="0.25">
      <c r="B12" s="83" t="s">
        <v>78</v>
      </c>
      <c r="C12" s="101" t="s">
        <v>72</v>
      </c>
      <c r="D12" s="102"/>
      <c r="E12" s="108"/>
      <c r="F12" s="103" t="s">
        <v>73</v>
      </c>
      <c r="G12" s="102"/>
      <c r="H12" s="104"/>
    </row>
    <row r="13" spans="2:10" x14ac:dyDescent="0.25">
      <c r="B13" s="84"/>
      <c r="C13" s="76" t="s">
        <v>75</v>
      </c>
      <c r="D13" s="76" t="s">
        <v>76</v>
      </c>
      <c r="E13" s="78" t="s">
        <v>77</v>
      </c>
      <c r="F13" s="80" t="s">
        <v>75</v>
      </c>
      <c r="G13" s="76" t="s">
        <v>76</v>
      </c>
      <c r="H13" s="85" t="s">
        <v>77</v>
      </c>
    </row>
    <row r="14" spans="2:10" x14ac:dyDescent="0.25">
      <c r="B14" s="83" t="s">
        <v>49</v>
      </c>
      <c r="C14" s="77">
        <v>7.4986777030025591</v>
      </c>
      <c r="D14" s="77">
        <v>7.4892588156570241</v>
      </c>
      <c r="E14" s="79">
        <f t="shared" ref="E14:E19" si="0">(C14-D14)/D14</f>
        <v>1.257652803484889E-3</v>
      </c>
      <c r="F14" s="81">
        <v>27.678000048626018</v>
      </c>
      <c r="G14" s="77">
        <v>27.668599249942964</v>
      </c>
      <c r="H14" s="86">
        <f t="shared" ref="H14:H19" si="1">(F14-G14)/G14</f>
        <v>3.3976417086140358E-4</v>
      </c>
    </row>
    <row r="15" spans="2:10" x14ac:dyDescent="0.25">
      <c r="B15" s="83" t="s">
        <v>26</v>
      </c>
      <c r="C15" s="77">
        <v>-0.24183479344718262</v>
      </c>
      <c r="D15" s="77">
        <v>-0.24162558998963557</v>
      </c>
      <c r="E15" s="79">
        <f t="shared" si="0"/>
        <v>8.6581664448712008E-4</v>
      </c>
      <c r="F15" s="81">
        <v>0.7190853182491711</v>
      </c>
      <c r="G15" s="77">
        <v>0.71929538307160024</v>
      </c>
      <c r="H15" s="86">
        <f t="shared" si="1"/>
        <v>-2.9204250072077035E-4</v>
      </c>
    </row>
    <row r="16" spans="2:10" x14ac:dyDescent="0.25">
      <c r="B16" s="83" t="s">
        <v>27</v>
      </c>
      <c r="C16" s="77">
        <v>0.34472942093154901</v>
      </c>
      <c r="D16" s="77">
        <v>0.3446043577142297</v>
      </c>
      <c r="E16" s="79">
        <f t="shared" si="0"/>
        <v>3.6291826995125026E-4</v>
      </c>
      <c r="F16" s="81">
        <v>-0.61619069076480504</v>
      </c>
      <c r="G16" s="77">
        <v>-0.6163166153470061</v>
      </c>
      <c r="H16" s="86">
        <f t="shared" si="1"/>
        <v>-2.0431800646842049E-4</v>
      </c>
    </row>
    <row r="17" spans="2:8" x14ac:dyDescent="0.25">
      <c r="B17" s="83" t="s">
        <v>28</v>
      </c>
      <c r="C17" s="77">
        <v>6.9549729848051049E-3</v>
      </c>
      <c r="D17" s="77">
        <v>6.9594353384022332E-3</v>
      </c>
      <c r="E17" s="79">
        <f t="shared" si="0"/>
        <v>-6.41194778045432E-4</v>
      </c>
      <c r="F17" s="81">
        <v>6.9549729848037249E-3</v>
      </c>
      <c r="G17" s="77">
        <v>6.9594353384022332E-3</v>
      </c>
      <c r="H17" s="86">
        <f t="shared" si="1"/>
        <v>-6.4119477824372E-4</v>
      </c>
    </row>
    <row r="18" spans="2:8" x14ac:dyDescent="0.25">
      <c r="B18" s="83" t="s">
        <v>29</v>
      </c>
      <c r="C18" s="77">
        <v>9.5545091469292492E-3</v>
      </c>
      <c r="D18" s="77">
        <v>9.5614956343922624E-3</v>
      </c>
      <c r="E18" s="79">
        <f t="shared" si="0"/>
        <v>-7.3068981361902E-4</v>
      </c>
      <c r="F18" s="81">
        <v>9.5545091469286421E-3</v>
      </c>
      <c r="G18" s="77">
        <v>9.5614956343922624E-3</v>
      </c>
      <c r="H18" s="86">
        <f t="shared" si="1"/>
        <v>-7.3068981368251977E-4</v>
      </c>
    </row>
    <row r="19" spans="2:8" ht="13.8" thickBot="1" x14ac:dyDescent="0.3">
      <c r="B19" s="87" t="s">
        <v>30</v>
      </c>
      <c r="C19" s="88">
        <v>-8.1414460096420442E-3</v>
      </c>
      <c r="D19" s="88">
        <v>-8.1573704283073312E-3</v>
      </c>
      <c r="E19" s="89">
        <f t="shared" si="0"/>
        <v>-1.952150978705929E-3</v>
      </c>
      <c r="F19" s="90">
        <v>-8.1414460096420633E-3</v>
      </c>
      <c r="G19" s="88">
        <v>-8.1573704283073312E-3</v>
      </c>
      <c r="H19" s="91">
        <f t="shared" si="1"/>
        <v>-1.9521509787035899E-3</v>
      </c>
    </row>
    <row r="20" spans="2:8" x14ac:dyDescent="0.25">
      <c r="C20" s="75"/>
    </row>
    <row r="21" spans="2:8" ht="13.8" thickBot="1" x14ac:dyDescent="0.3"/>
    <row r="22" spans="2:8" x14ac:dyDescent="0.25">
      <c r="B22" s="105" t="s">
        <v>74</v>
      </c>
      <c r="C22" s="106"/>
      <c r="D22" s="106"/>
      <c r="E22" s="106"/>
      <c r="F22" s="106"/>
      <c r="G22" s="106"/>
      <c r="H22" s="107"/>
    </row>
    <row r="23" spans="2:8" x14ac:dyDescent="0.25">
      <c r="B23" s="83" t="s">
        <v>78</v>
      </c>
      <c r="C23" s="101" t="s">
        <v>72</v>
      </c>
      <c r="D23" s="102"/>
      <c r="E23" s="108"/>
      <c r="F23" s="103" t="s">
        <v>73</v>
      </c>
      <c r="G23" s="102"/>
      <c r="H23" s="104"/>
    </row>
    <row r="24" spans="2:8" x14ac:dyDescent="0.25">
      <c r="B24" s="84"/>
      <c r="C24" s="76" t="s">
        <v>75</v>
      </c>
      <c r="D24" s="76" t="s">
        <v>76</v>
      </c>
      <c r="E24" s="78" t="s">
        <v>77</v>
      </c>
      <c r="F24" s="80" t="s">
        <v>75</v>
      </c>
      <c r="G24" s="76" t="s">
        <v>76</v>
      </c>
      <c r="H24" s="85" t="s">
        <v>77</v>
      </c>
    </row>
    <row r="25" spans="2:8" x14ac:dyDescent="0.25">
      <c r="B25" s="83" t="s">
        <v>49</v>
      </c>
      <c r="C25" s="77">
        <v>2.7921419505241238</v>
      </c>
      <c r="D25" s="77">
        <v>2.767015539726188</v>
      </c>
      <c r="E25" s="79">
        <f t="shared" ref="E25:E30" si="2">(C25-D25)/D25</f>
        <v>9.0806901649790779E-3</v>
      </c>
      <c r="F25" s="81">
        <v>22.971464296147577</v>
      </c>
      <c r="G25" s="77">
        <v>22.946355974012125</v>
      </c>
      <c r="H25" s="86">
        <f t="shared" ref="H25:H30" si="3">(F25-G25)/G25</f>
        <v>1.0942182786621286E-3</v>
      </c>
    </row>
    <row r="26" spans="2:8" x14ac:dyDescent="0.25">
      <c r="B26" s="83" t="s">
        <v>26</v>
      </c>
      <c r="C26" s="77">
        <v>-0.17273414284607638</v>
      </c>
      <c r="D26" s="77">
        <v>-0.17054741318249877</v>
      </c>
      <c r="E26" s="79">
        <f t="shared" si="2"/>
        <v>1.2821828386441957E-2</v>
      </c>
      <c r="F26" s="81">
        <v>0.78818596885028014</v>
      </c>
      <c r="G26" s="77">
        <v>0.79037355987873703</v>
      </c>
      <c r="H26" s="86">
        <f t="shared" si="3"/>
        <v>-2.7677937870195495E-3</v>
      </c>
    </row>
    <row r="27" spans="2:8" x14ac:dyDescent="0.25">
      <c r="B27" s="83" t="s">
        <v>27</v>
      </c>
      <c r="C27" s="77">
        <v>0.22477228736651597</v>
      </c>
      <c r="D27" s="77">
        <v>0.2225845993033001</v>
      </c>
      <c r="E27" s="79">
        <f t="shared" si="2"/>
        <v>9.8285688680323485E-3</v>
      </c>
      <c r="F27" s="81">
        <v>-0.73614782432983683</v>
      </c>
      <c r="G27" s="77">
        <v>-0.7383363737579357</v>
      </c>
      <c r="H27" s="86">
        <f t="shared" si="3"/>
        <v>-2.964163091355962E-3</v>
      </c>
    </row>
    <row r="28" spans="2:8" x14ac:dyDescent="0.25">
      <c r="B28" s="83" t="s">
        <v>28</v>
      </c>
      <c r="C28" s="77">
        <v>9.1239372488804427E-3</v>
      </c>
      <c r="D28" s="77">
        <v>9.1248842944110769E-3</v>
      </c>
      <c r="E28" s="79">
        <f t="shared" si="2"/>
        <v>-1.0378712760382977E-4</v>
      </c>
      <c r="F28" s="81">
        <v>9.1239372488802779E-3</v>
      </c>
      <c r="G28" s="77">
        <v>9.1248842944110769E-3</v>
      </c>
      <c r="H28" s="86">
        <f t="shared" si="3"/>
        <v>-1.0378712762189013E-4</v>
      </c>
    </row>
    <row r="29" spans="2:8" x14ac:dyDescent="0.25">
      <c r="B29" s="83" t="s">
        <v>29</v>
      </c>
      <c r="C29" s="77">
        <v>1.2497743580614028E-2</v>
      </c>
      <c r="D29" s="77">
        <v>1.2536596994764957E-2</v>
      </c>
      <c r="E29" s="79">
        <f t="shared" si="2"/>
        <v>-3.0991994212746427E-3</v>
      </c>
      <c r="F29" s="81">
        <v>1.2497743580612472E-2</v>
      </c>
      <c r="G29" s="77">
        <v>1.2536596994764957E-2</v>
      </c>
      <c r="H29" s="86">
        <f t="shared" si="3"/>
        <v>-3.0991994213987631E-3</v>
      </c>
    </row>
    <row r="30" spans="2:8" ht="13.8" thickBot="1" x14ac:dyDescent="0.3">
      <c r="B30" s="87" t="s">
        <v>30</v>
      </c>
      <c r="C30" s="88">
        <v>-1.0662370568054061E-2</v>
      </c>
      <c r="D30" s="88">
        <v>-1.0695549201045651E-2</v>
      </c>
      <c r="E30" s="89">
        <f t="shared" si="2"/>
        <v>-3.1020971778004643E-3</v>
      </c>
      <c r="F30" s="90">
        <v>-1.0662370568054027E-2</v>
      </c>
      <c r="G30" s="88">
        <v>-1.0695549201045651E-2</v>
      </c>
      <c r="H30" s="91">
        <f t="shared" si="3"/>
        <v>-3.1020971778037082E-3</v>
      </c>
    </row>
    <row r="31" spans="2:8" x14ac:dyDescent="0.25">
      <c r="C31" s="75"/>
    </row>
    <row r="32" spans="2:8" ht="13.8" thickBot="1" x14ac:dyDescent="0.3"/>
    <row r="33" spans="2:12" x14ac:dyDescent="0.25">
      <c r="B33" s="105" t="s">
        <v>81</v>
      </c>
      <c r="C33" s="106"/>
      <c r="D33" s="106"/>
      <c r="E33" s="106"/>
      <c r="F33" s="106"/>
      <c r="G33" s="106"/>
      <c r="H33" s="107"/>
    </row>
    <row r="34" spans="2:12" x14ac:dyDescent="0.25">
      <c r="B34" s="83" t="s">
        <v>82</v>
      </c>
      <c r="C34" s="101" t="s">
        <v>72</v>
      </c>
      <c r="D34" s="102"/>
      <c r="E34" s="108"/>
      <c r="F34" s="103" t="s">
        <v>73</v>
      </c>
      <c r="G34" s="102"/>
      <c r="H34" s="104"/>
    </row>
    <row r="35" spans="2:12" x14ac:dyDescent="0.25">
      <c r="B35" s="84"/>
      <c r="C35" s="76" t="s">
        <v>75</v>
      </c>
      <c r="D35" s="76" t="s">
        <v>87</v>
      </c>
      <c r="E35" s="78" t="s">
        <v>77</v>
      </c>
      <c r="F35" s="80" t="s">
        <v>75</v>
      </c>
      <c r="G35" s="76" t="s">
        <v>87</v>
      </c>
      <c r="H35" s="85" t="s">
        <v>77</v>
      </c>
    </row>
    <row r="36" spans="2:12" x14ac:dyDescent="0.25">
      <c r="B36" s="83" t="s">
        <v>49</v>
      </c>
      <c r="C36" s="77">
        <v>15.483576880743509</v>
      </c>
      <c r="D36" s="77">
        <v>15.475290120426283</v>
      </c>
      <c r="E36" s="79">
        <f t="shared" ref="E36:E41" si="4">(C36-D36)/D36</f>
        <v>5.3548335783948559E-4</v>
      </c>
      <c r="F36" s="81">
        <v>16.444496992439884</v>
      </c>
      <c r="G36" s="77">
        <v>16.436211093487504</v>
      </c>
      <c r="H36" s="86">
        <f t="shared" ref="H36:H41" si="5">(F36-G36)/G36</f>
        <v>5.0412463707423885E-4</v>
      </c>
    </row>
    <row r="37" spans="2:12" x14ac:dyDescent="0.25">
      <c r="B37" s="83" t="s">
        <v>26</v>
      </c>
      <c r="C37" s="77">
        <v>-0.41462968441181275</v>
      </c>
      <c r="D37" s="77">
        <v>-0.41466471927600201</v>
      </c>
      <c r="E37" s="79">
        <f t="shared" si="4"/>
        <v>-8.4489619108265017E-5</v>
      </c>
      <c r="F37" s="81">
        <v>0.54629042728453903</v>
      </c>
      <c r="G37" s="77">
        <v>0.54625625378523379</v>
      </c>
      <c r="H37" s="86">
        <f t="shared" si="5"/>
        <v>6.255946557761545E-5</v>
      </c>
    </row>
    <row r="38" spans="2:12" x14ac:dyDescent="0.25">
      <c r="B38" s="83" t="s">
        <v>27</v>
      </c>
      <c r="C38" s="77">
        <v>0.53182496998075945</v>
      </c>
      <c r="D38" s="77">
        <v>0.53186597835577176</v>
      </c>
      <c r="E38" s="79">
        <f t="shared" si="4"/>
        <v>-7.7102835453176917E-5</v>
      </c>
      <c r="F38" s="81">
        <v>-0.42909514171559598</v>
      </c>
      <c r="G38" s="77">
        <v>-0.42905499470546399</v>
      </c>
      <c r="H38" s="86">
        <f t="shared" si="5"/>
        <v>9.3570779101538479E-5</v>
      </c>
    </row>
    <row r="39" spans="2:12" x14ac:dyDescent="0.25">
      <c r="B39" s="83" t="s">
        <v>28</v>
      </c>
      <c r="C39" s="77">
        <v>9.0080893944484864E-3</v>
      </c>
      <c r="D39" s="77">
        <v>9.0146669230763646E-3</v>
      </c>
      <c r="E39" s="79">
        <f t="shared" si="4"/>
        <v>-7.2964743833636692E-4</v>
      </c>
      <c r="F39" s="81">
        <v>9.0080893944494388E-3</v>
      </c>
      <c r="G39" s="77">
        <v>9.0146669230763646E-3</v>
      </c>
      <c r="H39" s="86">
        <f t="shared" si="5"/>
        <v>-7.2964743823072096E-4</v>
      </c>
    </row>
    <row r="40" spans="2:12" x14ac:dyDescent="0.25">
      <c r="B40" s="83" t="s">
        <v>29</v>
      </c>
      <c r="C40" s="77">
        <v>9.1207245631997648E-3</v>
      </c>
      <c r="D40" s="77">
        <v>9.1222597643817096E-3</v>
      </c>
      <c r="E40" s="79">
        <f t="shared" si="4"/>
        <v>-1.682917634004523E-4</v>
      </c>
      <c r="F40" s="81">
        <v>9.1207245632002089E-3</v>
      </c>
      <c r="G40" s="77">
        <v>9.1222597643817096E-3</v>
      </c>
      <c r="H40" s="86">
        <f t="shared" si="5"/>
        <v>-1.6829176335177038E-4</v>
      </c>
    </row>
    <row r="41" spans="2:12" ht="13.8" thickBot="1" x14ac:dyDescent="0.3">
      <c r="B41" s="87" t="s">
        <v>30</v>
      </c>
      <c r="C41" s="95">
        <v>-9.0468160112484684E-3</v>
      </c>
      <c r="D41" s="88">
        <v>-9.066109001651057E-3</v>
      </c>
      <c r="E41" s="89">
        <f t="shared" si="4"/>
        <v>-2.1280342425924036E-3</v>
      </c>
      <c r="F41" s="93">
        <v>-9.0468160112484094E-3</v>
      </c>
      <c r="G41" s="88">
        <v>-9.066109001651057E-3</v>
      </c>
      <c r="H41" s="91">
        <f t="shared" si="5"/>
        <v>-2.1280342425989093E-3</v>
      </c>
    </row>
    <row r="42" spans="2:12" x14ac:dyDescent="0.25">
      <c r="L42" s="75"/>
    </row>
    <row r="43" spans="2:12" ht="13.8" thickBot="1" x14ac:dyDescent="0.3">
      <c r="L43" s="75"/>
    </row>
    <row r="44" spans="2:12" x14ac:dyDescent="0.25">
      <c r="B44" s="82"/>
      <c r="C44" s="109" t="s">
        <v>74</v>
      </c>
      <c r="D44" s="110"/>
      <c r="E44" s="110"/>
      <c r="F44" s="110"/>
      <c r="G44" s="110"/>
      <c r="H44" s="111"/>
      <c r="L44" s="75"/>
    </row>
    <row r="45" spans="2:12" x14ac:dyDescent="0.25">
      <c r="B45" s="83" t="s">
        <v>82</v>
      </c>
      <c r="C45" s="101" t="s">
        <v>72</v>
      </c>
      <c r="D45" s="102"/>
      <c r="E45" s="102"/>
      <c r="F45" s="103" t="s">
        <v>73</v>
      </c>
      <c r="G45" s="102"/>
      <c r="H45" s="104"/>
      <c r="L45" s="75"/>
    </row>
    <row r="46" spans="2:12" x14ac:dyDescent="0.25">
      <c r="B46" s="84"/>
      <c r="C46" s="76" t="s">
        <v>75</v>
      </c>
      <c r="D46" s="76" t="s">
        <v>87</v>
      </c>
      <c r="E46" s="78" t="s">
        <v>77</v>
      </c>
      <c r="F46" s="80" t="s">
        <v>75</v>
      </c>
      <c r="G46" s="76" t="s">
        <v>87</v>
      </c>
      <c r="H46" s="85" t="s">
        <v>77</v>
      </c>
      <c r="L46" s="75"/>
    </row>
    <row r="47" spans="2:12" x14ac:dyDescent="0.25">
      <c r="B47" s="83" t="s">
        <v>49</v>
      </c>
      <c r="C47" s="77">
        <v>9.9194974632279802</v>
      </c>
      <c r="D47" s="77">
        <v>9.8826489008092615</v>
      </c>
      <c r="E47" s="79">
        <f t="shared" ref="E47:E52" si="6">(C47-D47)/D47</f>
        <v>3.728611912510752E-3</v>
      </c>
      <c r="F47" s="81">
        <v>10.880417574924353</v>
      </c>
      <c r="G47" s="77">
        <v>10.843569873870477</v>
      </c>
      <c r="H47" s="86">
        <f t="shared" ref="H47:H52" si="7">(F47-G47)/G47</f>
        <v>3.3981153330940642E-3</v>
      </c>
      <c r="L47" s="75"/>
    </row>
    <row r="48" spans="2:12" x14ac:dyDescent="0.25">
      <c r="B48" s="83" t="s">
        <v>26</v>
      </c>
      <c r="C48" s="77">
        <v>-0.42991003668822647</v>
      </c>
      <c r="D48" s="77">
        <v>-0.43004492279546158</v>
      </c>
      <c r="E48" s="79">
        <f t="shared" si="6"/>
        <v>-3.1365585334271017E-4</v>
      </c>
      <c r="F48" s="81">
        <v>0.53101007500812669</v>
      </c>
      <c r="G48" s="77">
        <v>0.53087605026577422</v>
      </c>
      <c r="H48" s="86">
        <f t="shared" si="7"/>
        <v>2.5245957561161481E-4</v>
      </c>
      <c r="L48" s="75"/>
    </row>
    <row r="49" spans="2:12" x14ac:dyDescent="0.25">
      <c r="B49" s="83" t="s">
        <v>27</v>
      </c>
      <c r="C49" s="77">
        <v>0.50253154542155309</v>
      </c>
      <c r="D49" s="77">
        <v>0.50263282622264716</v>
      </c>
      <c r="E49" s="79">
        <f t="shared" si="6"/>
        <v>-2.01500570217827E-4</v>
      </c>
      <c r="F49" s="81">
        <v>-0.45838856627480207</v>
      </c>
      <c r="G49" s="77">
        <v>-0.45828814683858871</v>
      </c>
      <c r="H49" s="86">
        <f t="shared" si="7"/>
        <v>2.1911855435512644E-4</v>
      </c>
      <c r="L49" s="75"/>
    </row>
    <row r="50" spans="2:12" x14ac:dyDescent="0.25">
      <c r="B50" s="83" t="s">
        <v>28</v>
      </c>
      <c r="C50" s="77">
        <v>1.3884217822643265E-2</v>
      </c>
      <c r="D50" s="77">
        <v>1.3997525338056845E-2</v>
      </c>
      <c r="E50" s="79">
        <f t="shared" si="6"/>
        <v>-8.0948248120341938E-3</v>
      </c>
      <c r="F50" s="81">
        <v>1.3884217822643716E-2</v>
      </c>
      <c r="G50" s="77">
        <v>1.3997525338056845E-2</v>
      </c>
      <c r="H50" s="86">
        <f t="shared" si="7"/>
        <v>-8.0948248120019713E-3</v>
      </c>
      <c r="L50" s="75"/>
    </row>
    <row r="51" spans="2:12" x14ac:dyDescent="0.25">
      <c r="B51" s="83" t="s">
        <v>29</v>
      </c>
      <c r="C51" s="77">
        <v>1.4109103648185208E-2</v>
      </c>
      <c r="D51" s="77">
        <v>1.4205116901426215E-2</v>
      </c>
      <c r="E51" s="79">
        <f t="shared" si="6"/>
        <v>-6.7590611120818805E-3</v>
      </c>
      <c r="F51" s="81">
        <v>1.4109103648185248E-2</v>
      </c>
      <c r="G51" s="77">
        <v>1.4205116901426215E-2</v>
      </c>
      <c r="H51" s="86">
        <f t="shared" si="7"/>
        <v>-6.7590611120790711E-3</v>
      </c>
      <c r="L51" s="75"/>
    </row>
    <row r="52" spans="2:12" ht="13.8" thickBot="1" x14ac:dyDescent="0.3">
      <c r="B52" s="87" t="s">
        <v>30</v>
      </c>
      <c r="C52" s="95">
        <v>-1.3937307196485841E-2</v>
      </c>
      <c r="D52" s="88">
        <v>-1.4096189359406708E-2</v>
      </c>
      <c r="E52" s="89">
        <f t="shared" si="6"/>
        <v>-1.1271284662109138E-2</v>
      </c>
      <c r="F52" s="93">
        <v>-1.3937307196485886E-2</v>
      </c>
      <c r="G52" s="88">
        <v>-1.4096189359406708E-2</v>
      </c>
      <c r="H52" s="91">
        <f t="shared" si="7"/>
        <v>-1.1271284662105937E-2</v>
      </c>
      <c r="L52" s="75"/>
    </row>
    <row r="53" spans="2:12" x14ac:dyDescent="0.25">
      <c r="B53" s="99"/>
      <c r="C53" s="94"/>
      <c r="D53" s="94"/>
      <c r="E53" s="100"/>
      <c r="F53" s="94"/>
      <c r="G53" s="94"/>
      <c r="H53" s="100"/>
      <c r="L53" s="75"/>
    </row>
    <row r="54" spans="2:12" x14ac:dyDescent="0.25">
      <c r="B54" s="99"/>
      <c r="C54" s="94"/>
      <c r="D54" s="94"/>
      <c r="E54" s="100"/>
      <c r="F54" s="94"/>
      <c r="G54" s="94"/>
      <c r="H54" s="100"/>
      <c r="L54" s="75"/>
    </row>
    <row r="55" spans="2:12" ht="51.75" customHeight="1" x14ac:dyDescent="0.25">
      <c r="B55" s="113" t="s">
        <v>92</v>
      </c>
      <c r="C55" s="113"/>
      <c r="D55" s="113"/>
      <c r="E55" s="113"/>
      <c r="F55" s="113"/>
      <c r="G55" s="113"/>
      <c r="H55" s="113"/>
      <c r="I55" s="113"/>
      <c r="L55" s="75"/>
    </row>
    <row r="56" spans="2:12" x14ac:dyDescent="0.25">
      <c r="L56" s="75"/>
    </row>
    <row r="57" spans="2:12" ht="13.8" thickBot="1" x14ac:dyDescent="0.3">
      <c r="B57" t="s">
        <v>89</v>
      </c>
      <c r="L57" s="75"/>
    </row>
    <row r="58" spans="2:12" x14ac:dyDescent="0.25">
      <c r="B58" s="82"/>
      <c r="C58" s="109" t="s">
        <v>88</v>
      </c>
      <c r="D58" s="110"/>
      <c r="E58" s="110"/>
      <c r="F58" s="110"/>
      <c r="G58" s="110"/>
      <c r="H58" s="111"/>
      <c r="L58" s="75"/>
    </row>
    <row r="59" spans="2:12" x14ac:dyDescent="0.25">
      <c r="B59" s="83" t="s">
        <v>82</v>
      </c>
      <c r="C59" s="101" t="s">
        <v>72</v>
      </c>
      <c r="D59" s="102"/>
      <c r="E59" s="102"/>
      <c r="F59" s="103" t="s">
        <v>73</v>
      </c>
      <c r="G59" s="102"/>
      <c r="H59" s="104"/>
      <c r="L59" s="75"/>
    </row>
    <row r="60" spans="2:12" x14ac:dyDescent="0.25">
      <c r="B60" s="84"/>
      <c r="C60" s="76" t="s">
        <v>75</v>
      </c>
      <c r="D60" s="76" t="s">
        <v>87</v>
      </c>
      <c r="E60" s="78" t="s">
        <v>77</v>
      </c>
      <c r="F60" s="80" t="s">
        <v>75</v>
      </c>
      <c r="G60" s="76" t="s">
        <v>87</v>
      </c>
      <c r="H60" s="85" t="s">
        <v>77</v>
      </c>
      <c r="L60" s="75"/>
    </row>
    <row r="61" spans="2:12" x14ac:dyDescent="0.25">
      <c r="B61" s="83" t="s">
        <v>49</v>
      </c>
      <c r="C61" s="77">
        <v>4.7215532188001816</v>
      </c>
      <c r="D61" s="77">
        <v>4.4393826461984993</v>
      </c>
      <c r="E61" s="79">
        <f t="shared" ref="E61:E66" si="8">(C61-D61)/D61</f>
        <v>6.3560768487327543E-2</v>
      </c>
      <c r="F61" s="81">
        <v>5.682473330496558</v>
      </c>
      <c r="G61" s="77">
        <v>5.4003036192597094</v>
      </c>
      <c r="H61" s="86">
        <f t="shared" ref="H61:H66" si="9">(F61-G61)/G61</f>
        <v>5.2250712391524637E-2</v>
      </c>
      <c r="L61" s="75"/>
    </row>
    <row r="62" spans="2:12" x14ac:dyDescent="0.25">
      <c r="B62" s="83" t="s">
        <v>26</v>
      </c>
      <c r="C62" s="77">
        <v>-0.42971656006162939</v>
      </c>
      <c r="D62" s="77">
        <v>-0.42499190630732975</v>
      </c>
      <c r="E62" s="79">
        <f t="shared" si="8"/>
        <v>1.1117044075853641E-2</v>
      </c>
      <c r="F62" s="81">
        <v>0.53120355163472388</v>
      </c>
      <c r="G62" s="77">
        <v>0.53592906675390606</v>
      </c>
      <c r="H62" s="86">
        <f t="shared" si="9"/>
        <v>-8.8174264325769306E-3</v>
      </c>
      <c r="L62" s="75"/>
    </row>
    <row r="63" spans="2:12" x14ac:dyDescent="0.25">
      <c r="B63" s="83" t="s">
        <v>27</v>
      </c>
      <c r="C63" s="77">
        <v>0.45598624630518902</v>
      </c>
      <c r="D63" s="77">
        <v>0.4494682691530828</v>
      </c>
      <c r="E63" s="79">
        <f t="shared" si="8"/>
        <v>1.4501529027594804E-2</v>
      </c>
      <c r="F63" s="81">
        <v>-0.5049338653911648</v>
      </c>
      <c r="G63" s="77">
        <v>-0.51145270390815301</v>
      </c>
      <c r="H63" s="86">
        <f t="shared" si="9"/>
        <v>-1.2745730870471374E-2</v>
      </c>
      <c r="L63" s="75"/>
    </row>
    <row r="64" spans="2:12" x14ac:dyDescent="0.25">
      <c r="B64" s="83" t="s">
        <v>28</v>
      </c>
      <c r="C64" s="77">
        <v>2.6072766981186445E-2</v>
      </c>
      <c r="D64" s="77">
        <v>2.9292870439983226E-2</v>
      </c>
      <c r="E64" s="79">
        <f t="shared" si="8"/>
        <v>-0.10992789065838726</v>
      </c>
      <c r="F64" s="81">
        <v>2.6072766981186785E-2</v>
      </c>
      <c r="G64" s="77">
        <v>2.9292870439983226E-2</v>
      </c>
      <c r="H64" s="86">
        <f t="shared" si="9"/>
        <v>-0.10992789065837565</v>
      </c>
      <c r="L64" s="75"/>
    </row>
    <row r="65" spans="2:12" x14ac:dyDescent="0.25">
      <c r="B65" s="83" t="s">
        <v>29</v>
      </c>
      <c r="C65" s="77">
        <v>2.6554036160458386E-2</v>
      </c>
      <c r="D65" s="77">
        <v>2.9339331388827872E-2</v>
      </c>
      <c r="E65" s="79">
        <f t="shared" si="8"/>
        <v>-9.4933834430531688E-2</v>
      </c>
      <c r="F65" s="81">
        <v>2.6554036160458146E-2</v>
      </c>
      <c r="G65" s="77">
        <v>2.9339331388827872E-2</v>
      </c>
      <c r="H65" s="86">
        <f t="shared" si="9"/>
        <v>-9.4933834430539848E-2</v>
      </c>
      <c r="L65" s="75"/>
    </row>
    <row r="66" spans="2:12" ht="13.8" thickBot="1" x14ac:dyDescent="0.3">
      <c r="B66" s="87" t="s">
        <v>30</v>
      </c>
      <c r="C66" s="95">
        <v>-2.6008417206634753E-2</v>
      </c>
      <c r="D66" s="88">
        <v>-2.9505625065212371E-2</v>
      </c>
      <c r="E66" s="89">
        <f t="shared" si="8"/>
        <v>-0.11852681822019369</v>
      </c>
      <c r="F66" s="93">
        <v>-2.600841720663483E-2</v>
      </c>
      <c r="G66" s="88">
        <v>-2.9505625065212371E-2</v>
      </c>
      <c r="H66" s="91">
        <f t="shared" si="9"/>
        <v>-0.11852681822019111</v>
      </c>
      <c r="L66" s="75"/>
    </row>
    <row r="68" spans="2:12" ht="13.8" thickBot="1" x14ac:dyDescent="0.3">
      <c r="B68" t="s">
        <v>90</v>
      </c>
    </row>
    <row r="69" spans="2:12" x14ac:dyDescent="0.25">
      <c r="B69" s="82"/>
      <c r="C69" s="109" t="s">
        <v>88</v>
      </c>
      <c r="D69" s="110"/>
      <c r="E69" s="110"/>
      <c r="F69" s="110"/>
      <c r="G69" s="110"/>
      <c r="H69" s="111"/>
    </row>
    <row r="70" spans="2:12" x14ac:dyDescent="0.25">
      <c r="B70" s="83" t="s">
        <v>82</v>
      </c>
      <c r="C70" s="101" t="s">
        <v>72</v>
      </c>
      <c r="D70" s="102"/>
      <c r="E70" s="102"/>
      <c r="F70" s="103" t="s">
        <v>73</v>
      </c>
      <c r="G70" s="102"/>
      <c r="H70" s="104"/>
    </row>
    <row r="71" spans="2:12" x14ac:dyDescent="0.25">
      <c r="B71" s="84"/>
      <c r="C71" s="76" t="s">
        <v>75</v>
      </c>
      <c r="D71" s="76" t="s">
        <v>87</v>
      </c>
      <c r="E71" s="78" t="s">
        <v>77</v>
      </c>
      <c r="F71" s="80" t="s">
        <v>75</v>
      </c>
      <c r="G71" s="76" t="s">
        <v>87</v>
      </c>
      <c r="H71" s="85" t="s">
        <v>77</v>
      </c>
    </row>
    <row r="72" spans="2:12" x14ac:dyDescent="0.25">
      <c r="B72" s="83" t="s">
        <v>49</v>
      </c>
      <c r="C72" s="77">
        <v>4.4747967172772976</v>
      </c>
      <c r="D72" s="77">
        <v>4.4393826461984993</v>
      </c>
      <c r="E72" s="79">
        <f t="shared" ref="E72:E77" si="10">(C72-D72)/D72</f>
        <v>7.9772513209970235E-3</v>
      </c>
      <c r="F72" s="81">
        <v>5.4357168323209573</v>
      </c>
      <c r="G72" s="77">
        <v>5.4003036192597094</v>
      </c>
      <c r="H72" s="86">
        <f t="shared" ref="H72:H77" si="11">(F72-G72)/G72</f>
        <v>6.5576337106213389E-3</v>
      </c>
    </row>
    <row r="73" spans="2:12" x14ac:dyDescent="0.25">
      <c r="B73" s="83" t="s">
        <v>26</v>
      </c>
      <c r="C73" s="77">
        <v>-0.42578502396299406</v>
      </c>
      <c r="D73" s="77">
        <v>-0.42499190630732975</v>
      </c>
      <c r="E73" s="79">
        <f t="shared" si="10"/>
        <v>1.8661947295786224E-3</v>
      </c>
      <c r="F73" s="81">
        <v>0.53513509108058954</v>
      </c>
      <c r="G73" s="77">
        <v>0.53592906675390606</v>
      </c>
      <c r="H73" s="86">
        <f t="shared" si="11"/>
        <v>-1.4814939561415927E-3</v>
      </c>
    </row>
    <row r="74" spans="2:12" x14ac:dyDescent="0.25">
      <c r="B74" s="83" t="s">
        <v>27</v>
      </c>
      <c r="C74" s="77">
        <v>0.45044428771429768</v>
      </c>
      <c r="D74" s="77">
        <v>0.4494682691530828</v>
      </c>
      <c r="E74" s="79">
        <f t="shared" si="10"/>
        <v>2.171496028082144E-3</v>
      </c>
      <c r="F74" s="81">
        <v>-0.51047582732926655</v>
      </c>
      <c r="G74" s="77">
        <v>-0.51145270390815301</v>
      </c>
      <c r="H74" s="86">
        <f t="shared" si="11"/>
        <v>-1.9100037431063856E-3</v>
      </c>
    </row>
    <row r="75" spans="2:12" x14ac:dyDescent="0.25">
      <c r="B75" s="83" t="s">
        <v>28</v>
      </c>
      <c r="C75" s="77">
        <v>2.9002941751755818E-2</v>
      </c>
      <c r="D75" s="77">
        <v>2.9292870439983226E-2</v>
      </c>
      <c r="E75" s="79">
        <f t="shared" si="10"/>
        <v>-9.8975854490405291E-3</v>
      </c>
      <c r="F75" s="81">
        <v>2.9002941751761015E-2</v>
      </c>
      <c r="G75" s="77">
        <v>2.9292870439983226E-2</v>
      </c>
      <c r="H75" s="86">
        <f t="shared" si="11"/>
        <v>-9.8975854488631068E-3</v>
      </c>
    </row>
    <row r="76" spans="2:12" x14ac:dyDescent="0.25">
      <c r="B76" s="83" t="s">
        <v>29</v>
      </c>
      <c r="C76" s="77">
        <v>2.9445346318933075E-2</v>
      </c>
      <c r="D76" s="77">
        <v>2.9339331388827872E-2</v>
      </c>
      <c r="E76" s="79">
        <f t="shared" si="10"/>
        <v>3.6134064781575808E-3</v>
      </c>
      <c r="F76" s="81">
        <v>2.9445346318933637E-2</v>
      </c>
      <c r="G76" s="77">
        <v>2.9339331388827872E-2</v>
      </c>
      <c r="H76" s="86">
        <f t="shared" si="11"/>
        <v>3.6134064781767378E-3</v>
      </c>
    </row>
    <row r="77" spans="2:12" ht="13.8" thickBot="1" x14ac:dyDescent="0.3">
      <c r="B77" s="87" t="s">
        <v>30</v>
      </c>
      <c r="C77" s="95">
        <v>-2.917681243797951E-2</v>
      </c>
      <c r="D77" s="88">
        <v>-2.9505625065212371E-2</v>
      </c>
      <c r="E77" s="89">
        <f t="shared" si="10"/>
        <v>-1.1144065801220265E-2</v>
      </c>
      <c r="F77" s="93">
        <v>-2.9176812437979073E-2</v>
      </c>
      <c r="G77" s="88">
        <v>-2.9505625065212371E-2</v>
      </c>
      <c r="H77" s="91">
        <f t="shared" si="11"/>
        <v>-1.1144065801235082E-2</v>
      </c>
    </row>
  </sheetData>
  <mergeCells count="20">
    <mergeCell ref="B1:I1"/>
    <mergeCell ref="B55:I55"/>
    <mergeCell ref="C69:H69"/>
    <mergeCell ref="C70:E70"/>
    <mergeCell ref="F70:H70"/>
    <mergeCell ref="C58:H58"/>
    <mergeCell ref="C59:E59"/>
    <mergeCell ref="F59:H59"/>
    <mergeCell ref="C12:E12"/>
    <mergeCell ref="F12:H12"/>
    <mergeCell ref="C45:E45"/>
    <mergeCell ref="F45:H45"/>
    <mergeCell ref="B33:H33"/>
    <mergeCell ref="C34:E34"/>
    <mergeCell ref="F34:H34"/>
    <mergeCell ref="B11:H11"/>
    <mergeCell ref="C23:E23"/>
    <mergeCell ref="F23:H23"/>
    <mergeCell ref="C44:H44"/>
    <mergeCell ref="B22:H22"/>
  </mergeCells>
  <pageMargins left="0.5" right="0.5" top="0.5" bottom="0.4" header="0.5" footer="0.5"/>
  <pageSetup scale="9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AD67"/>
  <sheetViews>
    <sheetView showGridLines="0" topLeftCell="A10" zoomScale="90" workbookViewId="0">
      <selection activeCell="A16" sqref="A16"/>
    </sheetView>
  </sheetViews>
  <sheetFormatPr defaultRowHeight="13.2" x14ac:dyDescent="0.25"/>
  <cols>
    <col min="1" max="1" width="15.33203125" style="2" customWidth="1"/>
    <col min="2" max="5" width="12.109375" style="2" customWidth="1"/>
    <col min="6" max="6" width="12.33203125" style="2" customWidth="1"/>
    <col min="7" max="9" width="12.109375" style="2" customWidth="1"/>
    <col min="10" max="16384" width="8.88671875" style="2"/>
  </cols>
  <sheetData>
    <row r="2" spans="2:30" x14ac:dyDescent="0.25"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2:30" x14ac:dyDescent="0.25"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2:30" ht="22.8" x14ac:dyDescent="0.4">
      <c r="B4" s="1" t="s">
        <v>21</v>
      </c>
      <c r="C4" s="3"/>
      <c r="G4" s="16"/>
      <c r="H4" s="17"/>
      <c r="I4" s="15"/>
      <c r="J4" s="15"/>
      <c r="K4" s="15"/>
      <c r="L4" s="16"/>
      <c r="M4" s="17"/>
      <c r="N4" s="15"/>
      <c r="O4" s="15"/>
      <c r="P4" s="15"/>
      <c r="Q4" s="16"/>
      <c r="R4" s="17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2:30" x14ac:dyDescent="0.25">
      <c r="C5" s="4"/>
      <c r="G5" s="15"/>
      <c r="H5" s="18"/>
      <c r="I5" s="15"/>
      <c r="J5" s="15"/>
      <c r="K5" s="15"/>
      <c r="L5" s="15"/>
      <c r="M5" s="18"/>
      <c r="N5" s="15"/>
      <c r="O5" s="15"/>
      <c r="P5" s="15"/>
      <c r="Q5" s="15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2:30" x14ac:dyDescent="0.25">
      <c r="B6" s="2" t="s">
        <v>2</v>
      </c>
      <c r="C6" s="3" t="s">
        <v>22</v>
      </c>
      <c r="G6" s="15"/>
      <c r="H6" s="17"/>
      <c r="I6" s="15"/>
      <c r="J6" s="15"/>
      <c r="K6" s="15"/>
      <c r="L6" s="15"/>
      <c r="M6" s="17"/>
      <c r="N6" s="15"/>
      <c r="O6" s="15"/>
      <c r="P6" s="15"/>
      <c r="Q6" s="15"/>
      <c r="R6" s="17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2:30" x14ac:dyDescent="0.25">
      <c r="B7" s="2" t="s">
        <v>1</v>
      </c>
      <c r="C7" s="6" t="s">
        <v>23</v>
      </c>
      <c r="D7" s="7" t="s">
        <v>24</v>
      </c>
      <c r="G7" s="15"/>
      <c r="H7" s="19"/>
      <c r="I7" s="20"/>
      <c r="J7" s="15"/>
      <c r="K7" s="15"/>
      <c r="L7" s="15"/>
      <c r="M7" s="19"/>
      <c r="N7" s="20"/>
      <c r="O7" s="15"/>
      <c r="P7" s="15"/>
      <c r="Q7" s="15"/>
      <c r="R7" s="19"/>
      <c r="S7" s="2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2:30" x14ac:dyDescent="0.25">
      <c r="B8" s="2" t="s">
        <v>0</v>
      </c>
      <c r="C8" s="5">
        <v>36843</v>
      </c>
      <c r="G8" s="15"/>
      <c r="H8" s="21"/>
      <c r="I8" s="15"/>
      <c r="J8" s="15"/>
      <c r="K8" s="15"/>
      <c r="L8" s="15"/>
      <c r="M8" s="21"/>
      <c r="N8" s="15"/>
      <c r="O8" s="15"/>
      <c r="P8" s="15"/>
      <c r="Q8" s="15"/>
      <c r="R8" s="21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2:30" x14ac:dyDescent="0.25">
      <c r="C9" s="5"/>
      <c r="G9" s="15"/>
      <c r="H9" s="21"/>
      <c r="I9" s="15"/>
      <c r="J9" s="15"/>
      <c r="K9" s="15"/>
      <c r="L9" s="15"/>
      <c r="M9" s="21"/>
      <c r="N9" s="15"/>
      <c r="O9" s="15"/>
      <c r="P9" s="15"/>
      <c r="Q9" s="15"/>
      <c r="R9" s="21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2:30" x14ac:dyDescent="0.25">
      <c r="C10" s="6"/>
      <c r="E10" s="2" t="s">
        <v>32</v>
      </c>
      <c r="G10" s="15"/>
      <c r="H10" s="19"/>
      <c r="I10" s="15"/>
      <c r="J10" s="15"/>
      <c r="K10" s="15"/>
      <c r="L10" s="15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2:30" x14ac:dyDescent="0.25"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2:30" x14ac:dyDescent="0.25">
      <c r="B12" s="8" t="s">
        <v>3</v>
      </c>
      <c r="C12" s="8"/>
      <c r="E12" s="12" t="s">
        <v>31</v>
      </c>
      <c r="F12" s="13"/>
      <c r="G12" s="22"/>
      <c r="H12" s="22"/>
      <c r="I12" s="15"/>
      <c r="J12" s="23"/>
      <c r="K12" s="24"/>
      <c r="L12" s="22"/>
      <c r="M12" s="22"/>
      <c r="N12" s="15"/>
      <c r="O12" s="23"/>
      <c r="P12" s="24"/>
      <c r="Q12" s="22"/>
      <c r="R12" s="22"/>
      <c r="S12" s="15"/>
      <c r="T12" s="23"/>
      <c r="U12" s="24"/>
      <c r="V12" s="15"/>
      <c r="W12" s="15"/>
      <c r="X12" s="15"/>
      <c r="Y12" s="15"/>
      <c r="Z12" s="15"/>
      <c r="AA12" s="15"/>
      <c r="AB12" s="15"/>
      <c r="AC12" s="15"/>
      <c r="AD12" s="15"/>
    </row>
    <row r="13" spans="2:30" x14ac:dyDescent="0.25">
      <c r="B13" s="9" t="s">
        <v>4</v>
      </c>
      <c r="C13" s="10">
        <v>0.35</v>
      </c>
      <c r="E13" s="11" t="s">
        <v>25</v>
      </c>
      <c r="F13" s="14">
        <f>_xll.spread1XL_Up(_D01,_D02,_K,nsub,H$13,_r,H$14,sigma1,sigma2,Spot1,Spot2,TMax,Accuracy)</f>
        <v>4.7215532188001816</v>
      </c>
      <c r="G13" s="27" t="s">
        <v>17</v>
      </c>
      <c r="H13" s="26">
        <v>1</v>
      </c>
      <c r="I13" s="15"/>
      <c r="J13" s="27"/>
      <c r="K13" s="28"/>
      <c r="L13" s="25"/>
      <c r="M13" s="26"/>
      <c r="N13" s="15"/>
      <c r="O13" s="27"/>
      <c r="P13" s="28"/>
      <c r="Q13" s="25"/>
      <c r="R13" s="26"/>
      <c r="S13" s="15"/>
      <c r="T13" s="27"/>
      <c r="U13" s="28"/>
      <c r="V13" s="15"/>
      <c r="W13" s="15"/>
      <c r="X13" s="15"/>
      <c r="Y13" s="15"/>
      <c r="Z13" s="15"/>
      <c r="AA13" s="15"/>
      <c r="AB13" s="15"/>
      <c r="AC13" s="15"/>
      <c r="AD13" s="15"/>
    </row>
    <row r="14" spans="2:30" x14ac:dyDescent="0.25">
      <c r="B14" s="9" t="s">
        <v>5</v>
      </c>
      <c r="C14" s="10">
        <v>0.08</v>
      </c>
      <c r="E14" s="11" t="s">
        <v>26</v>
      </c>
      <c r="F14" s="14">
        <f>_xll.spread1XL_Delta1p(_D01,_D02,_K,nsub,H13,_r,H14,sigma1,sigma2,Spot1,Spot2,TMax,Accuracy)</f>
        <v>-0.42971656006162939</v>
      </c>
      <c r="G14" s="27" t="s">
        <v>12</v>
      </c>
      <c r="H14" s="26">
        <v>0.999</v>
      </c>
      <c r="I14" s="15"/>
      <c r="J14" s="27"/>
      <c r="K14" s="28"/>
      <c r="L14" s="25"/>
      <c r="M14" s="26"/>
      <c r="N14" s="15"/>
      <c r="O14" s="27"/>
      <c r="P14" s="28"/>
      <c r="Q14" s="25"/>
      <c r="R14" s="26"/>
      <c r="S14" s="15"/>
      <c r="T14" s="27"/>
      <c r="U14" s="28"/>
      <c r="V14" s="15"/>
      <c r="W14" s="15"/>
      <c r="X14" s="15"/>
      <c r="Y14" s="15"/>
      <c r="Z14" s="15"/>
      <c r="AA14" s="15"/>
      <c r="AB14" s="15"/>
      <c r="AC14" s="15"/>
      <c r="AD14" s="15"/>
    </row>
    <row r="15" spans="2:30" x14ac:dyDescent="0.25">
      <c r="B15" s="9" t="s">
        <v>6</v>
      </c>
      <c r="C15" s="10">
        <v>143</v>
      </c>
      <c r="E15" s="11" t="s">
        <v>27</v>
      </c>
      <c r="F15" s="14">
        <f>_xll.spread1XL_Delta2p(_D01,_D02,_K,nsub,H13,_r,H14,sigma1,sigma2,Spot1,Spot2,TMax,Accuracy)</f>
        <v>0.45598624630518902</v>
      </c>
      <c r="G15" s="25"/>
      <c r="H15" s="26"/>
      <c r="I15" s="15"/>
      <c r="J15" s="27"/>
      <c r="K15" s="28"/>
      <c r="L15" s="25"/>
      <c r="M15" s="26"/>
      <c r="N15" s="15"/>
      <c r="O15" s="27"/>
      <c r="P15" s="28"/>
      <c r="Q15" s="25"/>
      <c r="R15" s="26"/>
      <c r="S15" s="15"/>
      <c r="T15" s="27"/>
      <c r="U15" s="28"/>
      <c r="V15" s="15"/>
      <c r="W15" s="15"/>
      <c r="X15" s="15"/>
      <c r="Y15" s="15"/>
      <c r="Z15" s="15"/>
      <c r="AA15" s="15"/>
      <c r="AB15" s="15"/>
      <c r="AC15" s="15"/>
      <c r="AD15" s="15"/>
    </row>
    <row r="16" spans="2:30" x14ac:dyDescent="0.25">
      <c r="E16" s="11" t="s">
        <v>28</v>
      </c>
      <c r="F16" s="14">
        <f>_xll.spread1XL_Gamma1p(_D01,_D02,_K,nsub,H13,_r,H14,sigma1,sigma2,Spot1,Spot2,TMax,Accuracy)</f>
        <v>2.6072766981186445E-2</v>
      </c>
      <c r="G16" s="15"/>
      <c r="H16" s="15"/>
      <c r="I16" s="15"/>
      <c r="J16" s="27"/>
      <c r="K16" s="28"/>
      <c r="L16" s="15"/>
      <c r="M16" s="15"/>
      <c r="N16" s="15"/>
      <c r="O16" s="27"/>
      <c r="P16" s="28"/>
      <c r="Q16" s="15"/>
      <c r="R16" s="15"/>
      <c r="S16" s="15"/>
      <c r="T16" s="27"/>
      <c r="U16" s="28"/>
      <c r="V16" s="15"/>
      <c r="W16" s="15"/>
      <c r="X16" s="15"/>
      <c r="Y16" s="15"/>
      <c r="Z16" s="15"/>
      <c r="AA16" s="15"/>
      <c r="AB16" s="15"/>
      <c r="AC16" s="15"/>
      <c r="AD16" s="15"/>
    </row>
    <row r="17" spans="2:30" x14ac:dyDescent="0.25">
      <c r="B17" s="8" t="s">
        <v>7</v>
      </c>
      <c r="C17" s="8"/>
      <c r="E17" s="11" t="s">
        <v>29</v>
      </c>
      <c r="F17" s="14">
        <f>_xll.spread1XL_Gamma2p(_D01,_D02,_K,nsub,H13,_r,H14,sigma1,sigma2,Spot1,Spot2,TMax,Accuracy)</f>
        <v>2.6554036160458386E-2</v>
      </c>
      <c r="G17" s="22"/>
      <c r="H17" s="22"/>
      <c r="I17" s="15"/>
      <c r="J17" s="27"/>
      <c r="K17" s="28"/>
      <c r="L17" s="22"/>
      <c r="M17" s="22"/>
      <c r="N17" s="15"/>
      <c r="O17" s="27"/>
      <c r="P17" s="28"/>
      <c r="Q17" s="22"/>
      <c r="R17" s="22"/>
      <c r="S17" s="15"/>
      <c r="T17" s="27"/>
      <c r="U17" s="28"/>
      <c r="V17" s="15"/>
      <c r="W17" s="15"/>
      <c r="X17" s="15"/>
      <c r="Y17" s="15"/>
      <c r="Z17" s="15"/>
      <c r="AA17" s="15"/>
      <c r="AB17" s="15"/>
      <c r="AC17" s="15"/>
      <c r="AD17" s="15"/>
    </row>
    <row r="18" spans="2:30" x14ac:dyDescent="0.25">
      <c r="B18" s="9" t="s">
        <v>8</v>
      </c>
      <c r="C18" s="10">
        <v>0.26</v>
      </c>
      <c r="E18" s="11" t="s">
        <v>30</v>
      </c>
      <c r="F18" s="14">
        <f>_xll.spread1XL_GammaXp(_D01,_D02,_K,nsub,H13,_r,H14,sigma1,sigma2,Spot1,Spot2,TMax,Accuracy)</f>
        <v>-2.6008417206634753E-2</v>
      </c>
      <c r="G18" s="25"/>
      <c r="H18" s="26"/>
      <c r="I18" s="15"/>
      <c r="J18" s="27"/>
      <c r="K18" s="28"/>
      <c r="L18" s="25"/>
      <c r="M18" s="26"/>
      <c r="N18" s="15"/>
      <c r="O18" s="27"/>
      <c r="P18" s="28"/>
      <c r="Q18" s="25"/>
      <c r="R18" s="26"/>
      <c r="S18" s="15"/>
      <c r="T18" s="27"/>
      <c r="U18" s="28"/>
      <c r="V18" s="15"/>
      <c r="W18" s="15"/>
      <c r="X18" s="15"/>
      <c r="Y18" s="15"/>
      <c r="Z18" s="15"/>
      <c r="AA18" s="15"/>
      <c r="AB18" s="15"/>
      <c r="AC18" s="15"/>
      <c r="AD18" s="15"/>
    </row>
    <row r="19" spans="2:30" x14ac:dyDescent="0.25">
      <c r="B19" s="9" t="s">
        <v>9</v>
      </c>
      <c r="C19" s="10">
        <v>0.08</v>
      </c>
      <c r="G19" s="25"/>
      <c r="H19" s="26"/>
      <c r="I19" s="15"/>
      <c r="J19" s="15"/>
      <c r="K19" s="15"/>
      <c r="L19" s="25"/>
      <c r="M19" s="26"/>
      <c r="N19" s="15"/>
      <c r="O19" s="15"/>
      <c r="P19" s="15"/>
      <c r="Q19" s="25"/>
      <c r="R19" s="2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2:30" x14ac:dyDescent="0.25">
      <c r="B20" s="9" t="s">
        <v>10</v>
      </c>
      <c r="C20" s="10">
        <v>122</v>
      </c>
      <c r="E20" s="12" t="s">
        <v>31</v>
      </c>
      <c r="F20" s="13"/>
      <c r="G20" s="25"/>
      <c r="H20" s="26"/>
      <c r="I20" s="15"/>
      <c r="J20" s="15"/>
      <c r="K20" s="15"/>
      <c r="L20" s="25"/>
      <c r="M20" s="26"/>
      <c r="N20" s="15"/>
      <c r="O20" s="15"/>
      <c r="P20" s="15"/>
      <c r="Q20" s="25"/>
      <c r="R20" s="2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2:30" x14ac:dyDescent="0.25">
      <c r="E21" s="11" t="s">
        <v>25</v>
      </c>
      <c r="F21" s="14">
        <f>_xll.spread1XL_Up(_D01,_D02,_K,nsub,H21,_r,H22,sigma1,sigma2,Spot1,Spot2,TMax,Accuracy)</f>
        <v>5.682473330496558</v>
      </c>
      <c r="G21" s="27" t="s">
        <v>17</v>
      </c>
      <c r="H21" s="26"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x14ac:dyDescent="0.25">
      <c r="B22" s="8" t="s">
        <v>11</v>
      </c>
      <c r="C22" s="8"/>
      <c r="E22" s="11" t="s">
        <v>26</v>
      </c>
      <c r="F22" s="14">
        <f>_xll.spread1XL_Delta1p(_D01,_D02,_K,nsub,H21,_r,H22,sigma1,sigma2,Spot1,Spot2,TMax,Accuracy)</f>
        <v>0.53120355163472388</v>
      </c>
      <c r="G22" s="27" t="s">
        <v>12</v>
      </c>
      <c r="H22" s="26">
        <v>0.999</v>
      </c>
      <c r="I22" s="15"/>
      <c r="J22" s="15"/>
      <c r="K22" s="15"/>
      <c r="L22" s="22"/>
      <c r="M22" s="22"/>
      <c r="N22" s="15"/>
      <c r="O22" s="15"/>
      <c r="P22" s="15"/>
      <c r="Q22" s="22"/>
      <c r="R22" s="22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9" t="s">
        <v>12</v>
      </c>
      <c r="C23" s="10">
        <v>0.7</v>
      </c>
      <c r="E23" s="11" t="s">
        <v>27</v>
      </c>
      <c r="F23" s="14">
        <f>_xll.spread1XL_Delta2p(_D01,_D02,_K,nsub,H21,_r,H22,sigma1,sigma2,Spot1,Spot2,TMax,Accuracy)</f>
        <v>-0.5049338653911648</v>
      </c>
      <c r="G23" s="25"/>
      <c r="H23" s="26"/>
      <c r="I23" s="15"/>
      <c r="J23" s="15"/>
      <c r="K23" s="15"/>
      <c r="L23" s="25"/>
      <c r="M23" s="26"/>
      <c r="N23" s="15"/>
      <c r="O23" s="15"/>
      <c r="P23" s="15"/>
      <c r="Q23" s="25"/>
      <c r="R23" s="26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9" t="s">
        <v>13</v>
      </c>
      <c r="C24" s="10">
        <v>0.08</v>
      </c>
      <c r="E24" s="11" t="s">
        <v>28</v>
      </c>
      <c r="F24" s="14">
        <f>_xll.spread1XL_Gamma1p(_D01,_D02,_K,nsub,H21,_r,H22,sigma1,sigma2,Spot1,Spot2,TMax,Accuracy)</f>
        <v>2.6072766981186785E-2</v>
      </c>
      <c r="G24" s="25"/>
      <c r="H24" s="26"/>
      <c r="I24" s="15"/>
      <c r="J24" s="15"/>
      <c r="K24" s="15"/>
      <c r="L24" s="25"/>
      <c r="M24" s="26"/>
      <c r="N24" s="15"/>
      <c r="O24" s="15"/>
      <c r="P24" s="15"/>
      <c r="Q24" s="25"/>
      <c r="R24" s="26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2:30" x14ac:dyDescent="0.25">
      <c r="E25" s="11" t="s">
        <v>29</v>
      </c>
      <c r="F25" s="14">
        <f>_xll.spread1XL_Gamma2p(_D01,_D02,_K,nsub,H21,_r,H22,sigma1,sigma2,Spot1,Spot2,TMax,Accuracy)</f>
        <v>2.6554036160458146E-2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2:30" x14ac:dyDescent="0.25">
      <c r="B26" s="8" t="s">
        <v>14</v>
      </c>
      <c r="C26" s="8"/>
      <c r="E26" s="11" t="s">
        <v>30</v>
      </c>
      <c r="F26" s="14">
        <f>_xll.spread1XL_GammaXp(_D01,_D02,_K,nsub,H21,_r,H22,sigma1,sigma2,Spot1,Spot2,TMax,Accuracy)</f>
        <v>-2.600841720663483E-2</v>
      </c>
      <c r="G26" s="22"/>
      <c r="H26" s="22"/>
      <c r="I26" s="15"/>
      <c r="J26" s="15"/>
      <c r="K26" s="15"/>
      <c r="L26" s="22"/>
      <c r="M26" s="22"/>
      <c r="N26" s="15"/>
      <c r="O26" s="15"/>
      <c r="P26" s="15"/>
      <c r="Q26" s="22"/>
      <c r="R26" s="22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2:30" x14ac:dyDescent="0.25">
      <c r="B27" s="9" t="s">
        <v>15</v>
      </c>
      <c r="C27" s="10">
        <v>0.49830000000000002</v>
      </c>
      <c r="G27" s="25"/>
      <c r="H27" s="26"/>
      <c r="I27" s="15"/>
      <c r="J27" s="15"/>
      <c r="K27" s="15"/>
      <c r="L27" s="25"/>
      <c r="M27" s="26"/>
      <c r="N27" s="15"/>
      <c r="O27" s="15"/>
      <c r="P27" s="15"/>
      <c r="Q27" s="25"/>
      <c r="R27" s="2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x14ac:dyDescent="0.25">
      <c r="B28" s="9" t="s">
        <v>16</v>
      </c>
      <c r="C28" s="10">
        <v>20</v>
      </c>
      <c r="E28" s="12" t="s">
        <v>31</v>
      </c>
      <c r="F28" s="13"/>
      <c r="G28" s="25"/>
      <c r="H28" s="26"/>
      <c r="I28" s="15"/>
      <c r="J28" s="15"/>
      <c r="K28" s="15"/>
      <c r="L28" s="25"/>
      <c r="M28" s="26"/>
      <c r="N28" s="15"/>
      <c r="O28" s="15"/>
      <c r="P28" s="15"/>
      <c r="Q28" s="25"/>
      <c r="R28" s="2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x14ac:dyDescent="0.25">
      <c r="B29" s="9" t="s">
        <v>17</v>
      </c>
      <c r="C29" s="10">
        <v>1</v>
      </c>
      <c r="E29" s="11" t="s">
        <v>25</v>
      </c>
      <c r="F29" s="14">
        <f>_xll.spread1XL_Up(_D01,_D02,_K,nsub,H29,_r,H30,sigma1,sigma2,Spot1,Spot2,TMax,Accuracy)</f>
        <v>7.9737899802327608</v>
      </c>
      <c r="G29" s="27" t="s">
        <v>17</v>
      </c>
      <c r="H29" s="26">
        <v>1</v>
      </c>
      <c r="I29" s="15"/>
      <c r="J29" s="15"/>
      <c r="K29" s="15"/>
      <c r="L29" s="25"/>
      <c r="M29" s="26"/>
      <c r="N29" s="15"/>
      <c r="O29" s="15"/>
      <c r="P29" s="15"/>
      <c r="Q29" s="25"/>
      <c r="R29" s="2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2:30" x14ac:dyDescent="0.25">
      <c r="E30" s="11" t="s">
        <v>26</v>
      </c>
      <c r="F30" s="14">
        <f>_xll.spread1XL_Delta1p(_D01,_D02,_K,nsub,H29,_r,H30,sigma1,sigma2,Spot1,Spot2,TMax,Accuracy)</f>
        <v>-0.43313973740687212</v>
      </c>
      <c r="G30" s="27" t="s">
        <v>12</v>
      </c>
      <c r="H30" s="26">
        <v>0.8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2:30" x14ac:dyDescent="0.25">
      <c r="B31" s="8" t="s">
        <v>18</v>
      </c>
      <c r="C31" s="8"/>
      <c r="E31" s="11" t="s">
        <v>27</v>
      </c>
      <c r="F31" s="14">
        <f>_xll.spread1XL_Delta2p(_D01,_D02,_K,nsub,H29,_r,H30,sigma1,sigma2,Spot1,Spot2,TMax,Accuracy)</f>
        <v>0.48942860705063718</v>
      </c>
      <c r="G31" s="22"/>
      <c r="H31" s="22"/>
      <c r="I31" s="15"/>
      <c r="J31" s="15"/>
      <c r="K31" s="15"/>
      <c r="L31" s="22"/>
      <c r="M31" s="22"/>
      <c r="N31" s="15"/>
      <c r="O31" s="15"/>
      <c r="P31" s="15"/>
      <c r="Q31" s="22"/>
      <c r="R31" s="22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2:30" x14ac:dyDescent="0.25">
      <c r="B32" s="9" t="s">
        <v>19</v>
      </c>
      <c r="C32" s="10">
        <v>0.5</v>
      </c>
      <c r="E32" s="11" t="s">
        <v>28</v>
      </c>
      <c r="F32" s="14">
        <f>_xll.spread1XL_Gamma1p(_D01,_D02,_K,nsub,H29,_r,H30,sigma1,sigma2,Spot1,Spot2,TMax,Accuracy)</f>
        <v>1.6989927053631698E-2</v>
      </c>
      <c r="G32" s="25"/>
      <c r="H32" s="26"/>
      <c r="I32" s="15"/>
      <c r="J32" s="15"/>
      <c r="K32" s="15"/>
      <c r="L32" s="25"/>
      <c r="M32" s="26"/>
      <c r="N32" s="15"/>
      <c r="O32" s="15"/>
      <c r="P32" s="15"/>
      <c r="Q32" s="25"/>
      <c r="R32" s="2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2:30" x14ac:dyDescent="0.25">
      <c r="B33" s="9" t="s">
        <v>20</v>
      </c>
      <c r="C33" s="10">
        <v>11</v>
      </c>
      <c r="E33" s="11" t="s">
        <v>29</v>
      </c>
      <c r="F33" s="14">
        <f>_xll.spread1XL_Gamma2p(_D01,_D02,_K,nsub,H29,_r,H30,sigma1,sigma2,Spot1,Spot2,TMax,Accuracy)</f>
        <v>1.7289718720825985E-2</v>
      </c>
      <c r="G33" s="25"/>
      <c r="H33" s="26"/>
      <c r="I33" s="15"/>
      <c r="J33" s="15"/>
      <c r="K33" s="15"/>
      <c r="L33" s="25"/>
      <c r="M33" s="26"/>
      <c r="N33" s="15"/>
      <c r="O33" s="15"/>
      <c r="P33" s="15"/>
      <c r="Q33" s="25"/>
      <c r="R33" s="2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2:30" x14ac:dyDescent="0.25">
      <c r="E34" s="11" t="s">
        <v>30</v>
      </c>
      <c r="F34" s="14">
        <f>_xll.spread1XL_GammaXp(_D01,_D02,_K,nsub,H29,_r,H30,sigma1,sigma2,Spot1,Spot2,TMax,Accuracy)</f>
        <v>-1.7037268847098743E-2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2:30" x14ac:dyDescent="0.25"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2:30" x14ac:dyDescent="0.25">
      <c r="E36" s="12" t="s">
        <v>31</v>
      </c>
      <c r="F36" s="1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2:30" x14ac:dyDescent="0.25">
      <c r="E37" s="11" t="s">
        <v>25</v>
      </c>
      <c r="F37" s="14">
        <f>_xll.spread1XL_Up(_D01,_D02,_K,nsub,H37,_r,H38,sigma1,sigma2,Spot1,Spot2,TMax,Accuracy)</f>
        <v>8.9347100919291371</v>
      </c>
      <c r="G37" s="27" t="s">
        <v>17</v>
      </c>
      <c r="H37" s="26"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2:30" x14ac:dyDescent="0.25">
      <c r="E38" s="11" t="s">
        <v>26</v>
      </c>
      <c r="F38" s="14">
        <f>_xll.spread1XL_Delta1p(_D01,_D02,_K,nsub,H37,_r,H38,sigma1,sigma2,Spot1,Spot2,TMax,Accuracy)</f>
        <v>0.5277803742894811</v>
      </c>
      <c r="G38" s="27" t="s">
        <v>12</v>
      </c>
      <c r="H38" s="26">
        <v>0.8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2:30" x14ac:dyDescent="0.25">
      <c r="E39" s="11" t="s">
        <v>27</v>
      </c>
      <c r="F39" s="14">
        <f>_xll.spread1XL_Delta2p(_D01,_D02,_K,nsub,H37,_r,H38,sigma1,sigma2,Spot1,Spot2,TMax,Accuracy)</f>
        <v>-0.47149150464571687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2:30" x14ac:dyDescent="0.25">
      <c r="E40" s="11" t="s">
        <v>28</v>
      </c>
      <c r="F40" s="14">
        <f>_xll.spread1XL_Gamma1p(_D01,_D02,_K,nsub,H37,_r,H38,sigma1,sigma2,Spot1,Spot2,TMax,Accuracy)</f>
        <v>1.6989927053631546E-2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2:30" x14ac:dyDescent="0.25">
      <c r="E41" s="11" t="s">
        <v>29</v>
      </c>
      <c r="F41" s="14">
        <f>_xll.spread1XL_Gamma2p(_D01,_D02,_K,nsub,H37,_r,H38,sigma1,sigma2,Spot1,Spot2,TMax,Accuracy)</f>
        <v>1.7289718720825683E-2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2:30" x14ac:dyDescent="0.25">
      <c r="E42" s="11" t="s">
        <v>30</v>
      </c>
      <c r="F42" s="14">
        <f>_xll.spread1XL_GammaXp(_D01,_D02,_K,nsub,H37,_r,H38,sigma1,sigma2,Spot1,Spot2,TMax,Accuracy)</f>
        <v>-1.703726884709867E-2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2:30" x14ac:dyDescent="0.25"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2:30" x14ac:dyDescent="0.25"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2:30" x14ac:dyDescent="0.25"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2:30" x14ac:dyDescent="0.25"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2:30" x14ac:dyDescent="0.25"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2:30" x14ac:dyDescent="0.25"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7:30" x14ac:dyDescent="0.25"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7:30" x14ac:dyDescent="0.25"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7:30" x14ac:dyDescent="0.25"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7:30" x14ac:dyDescent="0.25"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7:30" x14ac:dyDescent="0.25"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7:30" x14ac:dyDescent="0.25"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7:30" x14ac:dyDescent="0.25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7:30" x14ac:dyDescent="0.25"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7:30" x14ac:dyDescent="0.25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7:30" x14ac:dyDescent="0.25"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7:30" x14ac:dyDescent="0.25"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7:30" x14ac:dyDescent="0.25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7:30" x14ac:dyDescent="0.25"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7:30" x14ac:dyDescent="0.25"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7:30" x14ac:dyDescent="0.25"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7:30" x14ac:dyDescent="0.25"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7:30" x14ac:dyDescent="0.25"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7:30" x14ac:dyDescent="0.25"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7:30" x14ac:dyDescent="0.25"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</sheetData>
  <hyperlinks>
    <hyperlink ref="C7" r:id="rId1" display="../../../source/repos/enron_xls/edrm/spread1XL.s"/>
    <hyperlink ref="D7" r:id="rId2" display="../../../source/repos/enron_xls/edrm/spread1XL-xlpgen.xml"/>
  </hyperlinks>
  <pageMargins left="0.5" right="0.5" top="0.25" bottom="0.25" header="0.5" footer="0.5"/>
  <pageSetup paperSize="9" orientation="landscape" verticalDpi="300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RefreshFormulae">
                <anchor moveWithCells="1" sizeWithCells="1">
                  <from>
                    <xdr:col>0</xdr:col>
                    <xdr:colOff>76200</xdr:colOff>
                    <xdr:row>10</xdr:row>
                    <xdr:rowOff>0</xdr:rowOff>
                  </from>
                  <to>
                    <xdr:col>0</xdr:col>
                    <xdr:colOff>845820</xdr:colOff>
                    <xdr:row>12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showGridLines="0" topLeftCell="A4" zoomScale="90" workbookViewId="0">
      <selection activeCell="N9" sqref="N9"/>
    </sheetView>
  </sheetViews>
  <sheetFormatPr defaultRowHeight="13.2" x14ac:dyDescent="0.25"/>
  <cols>
    <col min="1" max="1" width="10" customWidth="1"/>
    <col min="10" max="10" width="12" customWidth="1"/>
    <col min="11" max="11" width="10" customWidth="1"/>
    <col min="23" max="23" width="10.33203125" customWidth="1"/>
    <col min="26" max="26" width="10.6640625" customWidth="1"/>
    <col min="27" max="27" width="11.88671875" customWidth="1"/>
  </cols>
  <sheetData>
    <row r="1" spans="1:24" ht="28.2" x14ac:dyDescent="0.5">
      <c r="A1" s="29"/>
      <c r="B1" s="30" t="s">
        <v>33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4" ht="21" x14ac:dyDescent="0.4">
      <c r="A2" s="29"/>
      <c r="B2" s="31" t="s">
        <v>34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4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4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4" x14ac:dyDescent="0.25">
      <c r="A5" s="33" t="s">
        <v>35</v>
      </c>
      <c r="B5" s="34">
        <v>36526</v>
      </c>
      <c r="C5" s="32"/>
      <c r="D5" s="32"/>
      <c r="E5" s="32"/>
      <c r="F5" s="32"/>
      <c r="G5" s="32"/>
      <c r="H5" s="32" t="s">
        <v>36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4" x14ac:dyDescent="0.25">
      <c r="A6" s="35"/>
      <c r="B6" s="35"/>
      <c r="C6" s="35"/>
      <c r="D6" s="35"/>
      <c r="E6" s="35"/>
      <c r="F6" s="35"/>
      <c r="G6" s="35"/>
      <c r="H6" s="35"/>
      <c r="I6" s="35"/>
      <c r="J6" s="32"/>
      <c r="K6" s="36" t="s">
        <v>37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4" x14ac:dyDescent="0.25">
      <c r="A7" s="38" t="s">
        <v>38</v>
      </c>
      <c r="B7" s="39"/>
      <c r="C7" s="39"/>
      <c r="D7" s="39"/>
      <c r="E7" s="39"/>
      <c r="F7" s="39"/>
      <c r="G7" s="39"/>
      <c r="H7" s="39"/>
      <c r="I7" s="35"/>
      <c r="J7" s="40" t="s">
        <v>39</v>
      </c>
      <c r="K7" s="37">
        <v>0</v>
      </c>
      <c r="L7" s="37">
        <v>1</v>
      </c>
      <c r="M7" s="37">
        <v>2</v>
      </c>
      <c r="N7" s="37">
        <v>3</v>
      </c>
      <c r="O7" s="37">
        <v>4</v>
      </c>
      <c r="P7" s="37">
        <v>5</v>
      </c>
      <c r="Q7" s="37">
        <v>6</v>
      </c>
      <c r="R7" s="37">
        <v>7</v>
      </c>
      <c r="S7" s="37">
        <v>8</v>
      </c>
      <c r="T7" s="37">
        <v>9</v>
      </c>
      <c r="U7" s="37">
        <v>10</v>
      </c>
      <c r="V7" s="37">
        <v>11</v>
      </c>
      <c r="W7" s="41">
        <v>12</v>
      </c>
    </row>
    <row r="8" spans="1:24" x14ac:dyDescent="0.25">
      <c r="A8" s="42" t="s">
        <v>40</v>
      </c>
      <c r="B8" s="42" t="s">
        <v>41</v>
      </c>
      <c r="C8" s="92" t="s">
        <v>42</v>
      </c>
      <c r="D8" s="42" t="s">
        <v>43</v>
      </c>
      <c r="E8" s="42" t="s">
        <v>44</v>
      </c>
      <c r="F8" s="42" t="s">
        <v>45</v>
      </c>
      <c r="G8" s="42" t="s">
        <v>46</v>
      </c>
      <c r="H8" s="42" t="s">
        <v>47</v>
      </c>
      <c r="I8" s="42" t="s">
        <v>48</v>
      </c>
      <c r="J8" s="35"/>
      <c r="K8" s="43" t="s">
        <v>49</v>
      </c>
      <c r="L8" s="43" t="s">
        <v>50</v>
      </c>
      <c r="M8" s="43" t="s">
        <v>51</v>
      </c>
      <c r="N8" s="43" t="s">
        <v>52</v>
      </c>
      <c r="O8" s="43" t="s">
        <v>53</v>
      </c>
      <c r="P8" s="43" t="s">
        <v>54</v>
      </c>
      <c r="Q8" s="43" t="s">
        <v>55</v>
      </c>
      <c r="R8" s="43" t="s">
        <v>56</v>
      </c>
      <c r="S8" s="43" t="s">
        <v>57</v>
      </c>
      <c r="T8" s="43" t="s">
        <v>58</v>
      </c>
      <c r="U8" s="43" t="s">
        <v>59</v>
      </c>
      <c r="V8" s="43" t="s">
        <v>60</v>
      </c>
      <c r="W8" s="43" t="s">
        <v>61</v>
      </c>
    </row>
    <row r="9" spans="1:24" x14ac:dyDescent="0.25">
      <c r="A9" s="44">
        <v>143</v>
      </c>
      <c r="B9" s="44">
        <v>122</v>
      </c>
      <c r="C9" s="62">
        <v>20</v>
      </c>
      <c r="D9" s="46">
        <v>0.08</v>
      </c>
      <c r="E9" s="46">
        <v>0.35</v>
      </c>
      <c r="F9" s="46">
        <v>0.26</v>
      </c>
      <c r="G9" s="46">
        <v>0.999</v>
      </c>
      <c r="H9" s="47">
        <v>36708</v>
      </c>
      <c r="I9" s="62">
        <v>0</v>
      </c>
      <c r="J9" s="48"/>
      <c r="K9" s="49">
        <f>_xll.SPRDOPT($A9,$B9,$C9,$D9,$E9,$F9,$G9,$H9-$B$5,$I9,K$7)</f>
        <v>4.4393826461984993</v>
      </c>
      <c r="L9" s="49">
        <f>_xll.SPRDOPT($A9,$B9,$C9,$D9,$E9,$F9,$G9,$H9-$B$5,$I9,L$7)</f>
        <v>-0.42499190630732975</v>
      </c>
      <c r="M9" s="49">
        <f>_xll.SPRDOPT($A9,$B9,$C9,$D9,$E9,$F9,$G9,$H9-$B$5,$I9,M$7)</f>
        <v>0.4494682691530828</v>
      </c>
      <c r="N9" s="49">
        <f>_xll.SPRDOPT($A9,$B9,$C9,$D9,$E9,$F9,$G9,$H9-$B$5,$I9,N$7)</f>
        <v>2.9292870439983226E-2</v>
      </c>
      <c r="O9" s="49">
        <f>_xll.SPRDOPT($A9,$B9,$C9,$D9,$E9,$F9,$G9,$H9-$B$5,$I9,O$7)</f>
        <v>2.9339331388827872E-2</v>
      </c>
      <c r="P9" s="49">
        <f>_xll.SPRDOPT($A9,$B9,$C9,$D9,$E9,$F9,$G9,$H9-$B$5,$I9,P$7)</f>
        <v>38.17635000064012</v>
      </c>
      <c r="Q9" s="49">
        <f>_xll.SPRDOPT($A9,$B9,$C9,$D9,$E9,$F9,$G9,$H9-$B$5,$I9,Q$7)</f>
        <v>-32.660493947530576</v>
      </c>
      <c r="R9" s="49">
        <f>_xll.SPRDOPT($A9,$B9,$C9,$D9,$E9,$F9,$G9,$H9-$B$5,$I9,R$7)</f>
        <v>-23.225183375435186</v>
      </c>
      <c r="S9" s="49">
        <f>_xll.SPRDOPT($A9,$B9,$C9,$D9,$E9,$F9,$G9,$H9-$B$5,$I9,S$7)</f>
        <v>-2.2120948435540746</v>
      </c>
      <c r="T9" s="49">
        <f>_xll.SPRDOPT($A9,$B9,$C9,$D9,$E9,$F9,$G9,$H9-$B$5,$I9,T$7)</f>
        <v>-4.5315673424026972</v>
      </c>
      <c r="U9" s="49">
        <f>_xll.SPRDOPT($A9,$B9,$C9,$D9,$E9,$F9,$G9,$H9-$B$5,$I9,U$7)</f>
        <v>-3.0670352346835406E-2</v>
      </c>
      <c r="V9" s="49">
        <f>_xll.SPRDOPT($A9,$B9,$C9,$D9,$E9,$F9,$G9,$H9-$B$5,$I9,V$7)</f>
        <v>8.4894788730605214E-3</v>
      </c>
      <c r="W9" s="49">
        <f>_xll.SPRDOPT($A9,$B9,$C9,$D9,$E9,$F9,$G9,$H9-$B$5,$I9,W$7)</f>
        <v>-2.9505625065212371E-2</v>
      </c>
    </row>
    <row r="10" spans="1:24" x14ac:dyDescent="0.25">
      <c r="A10" s="44">
        <v>143</v>
      </c>
      <c r="B10" s="44">
        <v>122</v>
      </c>
      <c r="C10" s="62">
        <v>20</v>
      </c>
      <c r="D10" s="46">
        <v>0.08</v>
      </c>
      <c r="E10" s="46">
        <v>0.35</v>
      </c>
      <c r="F10" s="46">
        <v>0.26</v>
      </c>
      <c r="G10" s="46">
        <v>0.999</v>
      </c>
      <c r="H10" s="47">
        <f>H9</f>
        <v>36708</v>
      </c>
      <c r="I10" s="62">
        <v>1</v>
      </c>
      <c r="J10" s="32"/>
      <c r="K10" s="49">
        <f>_xll.SPRDOPT($A10,$B10,$C10,$D10,$E10,$F10,$G10,$H10-$B$5,$I10,K$7)</f>
        <v>5.4003036192597094</v>
      </c>
      <c r="L10" s="49">
        <f>_xll.SPRDOPT($A10,$B10,$C10,$D10,$E10,$F10,$G10,$H10-$B$5,$I10,L$7)</f>
        <v>0.53592906675390606</v>
      </c>
      <c r="M10" s="49">
        <f>_xll.SPRDOPT($A10,$B10,$C10,$D10,$E10,$F10,$G10,$H10-$B$5,$I10,M$7)</f>
        <v>-0.51145270390815301</v>
      </c>
      <c r="N10" s="49">
        <f>_xll.SPRDOPT($A10,$B10,$C10,$D10,$E10,$F10,$G10,$H10-$B$5,$I10,N$7)</f>
        <v>2.9292870439983226E-2</v>
      </c>
      <c r="O10" s="49">
        <f>_xll.SPRDOPT($A10,$B10,$C10,$D10,$E10,$F10,$G10,$H10-$B$5,$I10,O$7)</f>
        <v>2.9339331388827872E-2</v>
      </c>
      <c r="P10" s="49">
        <f>_xll.SPRDOPT($A10,$B10,$C10,$D10,$E10,$F10,$G10,$H10-$B$5,$I10,P$7)</f>
        <v>38.17635000064012</v>
      </c>
      <c r="Q10" s="49">
        <f>_xll.SPRDOPT($A10,$B10,$C10,$D10,$E10,$F10,$G10,$H10-$B$5,$I10,Q$7)</f>
        <v>-32.660493947530576</v>
      </c>
      <c r="R10" s="49">
        <f>_xll.SPRDOPT($A10,$B10,$C10,$D10,$E10,$F10,$G10,$H10-$B$5,$I10,R$7)</f>
        <v>-23.225183375435186</v>
      </c>
      <c r="S10" s="49">
        <f>_xll.SPRDOPT($A10,$B10,$C10,$D10,$E10,$F10,$G10,$H10-$B$5,$I10,S$7)</f>
        <v>-2.6909110436831409</v>
      </c>
      <c r="T10" s="49">
        <f>_xll.SPRDOPT($A10,$B10,$C10,$D10,$E10,$F10,$G10,$H10-$B$5,$I10,T$7)</f>
        <v>-4.4546936645577997</v>
      </c>
      <c r="U10" s="49">
        <f>_xll.SPRDOPT($A10,$B10,$C10,$D10,$E10,$F10,$G10,$H10-$B$5,$I10,U$7)</f>
        <v>4.6203325498063455E-2</v>
      </c>
      <c r="V10" s="49">
        <f>_xll.SPRDOPT($A10,$B10,$C10,$D10,$E10,$F10,$G10,$H10-$B$5,$I10,V$7)</f>
        <v>-6.8384198971838339E-2</v>
      </c>
      <c r="W10" s="49">
        <f>_xll.SPRDOPT($A10,$B10,$C10,$D10,$E10,$F10,$G10,$H10-$B$5,$I10,W$7)</f>
        <v>-2.9505625065212371E-2</v>
      </c>
    </row>
    <row r="11" spans="1:24" x14ac:dyDescent="0.25">
      <c r="A11" s="44">
        <v>143</v>
      </c>
      <c r="B11" s="44">
        <v>122</v>
      </c>
      <c r="C11" s="62">
        <v>20</v>
      </c>
      <c r="D11" s="46">
        <v>0.08</v>
      </c>
      <c r="E11" s="46">
        <v>0.35</v>
      </c>
      <c r="F11" s="46">
        <v>0.26</v>
      </c>
      <c r="G11" s="46">
        <v>0.8</v>
      </c>
      <c r="H11" s="47">
        <f>H10</f>
        <v>36708</v>
      </c>
      <c r="I11" s="62">
        <v>0</v>
      </c>
      <c r="J11" s="32"/>
      <c r="K11" s="49">
        <f>_xll.SPRDOPT($A11,$B11,$C11,$D11,$E11,$F11,$G11,$H11-$B$5,$I11,K$7)</f>
        <v>7.9080734724662314</v>
      </c>
      <c r="L11" s="49">
        <f>_xll.SPRDOPT($A11,$B11,$C11,$D11,$E11,$F11,$G11,$H11-$B$5,$I11,L$7)</f>
        <v>-0.43328024499773887</v>
      </c>
      <c r="M11" s="49">
        <f>_xll.SPRDOPT($A11,$B11,$C11,$D11,$E11,$F11,$G11,$H11-$B$5,$I11,M$7)</f>
        <v>0.48943567898852119</v>
      </c>
      <c r="N11" s="49">
        <f>_xll.SPRDOPT($A11,$B11,$C11,$D11,$E11,$F11,$G11,$H11-$B$5,$I11,N$7)</f>
        <v>1.7328011694256032E-2</v>
      </c>
      <c r="O11" s="49">
        <f>_xll.SPRDOPT($A11,$B11,$C11,$D11,$E11,$F11,$G11,$H11-$B$5,$I11,O$7)</f>
        <v>1.7600948488150546E-2</v>
      </c>
      <c r="P11" s="49">
        <f>_xll.SPRDOPT($A11,$B11,$C11,$D11,$E11,$F11,$G11,$H11-$B$5,$I11,P$7)</f>
        <v>30.229322468906815</v>
      </c>
      <c r="Q11" s="49">
        <f>_xll.SPRDOPT($A11,$B11,$C11,$D11,$E11,$F11,$G11,$H11-$B$5,$I11,Q$7)</f>
        <v>-8.5556906166563014</v>
      </c>
      <c r="R11" s="49">
        <f>_xll.SPRDOPT($A11,$B11,$C11,$D11,$E11,$F11,$G11,$H11-$B$5,$I11,R$7)</f>
        <v>-13.811017891614485</v>
      </c>
      <c r="S11" s="49">
        <f>_xll.SPRDOPT($A11,$B11,$C11,$D11,$E11,$F11,$G11,$H11-$B$5,$I11,S$7)</f>
        <v>-3.9405047829948145</v>
      </c>
      <c r="T11" s="49">
        <f>_xll.SPRDOPT($A11,$B11,$C11,$D11,$E11,$F11,$G11,$H11-$B$5,$I11,T$7)</f>
        <v>-7.7518317657913203</v>
      </c>
      <c r="U11" s="49">
        <f>_xll.SPRDOPT($A11,$B11,$C11,$D11,$E11,$F11,$G11,$H11-$B$5,$I11,U$7)</f>
        <v>-4.6876787113465018E-2</v>
      </c>
      <c r="V11" s="49">
        <f>_xll.SPRDOPT($A11,$B11,$C11,$D11,$E11,$F11,$G11,$H11-$B$5,$I11,V$7)</f>
        <v>-4.9987332525653905E-3</v>
      </c>
      <c r="W11" s="49">
        <f>_xll.SPRDOPT($A11,$B11,$C11,$D11,$E11,$F11,$G11,$H11-$B$5,$I11,W$7)</f>
        <v>-1.7458537782658823E-2</v>
      </c>
    </row>
    <row r="12" spans="1:24" x14ac:dyDescent="0.25">
      <c r="A12" s="44">
        <v>143</v>
      </c>
      <c r="B12" s="44">
        <v>122</v>
      </c>
      <c r="C12" s="62">
        <v>20</v>
      </c>
      <c r="D12" s="46">
        <v>0.08</v>
      </c>
      <c r="E12" s="46">
        <v>0.35</v>
      </c>
      <c r="F12" s="46">
        <v>0.26</v>
      </c>
      <c r="G12" s="46">
        <v>0.8</v>
      </c>
      <c r="H12" s="47">
        <f>H11</f>
        <v>36708</v>
      </c>
      <c r="I12" s="62">
        <v>1</v>
      </c>
      <c r="J12" s="32"/>
      <c r="K12" s="49">
        <f>_xll.SPRDOPT($A12,$B12,$C12,$D12,$E12,$F12,$G12,$H12-$B$5,$I12,K$7)</f>
        <v>8.8689944455274592</v>
      </c>
      <c r="L12" s="49">
        <f>_xll.SPRDOPT($A12,$B12,$C12,$D12,$E12,$F12,$G12,$H12-$B$5,$I12,L$7)</f>
        <v>0.52764072806349693</v>
      </c>
      <c r="M12" s="49">
        <f>_xll.SPRDOPT($A12,$B12,$C12,$D12,$E12,$F12,$G12,$H12-$B$5,$I12,M$7)</f>
        <v>-0.47148529407271461</v>
      </c>
      <c r="N12" s="49">
        <f>_xll.SPRDOPT($A12,$B12,$C12,$D12,$E12,$F12,$G12,$H12-$B$5,$I12,N$7)</f>
        <v>1.7328011694256032E-2</v>
      </c>
      <c r="O12" s="49">
        <f>_xll.SPRDOPT($A12,$B12,$C12,$D12,$E12,$F12,$G12,$H12-$B$5,$I12,O$7)</f>
        <v>1.7600948488150546E-2</v>
      </c>
      <c r="P12" s="49">
        <f>_xll.SPRDOPT($A12,$B12,$C12,$D12,$E12,$F12,$G12,$H12-$B$5,$I12,P$7)</f>
        <v>30.229322468906815</v>
      </c>
      <c r="Q12" s="49">
        <f>_xll.SPRDOPT($A12,$B12,$C12,$D12,$E12,$F12,$G12,$H12-$B$5,$I12,Q$7)</f>
        <v>-8.5556906166563014</v>
      </c>
      <c r="R12" s="49">
        <f>_xll.SPRDOPT($A12,$B12,$C12,$D12,$E12,$F12,$G12,$H12-$B$5,$I12,R$7)</f>
        <v>-13.811017891614485</v>
      </c>
      <c r="S12" s="49">
        <f>_xll.SPRDOPT($A12,$B12,$C12,$D12,$E12,$F12,$G12,$H12-$B$5,$I12,S$7)</f>
        <v>-4.4193209831238809</v>
      </c>
      <c r="T12" s="49">
        <f>_xll.SPRDOPT($A12,$B12,$C12,$D12,$E12,$F12,$G12,$H12-$B$5,$I12,T$7)</f>
        <v>-7.6749580879464228</v>
      </c>
      <c r="U12" s="49">
        <f>_xll.SPRDOPT($A12,$B12,$C12,$D12,$E12,$F12,$G12,$H12-$B$5,$I12,U$7)</f>
        <v>2.9996890731433842E-2</v>
      </c>
      <c r="V12" s="49">
        <f>_xll.SPRDOPT($A12,$B12,$C12,$D12,$E12,$F12,$G12,$H12-$B$5,$I12,V$7)</f>
        <v>-8.1872411097464251E-2</v>
      </c>
      <c r="W12" s="49">
        <f>_xll.SPRDOPT($A12,$B12,$C12,$D12,$E12,$F12,$G12,$H12-$B$5,$I12,W$7)</f>
        <v>-1.7458537782658823E-2</v>
      </c>
    </row>
    <row r="13" spans="1:24" s="52" customFormat="1" x14ac:dyDescent="0.25">
      <c r="A13" s="50"/>
      <c r="B13" s="50"/>
      <c r="C13" s="35"/>
      <c r="D13" s="35"/>
      <c r="E13" s="35"/>
      <c r="F13" s="35"/>
      <c r="G13" s="35"/>
      <c r="H13" s="51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5"/>
      <c r="U13" s="35"/>
      <c r="V13" s="35"/>
      <c r="W13"/>
      <c r="X13"/>
    </row>
    <row r="14" spans="1:24" s="52" customFormat="1" x14ac:dyDescent="0.25">
      <c r="A14" s="50"/>
      <c r="B14" s="50"/>
      <c r="C14" s="35"/>
      <c r="D14" s="35"/>
      <c r="E14" s="35"/>
      <c r="F14" s="35"/>
      <c r="G14" s="53">
        <f>(H9-B5)/365.25</f>
        <v>0.49828884325804246</v>
      </c>
      <c r="H14" s="51"/>
      <c r="I14" s="35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/>
    </row>
    <row r="15" spans="1:24" s="52" customFormat="1" x14ac:dyDescent="0.25">
      <c r="A15" s="56"/>
      <c r="B15" s="56"/>
      <c r="H15" s="57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/>
    </row>
    <row r="16" spans="1:24" s="52" customFormat="1" x14ac:dyDescent="0.25">
      <c r="A16" s="56"/>
      <c r="B16" s="56"/>
      <c r="H16" s="57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/>
    </row>
    <row r="17" spans="1:24" s="52" customFormat="1" x14ac:dyDescent="0.25">
      <c r="A17" s="56" t="s">
        <v>62</v>
      </c>
      <c r="B17" s="56"/>
      <c r="H17" s="57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/>
    </row>
    <row r="18" spans="1:24" s="52" customFormat="1" x14ac:dyDescent="0.25">
      <c r="A18" s="42" t="s">
        <v>40</v>
      </c>
      <c r="B18" s="42" t="s">
        <v>41</v>
      </c>
      <c r="C18" s="42" t="s">
        <v>42</v>
      </c>
      <c r="D18" s="42" t="s">
        <v>43</v>
      </c>
      <c r="E18" s="42" t="s">
        <v>44</v>
      </c>
      <c r="F18" s="42" t="s">
        <v>45</v>
      </c>
      <c r="G18" s="42" t="s">
        <v>46</v>
      </c>
      <c r="H18" s="42" t="s">
        <v>47</v>
      </c>
      <c r="I18" s="42" t="s">
        <v>48</v>
      </c>
      <c r="J18" s="60" t="s">
        <v>63</v>
      </c>
      <c r="K18" s="60" t="s">
        <v>64</v>
      </c>
      <c r="L18" s="60" t="s">
        <v>65</v>
      </c>
      <c r="M18" s="60" t="s">
        <v>66</v>
      </c>
      <c r="N18" s="60" t="s">
        <v>67</v>
      </c>
      <c r="O18" s="60" t="s">
        <v>49</v>
      </c>
    </row>
    <row r="19" spans="1:24" x14ac:dyDescent="0.25">
      <c r="A19" s="44">
        <v>143</v>
      </c>
      <c r="B19" s="44">
        <v>122</v>
      </c>
      <c r="C19" s="45">
        <v>0</v>
      </c>
      <c r="D19" s="46">
        <v>0.08</v>
      </c>
      <c r="E19" s="46">
        <v>0.35</v>
      </c>
      <c r="F19" s="46">
        <v>0.26</v>
      </c>
      <c r="G19" s="46">
        <v>0.999</v>
      </c>
      <c r="H19" s="61">
        <v>36708</v>
      </c>
      <c r="I19" s="62"/>
      <c r="J19" s="63">
        <f>SQRT(E19^2+F19^2-2*G19*E19*F19)</f>
        <v>9.1005494339627707E-2</v>
      </c>
      <c r="K19" s="63">
        <f>(LN(A19/B19)+J19^2*((H19-$B$5)/365.25)/2)/(J19*SQRT((H19-$B$5)/365.25))</f>
        <v>2.5044522616714477</v>
      </c>
      <c r="L19" s="64">
        <f>K19-J19*SQRT((H19-$B$5)/365.25)</f>
        <v>2.4402118678381042</v>
      </c>
      <c r="M19" s="63">
        <f t="shared" ref="M19:N22" si="0">NORMSDIST(K19)</f>
        <v>0.99386792683269976</v>
      </c>
      <c r="N19" s="63">
        <f t="shared" si="0"/>
        <v>0.99266067306322558</v>
      </c>
      <c r="O19" s="98">
        <f>EXP(-D19*(H19-$B$5)/365.25)*(A19*M19-B19*N19)</f>
        <v>20.197128449236217</v>
      </c>
      <c r="P19" s="66"/>
      <c r="Q19" s="66"/>
      <c r="R19" s="67"/>
      <c r="W19" s="52"/>
      <c r="X19" s="52"/>
    </row>
    <row r="20" spans="1:24" x14ac:dyDescent="0.25">
      <c r="A20" s="44">
        <v>122</v>
      </c>
      <c r="B20" s="44">
        <v>143</v>
      </c>
      <c r="C20" s="45">
        <v>0</v>
      </c>
      <c r="D20" s="46">
        <v>0.08</v>
      </c>
      <c r="E20" s="46">
        <v>0.26</v>
      </c>
      <c r="F20" s="46">
        <v>0.35</v>
      </c>
      <c r="G20" s="46">
        <v>0.999</v>
      </c>
      <c r="H20" s="61">
        <f>H19</f>
        <v>36708</v>
      </c>
      <c r="I20" s="62"/>
      <c r="J20" s="63">
        <f>SQRT(E20^2+F20^2-2*G20*E20*F20)</f>
        <v>9.1005494339627555E-2</v>
      </c>
      <c r="K20" s="63">
        <f>(LN(A20/B20)+J20^2*((H20-$B$5)/365.25)/2)/(J20*SQRT((H20-$B$5)/365.25))</f>
        <v>-2.4402118678381077</v>
      </c>
      <c r="L20" s="63">
        <f>K20-J20*SQRT((H20-$B$5)/365.25)</f>
        <v>-2.5044522616714513</v>
      </c>
      <c r="M20" s="63">
        <f t="shared" si="0"/>
        <v>7.3393269367743041E-3</v>
      </c>
      <c r="N20" s="63">
        <f t="shared" si="0"/>
        <v>6.1320731673001339E-3</v>
      </c>
      <c r="O20" s="98">
        <f>EXP(-D20*(H20-$B$5)/365.25)*(A20*M20-B20*N20)</f>
        <v>1.7788014950286164E-2</v>
      </c>
      <c r="P20" s="66"/>
      <c r="Q20" s="66"/>
    </row>
    <row r="21" spans="1:24" x14ac:dyDescent="0.25">
      <c r="A21" s="44">
        <v>143</v>
      </c>
      <c r="B21" s="44">
        <v>122</v>
      </c>
      <c r="C21" s="45">
        <v>0</v>
      </c>
      <c r="D21" s="46">
        <v>0.08</v>
      </c>
      <c r="E21" s="46">
        <v>0.35</v>
      </c>
      <c r="F21" s="46">
        <v>0.26</v>
      </c>
      <c r="G21" s="46">
        <v>0</v>
      </c>
      <c r="H21" s="61">
        <f>H20</f>
        <v>36708</v>
      </c>
      <c r="I21" s="62"/>
      <c r="J21" s="63">
        <f>SQRT(E21^2+F21^2-2*G21*E21*F21)</f>
        <v>0.43600458713183282</v>
      </c>
      <c r="K21" s="63">
        <f>(LN(A21/B21)+J21^2*((H21-$B$5)/365.25)/2)/(J21*SQRT((H21-$B$5)/365.25))</f>
        <v>0.66992688524607158</v>
      </c>
      <c r="L21" s="63">
        <f>K21-J21*SQRT((H21-$B$5)/365.25)</f>
        <v>0.36215308989735473</v>
      </c>
      <c r="M21" s="63">
        <f t="shared" si="0"/>
        <v>0.74854787065303097</v>
      </c>
      <c r="N21" s="63">
        <f t="shared" si="0"/>
        <v>0.64138112552778748</v>
      </c>
      <c r="O21" s="98">
        <f>EXP(-D21*(H21-$B$5)/365.25)*(A21*M21-B21*N21)</f>
        <v>27.668612619944994</v>
      </c>
      <c r="P21" s="68"/>
      <c r="Q21" s="66"/>
      <c r="R21" s="66"/>
      <c r="S21" s="66"/>
    </row>
    <row r="22" spans="1:24" x14ac:dyDescent="0.25">
      <c r="A22" s="44">
        <v>122</v>
      </c>
      <c r="B22" s="44">
        <v>143</v>
      </c>
      <c r="C22" s="45">
        <v>0</v>
      </c>
      <c r="D22" s="46">
        <v>0.08</v>
      </c>
      <c r="E22" s="46">
        <v>0.26</v>
      </c>
      <c r="F22" s="46">
        <v>0.35</v>
      </c>
      <c r="G22" s="46">
        <v>0</v>
      </c>
      <c r="H22" s="61">
        <f>H21</f>
        <v>36708</v>
      </c>
      <c r="I22" s="62"/>
      <c r="J22" s="63">
        <f>SQRT(E22^2+F22^2-2*G22*E22*F22)</f>
        <v>0.43600458713183282</v>
      </c>
      <c r="K22" s="63">
        <f>(LN(A22/B22)+J22^2*((H22-$B$5)/365.25)/2)/(J22*SQRT((H22-$B$5)/365.25))</f>
        <v>-0.3621530898973544</v>
      </c>
      <c r="L22" s="63">
        <f>K22-J22*SQRT((H22-$B$5)/365.25)</f>
        <v>-0.66992688524607125</v>
      </c>
      <c r="M22" s="63">
        <f t="shared" si="0"/>
        <v>0.35861887447221252</v>
      </c>
      <c r="N22" s="63">
        <f t="shared" si="0"/>
        <v>0.25145212934696903</v>
      </c>
      <c r="O22" s="98">
        <f>EXP(-D22*(H22-$B$5)/365.25)*(A22*M22-B22*N22)</f>
        <v>7.4892721856590487</v>
      </c>
      <c r="P22" s="68"/>
      <c r="Q22" s="66"/>
      <c r="R22" s="66"/>
      <c r="S22" s="66"/>
    </row>
    <row r="23" spans="1:24" x14ac:dyDescent="0.25">
      <c r="P23" s="68"/>
      <c r="T23" s="52"/>
    </row>
    <row r="24" spans="1:24" x14ac:dyDescent="0.25">
      <c r="A24" s="56" t="s">
        <v>68</v>
      </c>
      <c r="P24" s="68"/>
      <c r="T24" s="52"/>
    </row>
    <row r="25" spans="1:24" x14ac:dyDescent="0.25">
      <c r="A25" s="42" t="s">
        <v>69</v>
      </c>
      <c r="B25" s="42" t="s">
        <v>70</v>
      </c>
      <c r="C25" s="42" t="s">
        <v>42</v>
      </c>
      <c r="D25" s="42" t="s">
        <v>43</v>
      </c>
      <c r="E25" s="42" t="s">
        <v>44</v>
      </c>
      <c r="F25" s="42" t="s">
        <v>45</v>
      </c>
      <c r="G25" s="42" t="s">
        <v>46</v>
      </c>
      <c r="H25" s="42" t="s">
        <v>47</v>
      </c>
      <c r="I25" s="42" t="s">
        <v>48</v>
      </c>
      <c r="J25" s="60" t="s">
        <v>63</v>
      </c>
      <c r="K25" s="60" t="s">
        <v>64</v>
      </c>
      <c r="L25" s="60" t="s">
        <v>65</v>
      </c>
      <c r="M25" s="60" t="s">
        <v>66</v>
      </c>
      <c r="N25" s="60" t="s">
        <v>67</v>
      </c>
      <c r="O25" s="60" t="s">
        <v>49</v>
      </c>
      <c r="P25" s="52"/>
      <c r="T25" s="52"/>
    </row>
    <row r="26" spans="1:24" x14ac:dyDescent="0.25">
      <c r="A26" s="44">
        <v>143</v>
      </c>
      <c r="B26" s="44">
        <v>122</v>
      </c>
      <c r="C26" s="45">
        <v>0</v>
      </c>
      <c r="D26" s="46">
        <v>0.08</v>
      </c>
      <c r="E26" s="46">
        <v>0.35</v>
      </c>
      <c r="F26" s="46">
        <v>0.26</v>
      </c>
      <c r="G26" s="46">
        <v>0.64</v>
      </c>
      <c r="H26" s="61">
        <v>36708</v>
      </c>
      <c r="I26" s="62"/>
      <c r="J26" s="63">
        <f>SQRT(E26^2+F26^2-2*G26*E26*F26)</f>
        <v>0.27133005731028031</v>
      </c>
      <c r="K26" s="63">
        <f>(LN(A26/B26)+J26^2*((H26-$B$5)/365.25)/2)/(J26*SQRT((H26-$B$5)/365.25))</f>
        <v>0.92499823882688215</v>
      </c>
      <c r="L26" s="64">
        <f>K26-J26*SQRT((H26-$B$5)/365.25)</f>
        <v>0.73346749810712963</v>
      </c>
      <c r="M26" s="63">
        <f t="shared" ref="M26:N28" si="1">NORMSDIST(K26)</f>
        <v>0.82251661221130046</v>
      </c>
      <c r="N26" s="63">
        <f t="shared" si="1"/>
        <v>0.7683634017267762</v>
      </c>
      <c r="O26" s="65">
        <f>(A26*M26-B26*N26)</f>
        <v>23.879540535549268</v>
      </c>
      <c r="P26" s="66"/>
      <c r="T26" s="52"/>
    </row>
    <row r="27" spans="1:24" x14ac:dyDescent="0.25">
      <c r="A27" s="44">
        <v>122</v>
      </c>
      <c r="B27" s="44">
        <v>143</v>
      </c>
      <c r="C27" s="45">
        <v>0</v>
      </c>
      <c r="D27" s="46">
        <v>0.08</v>
      </c>
      <c r="E27" s="46">
        <v>0.26</v>
      </c>
      <c r="F27" s="46">
        <v>0.35</v>
      </c>
      <c r="G27" s="46">
        <v>0.64</v>
      </c>
      <c r="H27" s="61">
        <f>H26</f>
        <v>36708</v>
      </c>
      <c r="I27" s="62"/>
      <c r="J27" s="63">
        <f>SQRT(E27^2+F27^2-2*G27*E27*F27)</f>
        <v>0.27133005731028031</v>
      </c>
      <c r="K27" s="63">
        <f>(LN(A27/B27)+J27^2*((H27-$B$5)/365.25)/2)/(J27*SQRT((H27-$B$5)/365.25))</f>
        <v>-0.73346749810712941</v>
      </c>
      <c r="L27" s="63">
        <f>K27-J27*SQRT((H27-$B$5)/365.25)</f>
        <v>-0.92499823882688204</v>
      </c>
      <c r="M27" s="63">
        <f t="shared" si="1"/>
        <v>0.23163659827322391</v>
      </c>
      <c r="N27" s="63">
        <f t="shared" si="1"/>
        <v>0.17748338778869954</v>
      </c>
      <c r="O27" s="65">
        <f>(A27*M27-B27*N27)</f>
        <v>2.8795405355492818</v>
      </c>
      <c r="P27" s="66"/>
      <c r="T27" s="52"/>
    </row>
    <row r="28" spans="1:24" x14ac:dyDescent="0.25">
      <c r="A28" s="44">
        <v>143</v>
      </c>
      <c r="B28" s="44">
        <v>122</v>
      </c>
      <c r="C28" s="45">
        <v>0</v>
      </c>
      <c r="D28" s="46">
        <v>0.08</v>
      </c>
      <c r="E28" s="46">
        <v>0.35</v>
      </c>
      <c r="F28" s="46">
        <v>0.26</v>
      </c>
      <c r="G28" s="46">
        <v>0</v>
      </c>
      <c r="H28" s="61">
        <f>H27</f>
        <v>36708</v>
      </c>
      <c r="I28" s="62"/>
      <c r="J28" s="63">
        <f>SQRT(E28^2+F28^2-2*G28*E28*F28)</f>
        <v>0.43600458713183282</v>
      </c>
      <c r="K28" s="63">
        <f>(LN(A28/B28)+J28^2*((H28-$B$5)/365.25)/2)/(J28*SQRT((H28-$B$5)/365.25))</f>
        <v>0.66992688524607158</v>
      </c>
      <c r="L28" s="63">
        <f>K28-J28*SQRT((H28-$B$5)/365.25)</f>
        <v>0.36215308989735473</v>
      </c>
      <c r="M28" s="63">
        <f t="shared" si="1"/>
        <v>0.74854787065303097</v>
      </c>
      <c r="N28" s="63">
        <f t="shared" si="1"/>
        <v>0.64138112552778748</v>
      </c>
      <c r="O28" s="65">
        <f>(A28*M28-B28*N28)</f>
        <v>28.793848188993351</v>
      </c>
      <c r="P28" s="68"/>
      <c r="T28" s="52"/>
    </row>
    <row r="29" spans="1:24" x14ac:dyDescent="0.25">
      <c r="A29" s="44">
        <v>122</v>
      </c>
      <c r="B29" s="44">
        <v>143</v>
      </c>
      <c r="C29" s="45">
        <v>0</v>
      </c>
      <c r="D29" s="46">
        <v>0.08</v>
      </c>
      <c r="E29" s="46">
        <v>0.26</v>
      </c>
      <c r="F29" s="46">
        <v>0.35</v>
      </c>
      <c r="G29" s="46">
        <v>0</v>
      </c>
      <c r="H29" s="61">
        <f>H28</f>
        <v>36708</v>
      </c>
      <c r="I29" s="62"/>
      <c r="J29" s="63">
        <f>SQRT(E29^2+F29^2-2*G29*E29*F29)</f>
        <v>0.43600458713183282</v>
      </c>
      <c r="K29" s="63">
        <f>(LN(A29/B29)+J29^2*((H29-$B$5)/365.25)/2)/(J29*SQRT((H29-$B$5)/365.25))</f>
        <v>-0.3621530898973544</v>
      </c>
      <c r="L29" s="63">
        <f>K29-J29*SQRT((H29-$B$5)/365.25)</f>
        <v>-0.66992688524607125</v>
      </c>
      <c r="M29" s="63">
        <f>NORMSDIST(K29)</f>
        <v>0.35861887447221252</v>
      </c>
      <c r="N29" s="63">
        <f>NORMSDIST(L29)</f>
        <v>0.25145212934696903</v>
      </c>
      <c r="O29" s="65">
        <f>(A29*M29-B29*N29)</f>
        <v>7.7938481889933584</v>
      </c>
      <c r="P29" s="68"/>
      <c r="Q29" s="66"/>
      <c r="R29" s="66"/>
      <c r="S29" s="66"/>
      <c r="U29" s="66"/>
      <c r="V29" s="66"/>
    </row>
    <row r="30" spans="1:24" x14ac:dyDescent="0.25">
      <c r="A30" s="69" t="s">
        <v>71</v>
      </c>
      <c r="B30" s="69"/>
      <c r="D30" s="70"/>
      <c r="F30" s="70"/>
      <c r="H30" s="71"/>
      <c r="K30" s="73">
        <v>0</v>
      </c>
      <c r="L30" s="72"/>
      <c r="M30" s="72"/>
      <c r="N30" s="66"/>
      <c r="O30" s="66"/>
      <c r="P30" s="68"/>
      <c r="Q30" s="66"/>
      <c r="R30" s="66"/>
      <c r="S30" s="66"/>
      <c r="U30" s="66"/>
      <c r="V30" s="66"/>
    </row>
    <row r="31" spans="1:24" x14ac:dyDescent="0.25">
      <c r="A31" s="42" t="s">
        <v>40</v>
      </c>
      <c r="B31" s="42" t="s">
        <v>41</v>
      </c>
      <c r="C31" s="42" t="s">
        <v>42</v>
      </c>
      <c r="D31" s="42" t="s">
        <v>43</v>
      </c>
      <c r="E31" s="42" t="s">
        <v>44</v>
      </c>
      <c r="F31" s="42" t="s">
        <v>45</v>
      </c>
      <c r="G31" s="42" t="s">
        <v>46</v>
      </c>
      <c r="H31" s="42" t="s">
        <v>47</v>
      </c>
      <c r="I31" s="42" t="s">
        <v>48</v>
      </c>
      <c r="J31" s="35"/>
      <c r="K31" s="43" t="s">
        <v>49</v>
      </c>
      <c r="L31" s="72"/>
      <c r="M31" s="72"/>
      <c r="N31" s="66"/>
      <c r="O31" s="66"/>
      <c r="P31" s="68"/>
      <c r="Q31" s="66"/>
      <c r="R31" s="66"/>
      <c r="S31" s="66"/>
      <c r="U31" s="66"/>
      <c r="V31" s="66"/>
    </row>
    <row r="32" spans="1:24" x14ac:dyDescent="0.25">
      <c r="A32" s="44">
        <v>143</v>
      </c>
      <c r="B32" s="44">
        <v>122</v>
      </c>
      <c r="C32" s="45">
        <v>0</v>
      </c>
      <c r="D32" s="46">
        <v>0.08</v>
      </c>
      <c r="E32" s="46">
        <v>0.35</v>
      </c>
      <c r="F32" s="46">
        <v>0.26</v>
      </c>
      <c r="G32" s="46">
        <v>0.64</v>
      </c>
      <c r="H32" s="47">
        <v>36708</v>
      </c>
      <c r="I32" s="62">
        <v>5</v>
      </c>
      <c r="J32" s="48"/>
      <c r="K32" s="65">
        <f>_xll.RBOW(A32,B32,C32,D32,E32,F32,G32,H32-$B$5,I32,$K$30)</f>
        <v>22.946351322352029</v>
      </c>
      <c r="L32" s="72"/>
      <c r="M32" s="72"/>
      <c r="N32" s="72"/>
      <c r="O32" s="72"/>
      <c r="P32" s="68"/>
      <c r="Q32" s="72"/>
      <c r="R32" s="66"/>
      <c r="S32" s="66"/>
      <c r="T32" s="66"/>
      <c r="U32" s="66"/>
    </row>
    <row r="33" spans="1:21" x14ac:dyDescent="0.25">
      <c r="A33" s="44">
        <v>122</v>
      </c>
      <c r="B33" s="44">
        <v>143</v>
      </c>
      <c r="C33" s="45">
        <v>0</v>
      </c>
      <c r="D33" s="46">
        <v>0.08</v>
      </c>
      <c r="E33" s="46">
        <v>0.26</v>
      </c>
      <c r="F33" s="46">
        <v>0.35</v>
      </c>
      <c r="G33" s="46">
        <v>0.64</v>
      </c>
      <c r="H33" s="47">
        <f>H32</f>
        <v>36708</v>
      </c>
      <c r="I33" s="62">
        <v>5</v>
      </c>
      <c r="J33" s="32"/>
      <c r="K33" s="65">
        <f>_xll.RBOW(A33,B33,C33,D33,E33,F33,G33,H33-$B$5,I33,$K$30)</f>
        <v>2.7670108880660997</v>
      </c>
      <c r="L33" s="72"/>
      <c r="M33" s="72"/>
      <c r="N33" s="66"/>
      <c r="O33" s="66"/>
      <c r="P33" s="68"/>
      <c r="Q33" s="66"/>
      <c r="R33" s="66"/>
      <c r="S33" s="66"/>
      <c r="T33" s="66"/>
      <c r="U33" s="66"/>
    </row>
    <row r="34" spans="1:21" x14ac:dyDescent="0.25">
      <c r="A34" s="44">
        <v>143</v>
      </c>
      <c r="B34" s="44">
        <v>122</v>
      </c>
      <c r="C34" s="45">
        <v>0</v>
      </c>
      <c r="D34" s="46">
        <v>0.08</v>
      </c>
      <c r="E34" s="46">
        <v>0.35</v>
      </c>
      <c r="F34" s="46">
        <v>0.26</v>
      </c>
      <c r="G34" s="46">
        <v>0</v>
      </c>
      <c r="H34" s="47">
        <f>H33</f>
        <v>36708</v>
      </c>
      <c r="I34" s="62">
        <v>5</v>
      </c>
      <c r="J34" s="32"/>
      <c r="K34" s="65">
        <f>_xll.RBOW(A34,B34,C34,D34,E34,F34,G34,H34-$B$5,I34,$K$30)</f>
        <v>27.668612605546329</v>
      </c>
      <c r="L34" s="72"/>
      <c r="M34" s="72"/>
      <c r="N34" s="66"/>
      <c r="O34" s="66"/>
      <c r="P34" s="66"/>
      <c r="Q34" s="66"/>
      <c r="R34" s="66"/>
      <c r="S34" s="66"/>
      <c r="T34" s="66"/>
      <c r="U34" s="66"/>
    </row>
    <row r="35" spans="1:21" x14ac:dyDescent="0.25">
      <c r="A35" s="44">
        <v>122</v>
      </c>
      <c r="B35" s="44">
        <v>143</v>
      </c>
      <c r="C35" s="45">
        <v>0</v>
      </c>
      <c r="D35" s="46">
        <v>0.08</v>
      </c>
      <c r="E35" s="46">
        <v>0.26</v>
      </c>
      <c r="F35" s="46">
        <v>0.35</v>
      </c>
      <c r="G35" s="46">
        <v>0</v>
      </c>
      <c r="H35" s="47">
        <f>H34</f>
        <v>36708</v>
      </c>
      <c r="I35" s="62">
        <v>5</v>
      </c>
      <c r="J35" s="32"/>
      <c r="K35" s="65">
        <f>_xll.RBOW(A35,B35,C35,D35,E35,F35,G35,H35-$B$5,I35,$K$30)</f>
        <v>7.4892721712603603</v>
      </c>
      <c r="L35" s="72"/>
      <c r="M35" s="72"/>
      <c r="N35" s="66"/>
      <c r="O35" s="66"/>
      <c r="P35" s="66"/>
      <c r="Q35" s="66"/>
      <c r="R35" s="66"/>
      <c r="S35" s="66"/>
      <c r="T35" s="66"/>
      <c r="U35" s="66"/>
    </row>
    <row r="36" spans="1:21" x14ac:dyDescent="0.25">
      <c r="A36" s="69"/>
      <c r="D36" s="70"/>
      <c r="F36" s="70"/>
      <c r="H36" s="71"/>
      <c r="K36" s="72"/>
      <c r="L36" s="72"/>
      <c r="M36" s="72"/>
      <c r="N36" s="66"/>
      <c r="O36" s="66"/>
      <c r="P36" s="66"/>
      <c r="Q36" s="66"/>
      <c r="R36" s="66"/>
      <c r="S36" s="66"/>
      <c r="T36" s="66"/>
      <c r="U36" s="66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21" x14ac:dyDescent="0.25">
      <c r="A38" s="69"/>
      <c r="D38" s="70"/>
      <c r="F38" s="70"/>
      <c r="G38" s="70"/>
      <c r="H38" s="71"/>
      <c r="K38" s="72"/>
      <c r="L38" s="72"/>
      <c r="M38" s="72"/>
      <c r="N38" s="66"/>
      <c r="O38" s="66"/>
      <c r="P38" s="66"/>
      <c r="Q38" s="66"/>
      <c r="R38" s="66"/>
      <c r="S38" s="66"/>
      <c r="T38" s="66"/>
      <c r="U38" s="66"/>
    </row>
    <row r="39" spans="1:21" x14ac:dyDescent="0.25">
      <c r="A39" s="69"/>
      <c r="D39" s="70"/>
      <c r="F39" s="70"/>
      <c r="G39" s="70"/>
      <c r="H39" s="71"/>
      <c r="K39" s="72"/>
      <c r="L39" s="72"/>
      <c r="M39" s="72"/>
      <c r="N39" s="66"/>
      <c r="O39" s="66"/>
      <c r="P39" s="66"/>
      <c r="Q39" s="66"/>
      <c r="R39" s="66"/>
      <c r="S39" s="66"/>
      <c r="T39" s="66"/>
      <c r="U39" s="66"/>
    </row>
    <row r="40" spans="1:21" x14ac:dyDescent="0.25">
      <c r="A40" s="69"/>
      <c r="D40" s="70"/>
      <c r="F40" s="70"/>
      <c r="G40" s="70"/>
      <c r="H40" s="71"/>
      <c r="K40" s="72"/>
      <c r="L40" s="72"/>
      <c r="M40" s="72"/>
      <c r="N40" s="66"/>
      <c r="O40" s="66"/>
      <c r="P40" s="66"/>
      <c r="Q40" s="66"/>
      <c r="R40" s="66"/>
      <c r="S40" s="66"/>
      <c r="T40" s="66"/>
      <c r="U40" s="66"/>
    </row>
    <row r="41" spans="1:21" x14ac:dyDescent="0.25">
      <c r="A41" s="69"/>
      <c r="D41" s="70"/>
      <c r="F41" s="70"/>
      <c r="G41" s="70"/>
      <c r="H41" s="71"/>
      <c r="K41" s="72"/>
      <c r="L41" s="72"/>
      <c r="M41" s="72"/>
      <c r="N41" s="66"/>
      <c r="O41" s="66"/>
      <c r="P41" s="66"/>
      <c r="Q41" s="66"/>
      <c r="R41" s="66"/>
      <c r="S41" s="66"/>
      <c r="T41" s="66"/>
      <c r="U41" s="66"/>
    </row>
    <row r="43" spans="1:21" x14ac:dyDescent="0.25">
      <c r="A43" s="69"/>
      <c r="D43" s="70"/>
      <c r="E43" s="70"/>
      <c r="F43" s="70"/>
      <c r="G43" s="70"/>
      <c r="H43" s="71"/>
      <c r="K43" s="72"/>
      <c r="L43" s="72"/>
      <c r="M43" s="72"/>
      <c r="N43" s="66"/>
      <c r="O43" s="66"/>
      <c r="P43" s="66"/>
      <c r="Q43" s="66"/>
      <c r="R43" s="66"/>
      <c r="S43" s="66"/>
      <c r="T43" s="66"/>
      <c r="U43" s="66"/>
    </row>
    <row r="44" spans="1:21" x14ac:dyDescent="0.25">
      <c r="A44" s="69"/>
      <c r="D44" s="70"/>
      <c r="E44" s="70"/>
      <c r="F44" s="70"/>
      <c r="G44" s="70"/>
      <c r="H44" s="71"/>
      <c r="K44" s="72"/>
      <c r="L44" s="72"/>
      <c r="M44" s="72"/>
      <c r="N44" s="66"/>
      <c r="O44" s="66"/>
      <c r="P44" s="66"/>
      <c r="Q44" s="66"/>
      <c r="R44" s="66"/>
      <c r="S44" s="66"/>
      <c r="T44" s="66"/>
      <c r="U44" s="66"/>
    </row>
    <row r="45" spans="1:21" x14ac:dyDescent="0.25">
      <c r="A45" s="69"/>
      <c r="D45" s="70"/>
      <c r="E45" s="70"/>
      <c r="F45" s="70"/>
      <c r="G45" s="70"/>
      <c r="H45" s="71"/>
      <c r="K45" s="72"/>
      <c r="L45" s="72"/>
      <c r="M45" s="72"/>
      <c r="N45" s="66"/>
      <c r="O45" s="66"/>
      <c r="P45" s="66"/>
      <c r="Q45" s="66"/>
      <c r="R45" s="66"/>
      <c r="S45" s="66"/>
      <c r="T45" s="66"/>
      <c r="U45" s="66"/>
    </row>
    <row r="46" spans="1:21" x14ac:dyDescent="0.25">
      <c r="A46" s="69"/>
      <c r="D46" s="70"/>
      <c r="E46" s="70"/>
      <c r="F46" s="70"/>
      <c r="G46" s="70"/>
      <c r="H46" s="71"/>
      <c r="K46" s="72"/>
      <c r="L46" s="72"/>
      <c r="M46" s="72"/>
      <c r="N46" s="66"/>
      <c r="O46" s="66"/>
      <c r="P46" s="66"/>
      <c r="Q46" s="66"/>
      <c r="R46" s="66"/>
      <c r="S46" s="66"/>
      <c r="T46" s="66"/>
      <c r="U46" s="66"/>
    </row>
    <row r="49" spans="6:23" x14ac:dyDescent="0.25">
      <c r="F49" s="74"/>
      <c r="G49" s="74"/>
      <c r="H49" s="74"/>
      <c r="I49" s="74"/>
      <c r="J49" s="71"/>
      <c r="N49" s="72"/>
      <c r="O49" s="72"/>
      <c r="P49" s="72"/>
      <c r="Q49" s="72"/>
      <c r="R49" s="72"/>
      <c r="S49" s="72"/>
      <c r="T49" s="66"/>
      <c r="U49" s="66"/>
      <c r="V49" s="66"/>
      <c r="W49" s="66"/>
    </row>
  </sheetData>
  <pageMargins left="0.75" right="0.75" top="1" bottom="1" header="0.5" footer="0.5"/>
  <pageSetup paperSize="9" scale="61" orientation="landscape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2:AD67"/>
  <sheetViews>
    <sheetView showGridLines="0" topLeftCell="A10" zoomScale="90" workbookViewId="0">
      <selection activeCell="C33" sqref="C33"/>
    </sheetView>
  </sheetViews>
  <sheetFormatPr defaultRowHeight="13.2" x14ac:dyDescent="0.25"/>
  <cols>
    <col min="1" max="1" width="15.33203125" style="2" customWidth="1"/>
    <col min="2" max="5" width="12.109375" style="2" customWidth="1"/>
    <col min="6" max="6" width="12.33203125" style="2" customWidth="1"/>
    <col min="7" max="9" width="12.109375" style="2" customWidth="1"/>
    <col min="10" max="16384" width="8.88671875" style="2"/>
  </cols>
  <sheetData>
    <row r="2" spans="2:30" x14ac:dyDescent="0.25"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2:30" x14ac:dyDescent="0.25"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2:30" ht="22.8" x14ac:dyDescent="0.4">
      <c r="B4" s="1" t="s">
        <v>21</v>
      </c>
      <c r="C4" s="3"/>
      <c r="G4" s="16"/>
      <c r="H4" s="17"/>
      <c r="I4" s="15"/>
      <c r="J4" s="15"/>
      <c r="K4" s="15"/>
      <c r="L4" s="16"/>
      <c r="M4" s="17"/>
      <c r="N4" s="15"/>
      <c r="O4" s="15"/>
      <c r="P4" s="15"/>
      <c r="Q4" s="16"/>
      <c r="R4" s="17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2:30" x14ac:dyDescent="0.25">
      <c r="C5" s="4"/>
      <c r="G5" s="15"/>
      <c r="H5" s="18"/>
      <c r="I5" s="15"/>
      <c r="J5" s="15"/>
      <c r="K5" s="15"/>
      <c r="L5" s="15"/>
      <c r="M5" s="18"/>
      <c r="N5" s="15"/>
      <c r="O5" s="15"/>
      <c r="P5" s="15"/>
      <c r="Q5" s="15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2:30" x14ac:dyDescent="0.25">
      <c r="B6" s="2" t="s">
        <v>2</v>
      </c>
      <c r="C6" s="3" t="s">
        <v>22</v>
      </c>
      <c r="G6" s="15"/>
      <c r="H6" s="17"/>
      <c r="I6" s="15"/>
      <c r="J6" s="15"/>
      <c r="K6" s="15"/>
      <c r="L6" s="15"/>
      <c r="M6" s="17"/>
      <c r="N6" s="15"/>
      <c r="O6" s="15"/>
      <c r="P6" s="15"/>
      <c r="Q6" s="15"/>
      <c r="R6" s="17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2:30" x14ac:dyDescent="0.25">
      <c r="B7" s="2" t="s">
        <v>1</v>
      </c>
      <c r="C7" s="6" t="s">
        <v>23</v>
      </c>
      <c r="D7" s="7" t="s">
        <v>24</v>
      </c>
      <c r="G7" s="15"/>
      <c r="H7" s="19"/>
      <c r="I7" s="20"/>
      <c r="J7" s="15"/>
      <c r="K7" s="15"/>
      <c r="L7" s="15"/>
      <c r="M7" s="19"/>
      <c r="N7" s="20"/>
      <c r="O7" s="15"/>
      <c r="P7" s="15"/>
      <c r="Q7" s="15"/>
      <c r="R7" s="19"/>
      <c r="S7" s="2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2:30" x14ac:dyDescent="0.25">
      <c r="B8" s="2" t="s">
        <v>0</v>
      </c>
      <c r="C8" s="5">
        <v>36843</v>
      </c>
      <c r="G8" s="15"/>
      <c r="H8" s="21"/>
      <c r="I8" s="15"/>
      <c r="J8" s="15"/>
      <c r="K8" s="15"/>
      <c r="L8" s="15"/>
      <c r="M8" s="21"/>
      <c r="N8" s="15"/>
      <c r="O8" s="15"/>
      <c r="P8" s="15"/>
      <c r="Q8" s="15"/>
      <c r="R8" s="21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2:30" x14ac:dyDescent="0.25">
      <c r="C9" s="5"/>
      <c r="G9" s="15"/>
      <c r="H9" s="21"/>
      <c r="I9" s="15"/>
      <c r="J9" s="15"/>
      <c r="K9" s="15"/>
      <c r="L9" s="15"/>
      <c r="M9" s="21"/>
      <c r="N9" s="15"/>
      <c r="O9" s="15"/>
      <c r="P9" s="15"/>
      <c r="Q9" s="15"/>
      <c r="R9" s="21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2:30" x14ac:dyDescent="0.25">
      <c r="C10" s="6"/>
      <c r="E10" s="2" t="s">
        <v>32</v>
      </c>
      <c r="G10" s="15"/>
      <c r="H10" s="19"/>
      <c r="I10" s="15"/>
      <c r="J10" s="15"/>
      <c r="K10" s="15"/>
      <c r="L10" s="15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2:30" x14ac:dyDescent="0.25"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2:30" x14ac:dyDescent="0.25">
      <c r="B12" s="8" t="s">
        <v>3</v>
      </c>
      <c r="C12" s="8"/>
      <c r="E12" s="12" t="s">
        <v>31</v>
      </c>
      <c r="F12" s="13"/>
      <c r="G12" s="22"/>
      <c r="H12" s="22"/>
      <c r="I12" s="15"/>
      <c r="J12" s="23"/>
      <c r="K12" s="24"/>
      <c r="L12" s="22"/>
      <c r="M12" s="22"/>
      <c r="N12" s="15"/>
      <c r="O12" s="23"/>
      <c r="P12" s="24"/>
      <c r="Q12" s="22"/>
      <c r="R12" s="22"/>
      <c r="S12" s="15"/>
      <c r="T12" s="23"/>
      <c r="U12" s="24"/>
      <c r="V12" s="15"/>
      <c r="W12" s="15"/>
      <c r="X12" s="15"/>
      <c r="Y12" s="15"/>
      <c r="Z12" s="15"/>
      <c r="AA12" s="15"/>
      <c r="AB12" s="15"/>
      <c r="AC12" s="15"/>
      <c r="AD12" s="15"/>
    </row>
    <row r="13" spans="2:30" x14ac:dyDescent="0.25">
      <c r="B13" s="9" t="s">
        <v>4</v>
      </c>
      <c r="C13" s="10">
        <v>0.35</v>
      </c>
      <c r="E13" s="11" t="s">
        <v>25</v>
      </c>
      <c r="F13" s="14">
        <f>_xll.spread1XL_Up(_D01,_D02,_K,nsub,H$13,_r,H$14,sigma1,sigma2,Spot1,Spot2,TMax,Accuracy)</f>
        <v>0.97901873494258962</v>
      </c>
      <c r="G13" s="27" t="s">
        <v>17</v>
      </c>
      <c r="H13" s="26">
        <v>1</v>
      </c>
      <c r="I13" s="15"/>
      <c r="J13" s="27"/>
      <c r="K13" s="28"/>
      <c r="L13" s="25"/>
      <c r="M13" s="26"/>
      <c r="N13" s="15"/>
      <c r="O13" s="27"/>
      <c r="P13" s="28"/>
      <c r="Q13" s="25"/>
      <c r="R13" s="26"/>
      <c r="S13" s="15"/>
      <c r="T13" s="27"/>
      <c r="U13" s="28"/>
      <c r="V13" s="15"/>
      <c r="W13" s="15"/>
      <c r="X13" s="15"/>
      <c r="Y13" s="15"/>
      <c r="Z13" s="15"/>
      <c r="AA13" s="15"/>
      <c r="AB13" s="15"/>
      <c r="AC13" s="15"/>
      <c r="AD13" s="15"/>
    </row>
    <row r="14" spans="2:30" x14ac:dyDescent="0.25">
      <c r="B14" s="9" t="s">
        <v>5</v>
      </c>
      <c r="C14" s="10">
        <v>0.08</v>
      </c>
      <c r="E14" s="11" t="s">
        <v>26</v>
      </c>
      <c r="F14" s="14">
        <f>_xll.spread1XL_Delta1p(_D01,_D02,_K,nsub,H13,_r,H14,sigma1,sigma2,Spot1,Spot2,TMax,Accuracy)</f>
        <v>-0.17627713852774735</v>
      </c>
      <c r="G14" s="27" t="s">
        <v>12</v>
      </c>
      <c r="H14" s="26">
        <v>0.999</v>
      </c>
      <c r="I14" s="15"/>
      <c r="J14" s="27"/>
      <c r="K14" s="28"/>
      <c r="L14" s="25"/>
      <c r="M14" s="26"/>
      <c r="N14" s="15"/>
      <c r="O14" s="27"/>
      <c r="P14" s="28"/>
      <c r="Q14" s="25"/>
      <c r="R14" s="26"/>
      <c r="S14" s="15"/>
      <c r="T14" s="27"/>
      <c r="U14" s="28"/>
      <c r="V14" s="15"/>
      <c r="W14" s="15"/>
      <c r="X14" s="15"/>
      <c r="Y14" s="15"/>
      <c r="Z14" s="15"/>
      <c r="AA14" s="15"/>
      <c r="AB14" s="15"/>
      <c r="AC14" s="15"/>
      <c r="AD14" s="15"/>
    </row>
    <row r="15" spans="2:30" x14ac:dyDescent="0.25">
      <c r="B15" s="9" t="s">
        <v>6</v>
      </c>
      <c r="C15" s="10">
        <v>143</v>
      </c>
      <c r="E15" s="11" t="s">
        <v>27</v>
      </c>
      <c r="F15" s="14">
        <f>_xll.spread1XL_Delta2p(_D01,_D02,_K,nsub,H13,_r,H14,sigma1,sigma2,Spot1,Spot2,TMax,Accuracy)</f>
        <v>0.19229027591653472</v>
      </c>
      <c r="G15" s="25"/>
      <c r="H15" s="26"/>
      <c r="I15" s="15"/>
      <c r="J15" s="27"/>
      <c r="K15" s="28"/>
      <c r="L15" s="25"/>
      <c r="M15" s="26"/>
      <c r="N15" s="15"/>
      <c r="O15" s="27"/>
      <c r="P15" s="28"/>
      <c r="Q15" s="25"/>
      <c r="R15" s="26"/>
      <c r="S15" s="15"/>
      <c r="T15" s="27"/>
      <c r="U15" s="28"/>
      <c r="V15" s="15"/>
      <c r="W15" s="15"/>
      <c r="X15" s="15"/>
      <c r="Y15" s="15"/>
      <c r="Z15" s="15"/>
      <c r="AA15" s="15"/>
      <c r="AB15" s="15"/>
      <c r="AC15" s="15"/>
      <c r="AD15" s="15"/>
    </row>
    <row r="16" spans="2:30" x14ac:dyDescent="0.25">
      <c r="E16" s="11" t="s">
        <v>28</v>
      </c>
      <c r="F16" s="14">
        <f>_xll.spread1XL_Gamma1p(_D01,_D02,_K,nsub,H13,_r,H14,sigma1,sigma2,Spot1,Spot2,TMax,Accuracy)</f>
        <v>1.9609416930458114E-2</v>
      </c>
      <c r="G16" s="15"/>
      <c r="H16" s="15"/>
      <c r="I16" s="15"/>
      <c r="J16" s="27"/>
      <c r="K16" s="28"/>
      <c r="L16" s="15"/>
      <c r="M16" s="15"/>
      <c r="N16" s="15"/>
      <c r="O16" s="27"/>
      <c r="P16" s="28"/>
      <c r="Q16" s="15"/>
      <c r="R16" s="15"/>
      <c r="S16" s="15"/>
      <c r="T16" s="27"/>
      <c r="U16" s="28"/>
      <c r="V16" s="15"/>
      <c r="W16" s="15"/>
      <c r="X16" s="15"/>
      <c r="Y16" s="15"/>
      <c r="Z16" s="15"/>
      <c r="AA16" s="15"/>
      <c r="AB16" s="15"/>
      <c r="AC16" s="15"/>
      <c r="AD16" s="15"/>
    </row>
    <row r="17" spans="2:30" x14ac:dyDescent="0.25">
      <c r="B17" s="8" t="s">
        <v>7</v>
      </c>
      <c r="C17" s="8"/>
      <c r="E17" s="11" t="s">
        <v>29</v>
      </c>
      <c r="F17" s="14">
        <f>_xll.spread1XL_Gamma2p(_D01,_D02,_K,nsub,H13,_r,H14,sigma1,sigma2,Spot1,Spot2,TMax,Accuracy)</f>
        <v>2.2332316747582338E-2</v>
      </c>
      <c r="G17" s="22"/>
      <c r="H17" s="22"/>
      <c r="I17" s="15"/>
      <c r="J17" s="27"/>
      <c r="K17" s="28"/>
      <c r="L17" s="22"/>
      <c r="M17" s="22"/>
      <c r="N17" s="15"/>
      <c r="O17" s="27"/>
      <c r="P17" s="28"/>
      <c r="Q17" s="22"/>
      <c r="R17" s="22"/>
      <c r="S17" s="15"/>
      <c r="T17" s="27"/>
      <c r="U17" s="28"/>
      <c r="V17" s="15"/>
      <c r="W17" s="15"/>
      <c r="X17" s="15"/>
      <c r="Y17" s="15"/>
      <c r="Z17" s="15"/>
      <c r="AA17" s="15"/>
      <c r="AB17" s="15"/>
      <c r="AC17" s="15"/>
      <c r="AD17" s="15"/>
    </row>
    <row r="18" spans="2:30" x14ac:dyDescent="0.25">
      <c r="B18" s="9" t="s">
        <v>8</v>
      </c>
      <c r="C18" s="10">
        <v>0.26</v>
      </c>
      <c r="E18" s="11" t="s">
        <v>30</v>
      </c>
      <c r="F18" s="14">
        <f>_xll.spread1XL_GammaXp(_D01,_D02,_K,nsub,H13,_r,H14,sigma1,sigma2,Spot1,Spot2,TMax,Accuracy)</f>
        <v>-2.0815225013557571E-2</v>
      </c>
      <c r="G18" s="25"/>
      <c r="H18" s="26"/>
      <c r="I18" s="15"/>
      <c r="J18" s="27"/>
      <c r="K18" s="28"/>
      <c r="L18" s="25"/>
      <c r="M18" s="26"/>
      <c r="N18" s="15"/>
      <c r="O18" s="27"/>
      <c r="P18" s="28"/>
      <c r="Q18" s="25"/>
      <c r="R18" s="26"/>
      <c r="S18" s="15"/>
      <c r="T18" s="27"/>
      <c r="U18" s="28"/>
      <c r="V18" s="15"/>
      <c r="W18" s="15"/>
      <c r="X18" s="15"/>
      <c r="Y18" s="15"/>
      <c r="Z18" s="15"/>
      <c r="AA18" s="15"/>
      <c r="AB18" s="15"/>
      <c r="AC18" s="15"/>
      <c r="AD18" s="15"/>
    </row>
    <row r="19" spans="2:30" x14ac:dyDescent="0.25">
      <c r="B19" s="9" t="s">
        <v>9</v>
      </c>
      <c r="C19" s="10">
        <v>0.08</v>
      </c>
      <c r="G19" s="25"/>
      <c r="H19" s="26"/>
      <c r="I19" s="15"/>
      <c r="J19" s="15"/>
      <c r="K19" s="15"/>
      <c r="L19" s="25"/>
      <c r="M19" s="26"/>
      <c r="N19" s="15"/>
      <c r="O19" s="15"/>
      <c r="P19" s="15"/>
      <c r="Q19" s="25"/>
      <c r="R19" s="2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2:30" x14ac:dyDescent="0.25">
      <c r="B20" s="9" t="s">
        <v>10</v>
      </c>
      <c r="C20" s="10">
        <v>122</v>
      </c>
      <c r="E20" s="12"/>
      <c r="F20" s="13"/>
      <c r="G20" s="25"/>
      <c r="H20" s="26"/>
      <c r="I20" s="15"/>
      <c r="J20" s="15"/>
      <c r="K20" s="15"/>
      <c r="L20" s="25"/>
      <c r="M20" s="26"/>
      <c r="N20" s="15"/>
      <c r="O20" s="15"/>
      <c r="P20" s="15"/>
      <c r="Q20" s="25"/>
      <c r="R20" s="2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2:30" x14ac:dyDescent="0.25">
      <c r="E21" s="11"/>
      <c r="F21" s="14"/>
      <c r="G21" s="27"/>
      <c r="H21" s="26"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x14ac:dyDescent="0.25">
      <c r="B22" s="8" t="s">
        <v>11</v>
      </c>
      <c r="C22" s="8"/>
      <c r="E22" s="11"/>
      <c r="F22" s="14"/>
      <c r="G22" s="27"/>
      <c r="H22" s="26">
        <v>0.999</v>
      </c>
      <c r="I22" s="15"/>
      <c r="J22" s="15"/>
      <c r="K22" s="15"/>
      <c r="L22" s="22"/>
      <c r="M22" s="22"/>
      <c r="N22" s="15"/>
      <c r="O22" s="15"/>
      <c r="P22" s="15"/>
      <c r="Q22" s="22"/>
      <c r="R22" s="22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9" t="s">
        <v>12</v>
      </c>
      <c r="C23" s="10">
        <v>0.7</v>
      </c>
      <c r="E23" s="11"/>
      <c r="F23" s="14"/>
      <c r="G23" s="25"/>
      <c r="H23" s="26"/>
      <c r="I23" s="15"/>
      <c r="J23" s="15"/>
      <c r="K23" s="15"/>
      <c r="L23" s="25"/>
      <c r="M23" s="26"/>
      <c r="N23" s="15"/>
      <c r="O23" s="15"/>
      <c r="P23" s="15"/>
      <c r="Q23" s="25"/>
      <c r="R23" s="26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9" t="s">
        <v>13</v>
      </c>
      <c r="C24" s="10">
        <v>0.08</v>
      </c>
      <c r="E24" s="11"/>
      <c r="F24" s="14"/>
      <c r="G24" s="25"/>
      <c r="H24" s="26"/>
      <c r="I24" s="15"/>
      <c r="J24" s="15"/>
      <c r="K24" s="15"/>
      <c r="L24" s="25"/>
      <c r="M24" s="26"/>
      <c r="N24" s="15"/>
      <c r="O24" s="15"/>
      <c r="P24" s="15"/>
      <c r="Q24" s="25"/>
      <c r="R24" s="26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2:30" x14ac:dyDescent="0.25">
      <c r="E25" s="11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2:30" x14ac:dyDescent="0.25">
      <c r="B26" s="8" t="s">
        <v>14</v>
      </c>
      <c r="C26" s="8"/>
      <c r="E26" s="11"/>
      <c r="F26" s="14"/>
      <c r="G26" s="22"/>
      <c r="H26" s="22"/>
      <c r="I26" s="15"/>
      <c r="J26" s="15"/>
      <c r="K26" s="15"/>
      <c r="L26" s="22"/>
      <c r="M26" s="22"/>
      <c r="N26" s="15"/>
      <c r="O26" s="15"/>
      <c r="P26" s="15"/>
      <c r="Q26" s="22"/>
      <c r="R26" s="22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2:30" x14ac:dyDescent="0.25">
      <c r="B27" s="9" t="s">
        <v>15</v>
      </c>
      <c r="C27" s="10">
        <v>0.49830000000000002</v>
      </c>
      <c r="G27" s="25"/>
      <c r="H27" s="26"/>
      <c r="I27" s="15"/>
      <c r="J27" s="15"/>
      <c r="K27" s="15"/>
      <c r="L27" s="25"/>
      <c r="M27" s="26"/>
      <c r="N27" s="15"/>
      <c r="O27" s="15"/>
      <c r="P27" s="15"/>
      <c r="Q27" s="25"/>
      <c r="R27" s="2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x14ac:dyDescent="0.25">
      <c r="B28" s="9" t="s">
        <v>16</v>
      </c>
      <c r="C28" s="10">
        <v>10</v>
      </c>
      <c r="E28" s="12"/>
      <c r="F28" s="13"/>
      <c r="G28" s="25"/>
      <c r="H28" s="26"/>
      <c r="I28" s="15"/>
      <c r="J28" s="15"/>
      <c r="K28" s="15"/>
      <c r="L28" s="25"/>
      <c r="M28" s="26"/>
      <c r="N28" s="15"/>
      <c r="O28" s="15"/>
      <c r="P28" s="15"/>
      <c r="Q28" s="25"/>
      <c r="R28" s="2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x14ac:dyDescent="0.25">
      <c r="B29" s="9" t="s">
        <v>17</v>
      </c>
      <c r="C29" s="10">
        <v>1</v>
      </c>
      <c r="E29" s="11"/>
      <c r="F29" s="14"/>
      <c r="G29" s="27"/>
      <c r="H29" s="26">
        <v>1</v>
      </c>
      <c r="I29" s="15"/>
      <c r="J29" s="15"/>
      <c r="K29" s="15"/>
      <c r="L29" s="25"/>
      <c r="M29" s="26"/>
      <c r="N29" s="15"/>
      <c r="O29" s="15"/>
      <c r="P29" s="15"/>
      <c r="Q29" s="25"/>
      <c r="R29" s="2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2:30" x14ac:dyDescent="0.25">
      <c r="E30" s="11"/>
      <c r="F30" s="14"/>
      <c r="G30" s="27"/>
      <c r="H30" s="26">
        <v>0.8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2:30" x14ac:dyDescent="0.25">
      <c r="B31" s="8" t="s">
        <v>18</v>
      </c>
      <c r="C31" s="8"/>
      <c r="E31" s="11"/>
      <c r="F31" s="14"/>
      <c r="G31" s="22"/>
      <c r="H31" s="22"/>
      <c r="I31" s="15"/>
      <c r="J31" s="15"/>
      <c r="K31" s="15"/>
      <c r="L31" s="22"/>
      <c r="M31" s="22"/>
      <c r="N31" s="15"/>
      <c r="O31" s="15"/>
      <c r="P31" s="15"/>
      <c r="Q31" s="22"/>
      <c r="R31" s="22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2:30" x14ac:dyDescent="0.25">
      <c r="B32" s="9" t="s">
        <v>19</v>
      </c>
      <c r="C32" s="10">
        <v>0.5</v>
      </c>
      <c r="E32" s="11"/>
      <c r="F32" s="14"/>
      <c r="G32" s="25"/>
      <c r="H32" s="26"/>
      <c r="I32" s="15"/>
      <c r="J32" s="15"/>
      <c r="K32" s="15"/>
      <c r="L32" s="25"/>
      <c r="M32" s="26"/>
      <c r="N32" s="15"/>
      <c r="O32" s="15"/>
      <c r="P32" s="15"/>
      <c r="Q32" s="25"/>
      <c r="R32" s="2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2:30" x14ac:dyDescent="0.25">
      <c r="B33" s="9" t="s">
        <v>20</v>
      </c>
      <c r="C33" s="10">
        <v>11</v>
      </c>
      <c r="E33" s="11"/>
      <c r="F33" s="14"/>
      <c r="G33" s="25"/>
      <c r="H33" s="26"/>
      <c r="I33" s="15"/>
      <c r="J33" s="15"/>
      <c r="K33" s="15"/>
      <c r="L33" s="25"/>
      <c r="M33" s="26"/>
      <c r="N33" s="15"/>
      <c r="O33" s="15"/>
      <c r="P33" s="15"/>
      <c r="Q33" s="25"/>
      <c r="R33" s="2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2:30" x14ac:dyDescent="0.25">
      <c r="E34" s="11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2:30" x14ac:dyDescent="0.25"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2:30" x14ac:dyDescent="0.25">
      <c r="E36" s="12"/>
      <c r="F36" s="1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2:30" x14ac:dyDescent="0.25">
      <c r="E37" s="11"/>
      <c r="F37" s="14"/>
      <c r="G37" s="27"/>
      <c r="H37" s="26"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2:30" x14ac:dyDescent="0.25">
      <c r="E38" s="11"/>
      <c r="F38" s="14"/>
      <c r="G38" s="27"/>
      <c r="H38" s="26">
        <v>0.8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2:30" x14ac:dyDescent="0.25">
      <c r="E39" s="11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2:30" x14ac:dyDescent="0.25">
      <c r="E40" s="11"/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2:30" x14ac:dyDescent="0.25">
      <c r="E41" s="11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2:30" x14ac:dyDescent="0.25">
      <c r="E42" s="11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2:30" x14ac:dyDescent="0.25"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2:30" x14ac:dyDescent="0.25"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2:30" x14ac:dyDescent="0.25"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2:30" x14ac:dyDescent="0.25"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2:30" x14ac:dyDescent="0.25"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2:30" x14ac:dyDescent="0.25"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7:30" x14ac:dyDescent="0.25"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7:30" x14ac:dyDescent="0.25"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7:30" x14ac:dyDescent="0.25"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7:30" x14ac:dyDescent="0.25"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7:30" x14ac:dyDescent="0.25"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7:30" x14ac:dyDescent="0.25"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7:30" x14ac:dyDescent="0.25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7:30" x14ac:dyDescent="0.25"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7:30" x14ac:dyDescent="0.25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7:30" x14ac:dyDescent="0.25"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7:30" x14ac:dyDescent="0.25"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7:30" x14ac:dyDescent="0.25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7:30" x14ac:dyDescent="0.25"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7:30" x14ac:dyDescent="0.25"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7:30" x14ac:dyDescent="0.25"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7:30" x14ac:dyDescent="0.25"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7:30" x14ac:dyDescent="0.25"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7:30" x14ac:dyDescent="0.25"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7:30" x14ac:dyDescent="0.25"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</sheetData>
  <hyperlinks>
    <hyperlink ref="C7" r:id="rId1" display="../../../source/repos/enron_xls/edrm/spread1XL.s"/>
    <hyperlink ref="D7" r:id="rId2" display="../../../source/repos/enron_xls/edrm/spread1XL-xlpgen.xml"/>
  </hyperlinks>
  <pageMargins left="0.5" right="0.5" top="0.25" bottom="0.25" header="0.5" footer="0.5"/>
  <pageSetup paperSize="9" orientation="landscape" verticalDpi="300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Button 1">
              <controlPr defaultSize="0" print="0" autoFill="0" autoPict="0" macro="[0]!RefreshFormulae">
                <anchor moveWithCells="1" sizeWithCells="1">
                  <from>
                    <xdr:col>0</xdr:col>
                    <xdr:colOff>76200</xdr:colOff>
                    <xdr:row>10</xdr:row>
                    <xdr:rowOff>0</xdr:rowOff>
                  </from>
                  <to>
                    <xdr:col>0</xdr:col>
                    <xdr:colOff>845820</xdr:colOff>
                    <xdr:row>12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Summary</vt:lpstr>
      <vt:lpstr>SciFi</vt:lpstr>
      <vt:lpstr>Spread</vt:lpstr>
      <vt:lpstr>SciFi (2)</vt:lpstr>
      <vt:lpstr>'SciFi (2)'!_D01</vt:lpstr>
      <vt:lpstr>_D01</vt:lpstr>
      <vt:lpstr>'SciFi (2)'!_D02</vt:lpstr>
      <vt:lpstr>_D02</vt:lpstr>
      <vt:lpstr>'SciFi (2)'!_K</vt:lpstr>
      <vt:lpstr>_K</vt:lpstr>
      <vt:lpstr>'SciFi (2)'!_r</vt:lpstr>
      <vt:lpstr>_r</vt:lpstr>
      <vt:lpstr>'SciFi (2)'!_Up</vt:lpstr>
      <vt:lpstr>_Up</vt:lpstr>
      <vt:lpstr>'SciFi (2)'!Accuracy</vt:lpstr>
      <vt:lpstr>Accuracy</vt:lpstr>
      <vt:lpstr>'SciFi (2)'!Delta1p</vt:lpstr>
      <vt:lpstr>Delta1p</vt:lpstr>
      <vt:lpstr>'SciFi (2)'!Delta2p</vt:lpstr>
      <vt:lpstr>Delta2p</vt:lpstr>
      <vt:lpstr>'SciFi (2)'!Description</vt:lpstr>
      <vt:lpstr>Description</vt:lpstr>
      <vt:lpstr>'SciFi (2)'!Gamma1p</vt:lpstr>
      <vt:lpstr>Gamma1p</vt:lpstr>
      <vt:lpstr>'SciFi (2)'!Gamma2p</vt:lpstr>
      <vt:lpstr>Gamma2p</vt:lpstr>
      <vt:lpstr>'SciFi (2)'!GammaXp</vt:lpstr>
      <vt:lpstr>GammaXp</vt:lpstr>
      <vt:lpstr>'SciFi (2)'!GeneratedDate</vt:lpstr>
      <vt:lpstr>GeneratedDate</vt:lpstr>
      <vt:lpstr>'SciFi (2)'!nsub</vt:lpstr>
      <vt:lpstr>nsub</vt:lpstr>
      <vt:lpstr>'SciFi (2)'!put</vt:lpstr>
      <vt:lpstr>put</vt:lpstr>
      <vt:lpstr>'SciFi (2)'!rho</vt:lpstr>
      <vt:lpstr>rho</vt:lpstr>
      <vt:lpstr>'SciFi (2)'!sigma1</vt:lpstr>
      <vt:lpstr>sigma1</vt:lpstr>
      <vt:lpstr>'SciFi (2)'!sigma2</vt:lpstr>
      <vt:lpstr>sigma2</vt:lpstr>
      <vt:lpstr>'SciFi (2)'!SourceFile</vt:lpstr>
      <vt:lpstr>SourceFile</vt:lpstr>
      <vt:lpstr>'SciFi (2)'!SpecificationFile</vt:lpstr>
      <vt:lpstr>SpecificationFile</vt:lpstr>
      <vt:lpstr>'SciFi (2)'!Spot1</vt:lpstr>
      <vt:lpstr>Spot1</vt:lpstr>
      <vt:lpstr>'SciFi (2)'!Spot2</vt:lpstr>
      <vt:lpstr>Spot2</vt:lpstr>
      <vt:lpstr>'SciFi (2)'!Title</vt:lpstr>
      <vt:lpstr>Title</vt:lpstr>
      <vt:lpstr>'SciFi (2)'!TMax</vt:lpstr>
      <vt:lpstr>TMax</vt:lpstr>
      <vt:lpstr>'SciFi (2)'!TopLeftCell</vt:lpstr>
      <vt:lpstr>TopLeftCell</vt:lpstr>
    </vt:vector>
  </TitlesOfParts>
  <Company>Planatech Solutions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Havlíček Jan</cp:lastModifiedBy>
  <cp:lastPrinted>2000-11-28T12:48:14Z</cp:lastPrinted>
  <dcterms:created xsi:type="dcterms:W3CDTF">2000-02-18T08:55:13Z</dcterms:created>
  <dcterms:modified xsi:type="dcterms:W3CDTF">2023-09-10T15:46:10Z</dcterms:modified>
</cp:coreProperties>
</file>