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1"/>
  </bookViews>
  <sheets>
    <sheet name="Sheet2" sheetId="2" r:id="rId1"/>
    <sheet name="Sheet1" sheetId="1" r:id="rId2"/>
  </sheets>
  <definedNames>
    <definedName name="ZA0" localSheetId="1">"Crystal Ball Data : Ver. 5.1"</definedName>
    <definedName name="ZA0A" localSheetId="1">1+101</definedName>
    <definedName name="ZA0C" localSheetId="1">0+0</definedName>
    <definedName name="ZA0D" localSheetId="1">0+0</definedName>
    <definedName name="ZA0F" localSheetId="1">6+106</definedName>
    <definedName name="ZA0T" localSheetId="1">381342771+0</definedName>
    <definedName name="_ZA101" localSheetId="1">Sheet1!$B$22+"ARandom Shock"+545+0+1+"-"+"+"</definedName>
    <definedName name="_ZF100" localSheetId="1">Sheet1!$F$28+"Top"+""+33+33+409+163+-37+448+422+4+3+"-"+"+"+2.6+50+2+4+95+0+5</definedName>
    <definedName name="_ZF102" localSheetId="1">Sheet1!$F$29+"MediumH"+""+33+33+409+275+466+560+925+4+3+"-"+"+"+2.6+50+2+4+95+0+5</definedName>
    <definedName name="_ZF103" localSheetId="1">Sheet1!$F$30+"MediumL"+""+33+33+409+487+59+772+518+4+3+"-"+"+"+2.6+50+2+4+95+0+5</definedName>
    <definedName name="_ZF104" localSheetId="1">Sheet1!$F$31+"Bottom"+""+33+33+409+71+352+356+811+4+3+"-"+"+"+2.6+50+2+4+95+0+5</definedName>
    <definedName name="_ZF105" localSheetId="1">Sheet1!$F$33+"Total"+""+33+33+409+57+18+342+477+4+3+"-"+"+"+2.6+50+2+4+95+0+5</definedName>
    <definedName name="_ZF106" localSheetId="1">Sheet1!$B$23+"ENE Terminal Price"+""+513+513+409+72+40+357+499+4+3+"-"+"+"+2.6+50+2+4+95+3.34041837928782+5</definedName>
  </definedNames>
  <calcPr calcId="0"/>
</workbook>
</file>

<file path=xl/calcChain.xml><?xml version="1.0" encoding="utf-8"?>
<calcChain xmlns="http://schemas.openxmlformats.org/spreadsheetml/2006/main">
  <c r="E6" i="1" l="1"/>
  <c r="B7" i="1"/>
  <c r="C17" i="1"/>
  <c r="C20" i="1"/>
  <c r="B23" i="1"/>
  <c r="A28" i="1"/>
  <c r="D28" i="1"/>
  <c r="F28" i="1"/>
  <c r="H28" i="1"/>
  <c r="A29" i="1"/>
  <c r="D29" i="1"/>
  <c r="F29" i="1"/>
  <c r="H29" i="1"/>
  <c r="A30" i="1"/>
  <c r="D30" i="1"/>
  <c r="F30" i="1"/>
  <c r="H30" i="1"/>
  <c r="F31" i="1"/>
  <c r="H31" i="1"/>
  <c r="F33" i="1"/>
  <c r="C2" i="2"/>
  <c r="D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30" i="2"/>
  <c r="B31" i="2"/>
</calcChain>
</file>

<file path=xl/sharedStrings.xml><?xml version="1.0" encoding="utf-8"?>
<sst xmlns="http://schemas.openxmlformats.org/spreadsheetml/2006/main" count="42" uniqueCount="29">
  <si>
    <t>ENE Price</t>
  </si>
  <si>
    <t>Drift</t>
  </si>
  <si>
    <t>Vol</t>
  </si>
  <si>
    <t>Maturity</t>
  </si>
  <si>
    <t>Type</t>
  </si>
  <si>
    <t>European Settlement</t>
  </si>
  <si>
    <t>ENE delivers ENE shares based on its stock price at maturity.  The table below summarizes the number of shares to be delivered.</t>
  </si>
  <si>
    <t>Terminal ENE</t>
  </si>
  <si>
    <t>Price</t>
  </si>
  <si>
    <t>Shares</t>
  </si>
  <si>
    <t>Delivered</t>
  </si>
  <si>
    <t>(MM)</t>
  </si>
  <si>
    <t>Number of shares delivered is constant beyond the terminal points.  The number varies linearly in stock price in each interval.</t>
  </si>
  <si>
    <t>Div. Yield</t>
  </si>
  <si>
    <t>Today</t>
  </si>
  <si>
    <t>&lt;= in years</t>
  </si>
  <si>
    <t>Random Shock</t>
  </si>
  <si>
    <t>Terminal Price</t>
  </si>
  <si>
    <t>Bottom</t>
  </si>
  <si>
    <t>Top</t>
  </si>
  <si>
    <t>Slope</t>
  </si>
  <si>
    <t>Value</t>
  </si>
  <si>
    <t>Shares Delivered</t>
  </si>
  <si>
    <t xml:space="preserve">ExercisePrice = </t>
  </si>
  <si>
    <t>MM$</t>
  </si>
  <si>
    <t>Loss / $ decline</t>
  </si>
  <si>
    <t>Below $48.55 stock price, ENRON simply delivers 18 MM shares (constant).</t>
  </si>
  <si>
    <t>MediumH</t>
  </si>
  <si>
    <t>MehiumL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</si>
</sst>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"/>
    <numFmt numFmtId="167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9"/>
      </patternFill>
    </fill>
    <fill>
      <patternFill patternType="solid">
        <fgColor indexed="15"/>
        <bgColor indexed="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10" fontId="0" fillId="0" borderId="0" xfId="0" applyNumberFormat="1"/>
    <xf numFmtId="9" fontId="0" fillId="0" borderId="0" xfId="0" applyNumberFormat="1"/>
    <xf numFmtId="15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44" fontId="0" fillId="0" borderId="0" xfId="2" applyFont="1"/>
    <xf numFmtId="167" fontId="0" fillId="0" borderId="0" xfId="1" applyNumberFormat="1" applyFont="1"/>
    <xf numFmtId="167" fontId="0" fillId="0" borderId="0" xfId="0" applyNumberFormat="1"/>
    <xf numFmtId="44" fontId="0" fillId="0" borderId="0" xfId="0" applyNumberFormat="1"/>
    <xf numFmtId="0" fontId="0" fillId="2" borderId="0" xfId="0" applyFill="1"/>
    <xf numFmtId="167" fontId="0" fillId="3" borderId="0" xfId="1" applyNumberFormat="1" applyFont="1" applyFill="1"/>
    <xf numFmtId="167" fontId="0" fillId="3" borderId="0" xfId="0" applyNumberFormat="1" applyFill="1"/>
    <xf numFmtId="2" fontId="0" fillId="3" borderId="0" xfId="0" applyNumberForma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C13" sqref="C13"/>
    </sheetView>
  </sheetViews>
  <sheetFormatPr defaultRowHeight="13.2" x14ac:dyDescent="0.25"/>
  <cols>
    <col min="1" max="2" width="14.88671875" bestFit="1" customWidth="1"/>
    <col min="3" max="3" width="12.33203125" bestFit="1" customWidth="1"/>
    <col min="4" max="4" width="11.33203125" bestFit="1" customWidth="1"/>
  </cols>
  <sheetData>
    <row r="1" spans="1:4" x14ac:dyDescent="0.25">
      <c r="A1" t="s">
        <v>0</v>
      </c>
      <c r="B1" t="s">
        <v>22</v>
      </c>
      <c r="C1" t="s">
        <v>21</v>
      </c>
    </row>
    <row r="2" spans="1:4" x14ac:dyDescent="0.25">
      <c r="A2" s="6">
        <v>48.55</v>
      </c>
      <c r="B2" s="7">
        <v>18012590</v>
      </c>
      <c r="C2" s="7">
        <f t="shared" ref="C2:C29" si="0">+A2*B2</f>
        <v>874511244.5</v>
      </c>
      <c r="D2" s="8">
        <f>C2-C3</f>
        <v>31987373.550000072</v>
      </c>
    </row>
    <row r="3" spans="1:4" x14ac:dyDescent="0.25">
      <c r="A3" s="6">
        <v>49.55</v>
      </c>
      <c r="B3" s="7">
        <v>17003509</v>
      </c>
      <c r="C3" s="7">
        <f t="shared" si="0"/>
        <v>842523870.94999993</v>
      </c>
      <c r="D3" s="8">
        <f t="shared" ref="D3:D28" si="1">C3-C4</f>
        <v>31987427.899999976</v>
      </c>
    </row>
    <row r="4" spans="1:4" x14ac:dyDescent="0.25">
      <c r="A4" s="6">
        <v>50.55</v>
      </c>
      <c r="B4" s="7">
        <v>16034351</v>
      </c>
      <c r="C4" s="7">
        <f t="shared" si="0"/>
        <v>810536443.04999995</v>
      </c>
      <c r="D4" s="8">
        <f t="shared" si="1"/>
        <v>31987412.350000024</v>
      </c>
    </row>
    <row r="5" spans="1:4" x14ac:dyDescent="0.25">
      <c r="A5" s="6">
        <v>51.55</v>
      </c>
      <c r="B5" s="7">
        <v>15102794</v>
      </c>
      <c r="C5" s="7">
        <f t="shared" si="0"/>
        <v>778549030.69999993</v>
      </c>
      <c r="D5" s="8">
        <f t="shared" si="1"/>
        <v>31987418.649999976</v>
      </c>
    </row>
    <row r="6" spans="1:4" x14ac:dyDescent="0.25">
      <c r="A6" s="6">
        <v>52.55</v>
      </c>
      <c r="B6" s="7">
        <v>14206691</v>
      </c>
      <c r="C6" s="7">
        <f t="shared" si="0"/>
        <v>746561612.04999995</v>
      </c>
      <c r="D6" s="8">
        <f t="shared" si="1"/>
        <v>31987413.25</v>
      </c>
    </row>
    <row r="7" spans="1:4" x14ac:dyDescent="0.25">
      <c r="A7" s="6">
        <v>53.55</v>
      </c>
      <c r="B7" s="7">
        <v>13344056</v>
      </c>
      <c r="C7" s="7">
        <f t="shared" si="0"/>
        <v>714574198.79999995</v>
      </c>
      <c r="D7" s="8">
        <f t="shared" si="1"/>
        <v>31987375.850000024</v>
      </c>
    </row>
    <row r="8" spans="1:4" x14ac:dyDescent="0.25">
      <c r="A8" s="6">
        <v>54.55</v>
      </c>
      <c r="B8" s="7">
        <v>12513049</v>
      </c>
      <c r="C8" s="7">
        <f t="shared" si="0"/>
        <v>682586822.94999993</v>
      </c>
      <c r="D8" s="8">
        <f t="shared" si="1"/>
        <v>31987444.949999928</v>
      </c>
    </row>
    <row r="9" spans="1:4" x14ac:dyDescent="0.25">
      <c r="A9" s="6">
        <v>55.55</v>
      </c>
      <c r="B9" s="7">
        <v>11711960</v>
      </c>
      <c r="C9" s="7">
        <f t="shared" si="0"/>
        <v>650599378</v>
      </c>
      <c r="D9" s="8">
        <f t="shared" si="1"/>
        <v>31987391.800000072</v>
      </c>
    </row>
    <row r="10" spans="1:4" x14ac:dyDescent="0.25">
      <c r="A10" s="6">
        <v>56.55</v>
      </c>
      <c r="B10" s="7">
        <v>10939204</v>
      </c>
      <c r="C10" s="7">
        <f t="shared" si="0"/>
        <v>618611986.19999993</v>
      </c>
      <c r="D10" s="8">
        <f t="shared" si="1"/>
        <v>31987398.549999952</v>
      </c>
    </row>
    <row r="11" spans="1:4" x14ac:dyDescent="0.25">
      <c r="A11" s="6">
        <v>57.55</v>
      </c>
      <c r="B11" s="7">
        <v>10193303</v>
      </c>
      <c r="C11" s="7">
        <f t="shared" si="0"/>
        <v>586624587.64999998</v>
      </c>
      <c r="D11" s="8">
        <f t="shared" si="1"/>
        <v>31987405.100000024</v>
      </c>
    </row>
    <row r="12" spans="1:4" x14ac:dyDescent="0.25">
      <c r="A12" s="6">
        <v>58.55</v>
      </c>
      <c r="B12" s="7">
        <v>9472881</v>
      </c>
      <c r="C12" s="7">
        <f t="shared" si="0"/>
        <v>554637182.54999995</v>
      </c>
      <c r="D12" s="8">
        <f t="shared" si="1"/>
        <v>31987436.849999964</v>
      </c>
    </row>
    <row r="13" spans="1:4" x14ac:dyDescent="0.25">
      <c r="A13" s="6">
        <v>59.55</v>
      </c>
      <c r="B13" s="7">
        <v>8776654</v>
      </c>
      <c r="C13" s="7">
        <f t="shared" si="0"/>
        <v>522649745.69999999</v>
      </c>
      <c r="D13" s="8">
        <f t="shared" si="1"/>
        <v>31987361.949999988</v>
      </c>
    </row>
    <row r="14" spans="1:4" x14ac:dyDescent="0.25">
      <c r="A14" s="6">
        <v>60.55</v>
      </c>
      <c r="B14" s="7">
        <v>8103425</v>
      </c>
      <c r="C14" s="7">
        <f t="shared" si="0"/>
        <v>490662383.75</v>
      </c>
      <c r="D14" s="8">
        <f t="shared" si="1"/>
        <v>31987413.700000048</v>
      </c>
    </row>
    <row r="15" spans="1:4" x14ac:dyDescent="0.25">
      <c r="A15" s="6">
        <v>61.55</v>
      </c>
      <c r="B15" s="7">
        <v>7452071</v>
      </c>
      <c r="C15" s="7">
        <f t="shared" si="0"/>
        <v>458674970.04999995</v>
      </c>
      <c r="D15" s="8">
        <f t="shared" si="1"/>
        <v>31987455.399999976</v>
      </c>
    </row>
    <row r="16" spans="1:4" x14ac:dyDescent="0.25">
      <c r="A16" s="6">
        <v>62.55</v>
      </c>
      <c r="B16" s="7">
        <v>6821543</v>
      </c>
      <c r="C16" s="7">
        <f t="shared" si="0"/>
        <v>426687514.64999998</v>
      </c>
      <c r="D16" s="8">
        <f t="shared" si="1"/>
        <v>31987361.649999976</v>
      </c>
    </row>
    <row r="17" spans="1:4" x14ac:dyDescent="0.25">
      <c r="A17" s="6">
        <v>63.55</v>
      </c>
      <c r="B17" s="7">
        <v>6210860</v>
      </c>
      <c r="C17" s="7">
        <f t="shared" si="0"/>
        <v>394700153</v>
      </c>
      <c r="D17" s="8">
        <f t="shared" si="1"/>
        <v>31987441.650000036</v>
      </c>
    </row>
    <row r="18" spans="1:4" x14ac:dyDescent="0.25">
      <c r="A18" s="6">
        <v>64.55</v>
      </c>
      <c r="B18" s="7">
        <v>5619097</v>
      </c>
      <c r="C18" s="7">
        <f t="shared" si="0"/>
        <v>362712711.34999996</v>
      </c>
      <c r="D18" s="8">
        <f t="shared" si="1"/>
        <v>31987396.849999964</v>
      </c>
    </row>
    <row r="19" spans="1:4" x14ac:dyDescent="0.25">
      <c r="A19" s="6">
        <v>65.55</v>
      </c>
      <c r="B19" s="7">
        <v>5045390</v>
      </c>
      <c r="C19" s="7">
        <f t="shared" si="0"/>
        <v>330725314.5</v>
      </c>
      <c r="D19" s="8">
        <f t="shared" si="1"/>
        <v>31987422.300000012</v>
      </c>
    </row>
    <row r="20" spans="1:4" x14ac:dyDescent="0.25">
      <c r="A20" s="6">
        <v>66.55</v>
      </c>
      <c r="B20" s="7">
        <v>4488924</v>
      </c>
      <c r="C20" s="7">
        <f t="shared" si="0"/>
        <v>298737892.19999999</v>
      </c>
      <c r="D20" s="8">
        <f t="shared" si="1"/>
        <v>31987400.5</v>
      </c>
    </row>
    <row r="21" spans="1:4" x14ac:dyDescent="0.25">
      <c r="A21" s="6">
        <v>67.55</v>
      </c>
      <c r="B21" s="7">
        <v>3948934</v>
      </c>
      <c r="C21" s="7">
        <f t="shared" si="0"/>
        <v>266750491.69999999</v>
      </c>
      <c r="D21" s="8">
        <f t="shared" si="1"/>
        <v>31987443.800000012</v>
      </c>
    </row>
    <row r="22" spans="1:4" x14ac:dyDescent="0.25">
      <c r="A22" s="6">
        <v>68.55</v>
      </c>
      <c r="B22" s="7">
        <v>3424698</v>
      </c>
      <c r="C22" s="7">
        <f t="shared" si="0"/>
        <v>234763047.89999998</v>
      </c>
      <c r="D22" s="8">
        <f t="shared" si="1"/>
        <v>31987379.99999997</v>
      </c>
    </row>
    <row r="23" spans="1:4" x14ac:dyDescent="0.25">
      <c r="A23" s="6">
        <v>69.55</v>
      </c>
      <c r="B23" s="7">
        <v>2915538</v>
      </c>
      <c r="C23" s="7">
        <f t="shared" si="0"/>
        <v>202775667.90000001</v>
      </c>
      <c r="D23" s="8">
        <f t="shared" si="1"/>
        <v>31987381.300000012</v>
      </c>
    </row>
    <row r="24" spans="1:4" x14ac:dyDescent="0.25">
      <c r="A24" s="6">
        <v>70.55</v>
      </c>
      <c r="B24" s="7">
        <v>2420812</v>
      </c>
      <c r="C24" s="7">
        <f t="shared" si="0"/>
        <v>170788286.59999999</v>
      </c>
      <c r="D24" s="8">
        <f t="shared" si="1"/>
        <v>31987439.900000006</v>
      </c>
    </row>
    <row r="25" spans="1:4" x14ac:dyDescent="0.25">
      <c r="A25" s="6">
        <v>71.55</v>
      </c>
      <c r="B25" s="7">
        <v>1939914</v>
      </c>
      <c r="C25" s="7">
        <f t="shared" si="0"/>
        <v>138800846.69999999</v>
      </c>
      <c r="D25" s="8">
        <f t="shared" si="1"/>
        <v>31987440.549999997</v>
      </c>
    </row>
    <row r="26" spans="1:4" x14ac:dyDescent="0.25">
      <c r="A26" s="6">
        <v>72.55</v>
      </c>
      <c r="B26" s="7">
        <v>1472273</v>
      </c>
      <c r="C26" s="7">
        <f t="shared" si="0"/>
        <v>106813406.14999999</v>
      </c>
      <c r="D26" s="8">
        <f t="shared" si="1"/>
        <v>31987387.199999988</v>
      </c>
    </row>
    <row r="27" spans="1:4" x14ac:dyDescent="0.25">
      <c r="A27" s="6">
        <v>73.55</v>
      </c>
      <c r="B27" s="7">
        <v>1017349</v>
      </c>
      <c r="C27" s="7">
        <f t="shared" si="0"/>
        <v>74826018.950000003</v>
      </c>
      <c r="D27" s="8">
        <f t="shared" si="1"/>
        <v>31987427.000000007</v>
      </c>
    </row>
    <row r="28" spans="1:4" x14ac:dyDescent="0.25">
      <c r="A28" s="6">
        <v>74.55</v>
      </c>
      <c r="B28" s="7">
        <v>574629</v>
      </c>
      <c r="C28" s="7">
        <f t="shared" si="0"/>
        <v>42838591.949999996</v>
      </c>
      <c r="D28" s="8">
        <f t="shared" si="1"/>
        <v>31987345.449999996</v>
      </c>
    </row>
    <row r="29" spans="1:4" x14ac:dyDescent="0.25">
      <c r="A29" s="6">
        <v>75.55</v>
      </c>
      <c r="B29" s="7">
        <v>143630</v>
      </c>
      <c r="C29" s="7">
        <f t="shared" si="0"/>
        <v>10851246.5</v>
      </c>
    </row>
    <row r="30" spans="1:4" x14ac:dyDescent="0.25">
      <c r="C30">
        <v>0</v>
      </c>
      <c r="D30">
        <f>C29/D28</f>
        <v>0.33923560543533637</v>
      </c>
    </row>
    <row r="31" spans="1:4" x14ac:dyDescent="0.25">
      <c r="A31" t="s">
        <v>23</v>
      </c>
      <c r="B31" s="9">
        <f>A29+D30</f>
        <v>75.889235605435331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3"/>
  <sheetViews>
    <sheetView tabSelected="1" workbookViewId="0">
      <selection activeCell="L5" sqref="L5"/>
    </sheetView>
  </sheetViews>
  <sheetFormatPr defaultRowHeight="13.2" x14ac:dyDescent="0.25"/>
  <cols>
    <col min="1" max="1" width="13.88671875" customWidth="1"/>
    <col min="2" max="2" width="12" customWidth="1"/>
    <col min="3" max="3" width="12.88671875" customWidth="1"/>
    <col min="4" max="4" width="13.109375" customWidth="1"/>
    <col min="5" max="5" width="12" bestFit="1" customWidth="1"/>
    <col min="6" max="6" width="13.109375" customWidth="1"/>
    <col min="8" max="8" width="11.33203125" bestFit="1" customWidth="1"/>
  </cols>
  <sheetData>
    <row r="2" spans="1:6" x14ac:dyDescent="0.25">
      <c r="A2" t="s">
        <v>0</v>
      </c>
      <c r="B2">
        <v>59.4</v>
      </c>
    </row>
    <row r="3" spans="1:6" x14ac:dyDescent="0.25">
      <c r="A3" t="s">
        <v>1</v>
      </c>
      <c r="B3" s="1">
        <v>0.113</v>
      </c>
      <c r="C3" s="1">
        <v>0.113</v>
      </c>
      <c r="D3" s="1"/>
    </row>
    <row r="4" spans="1:6" x14ac:dyDescent="0.25">
      <c r="A4" t="s">
        <v>2</v>
      </c>
      <c r="B4" s="2">
        <v>0.25</v>
      </c>
      <c r="C4" s="2">
        <v>0.41</v>
      </c>
      <c r="D4" s="2"/>
    </row>
    <row r="5" spans="1:6" x14ac:dyDescent="0.25">
      <c r="A5" t="s">
        <v>13</v>
      </c>
      <c r="B5" s="1">
        <v>1E-4</v>
      </c>
      <c r="C5" s="1">
        <v>1E-4</v>
      </c>
      <c r="D5" s="2"/>
    </row>
    <row r="6" spans="1:6" x14ac:dyDescent="0.25">
      <c r="A6" t="s">
        <v>3</v>
      </c>
      <c r="B6" s="3">
        <v>38460</v>
      </c>
      <c r="C6" s="3"/>
      <c r="D6" s="3"/>
      <c r="E6">
        <f ca="1">(B6-B7)/365</f>
        <v>4.0739726027397261</v>
      </c>
      <c r="F6" t="s">
        <v>15</v>
      </c>
    </row>
    <row r="7" spans="1:6" x14ac:dyDescent="0.25">
      <c r="A7" t="s">
        <v>14</v>
      </c>
      <c r="B7" s="3">
        <f ca="1">TODAY()</f>
        <v>36973</v>
      </c>
      <c r="C7" s="3"/>
      <c r="D7" s="3"/>
    </row>
    <row r="8" spans="1:6" x14ac:dyDescent="0.25">
      <c r="A8" t="s">
        <v>4</v>
      </c>
      <c r="B8" t="s">
        <v>5</v>
      </c>
    </row>
    <row r="10" spans="1:6" x14ac:dyDescent="0.25">
      <c r="A10" t="s">
        <v>6</v>
      </c>
    </row>
    <row r="11" spans="1:6" x14ac:dyDescent="0.25">
      <c r="A11" t="s">
        <v>12</v>
      </c>
    </row>
    <row r="14" spans="1:6" x14ac:dyDescent="0.25">
      <c r="A14" s="4" t="s">
        <v>7</v>
      </c>
      <c r="B14" s="4" t="s">
        <v>9</v>
      </c>
      <c r="C14" s="4" t="s">
        <v>21</v>
      </c>
      <c r="D14" s="4"/>
    </row>
    <row r="15" spans="1:6" x14ac:dyDescent="0.25">
      <c r="A15" s="4" t="s">
        <v>8</v>
      </c>
      <c r="B15" s="4" t="s">
        <v>10</v>
      </c>
      <c r="C15" s="4" t="s">
        <v>10</v>
      </c>
      <c r="D15" s="4"/>
    </row>
    <row r="16" spans="1:6" x14ac:dyDescent="0.25">
      <c r="B16" t="s">
        <v>11</v>
      </c>
      <c r="C16" t="s">
        <v>24</v>
      </c>
    </row>
    <row r="17" spans="1:8" x14ac:dyDescent="0.25">
      <c r="A17">
        <v>75.55</v>
      </c>
      <c r="B17" s="7">
        <v>143630</v>
      </c>
      <c r="C17" s="7">
        <f>A17*B17</f>
        <v>10851246.5</v>
      </c>
    </row>
    <row r="18" spans="1:8" x14ac:dyDescent="0.25">
      <c r="A18" t="s">
        <v>25</v>
      </c>
      <c r="B18" s="7"/>
      <c r="C18" s="7"/>
      <c r="D18" s="8">
        <v>31987373.550000072</v>
      </c>
    </row>
    <row r="20" spans="1:8" x14ac:dyDescent="0.25">
      <c r="A20">
        <v>48.55</v>
      </c>
      <c r="B20" s="7">
        <v>18012590</v>
      </c>
      <c r="C20" s="7">
        <f>A20*B20</f>
        <v>874511244.5</v>
      </c>
    </row>
    <row r="21" spans="1:8" x14ac:dyDescent="0.25">
      <c r="A21" t="s">
        <v>26</v>
      </c>
    </row>
    <row r="22" spans="1:8" x14ac:dyDescent="0.25">
      <c r="A22" t="s">
        <v>16</v>
      </c>
      <c r="B22" s="10">
        <v>0</v>
      </c>
    </row>
    <row r="23" spans="1:8" x14ac:dyDescent="0.25">
      <c r="A23" t="s">
        <v>0</v>
      </c>
      <c r="B23" s="13">
        <f ca="1">B2*EXP((B3-B5-0.5*B4^2)*E6+B4*B22*SQRT(E6))</f>
        <v>82.841909720513286</v>
      </c>
    </row>
    <row r="25" spans="1:8" x14ac:dyDescent="0.25">
      <c r="A25" t="s">
        <v>17</v>
      </c>
      <c r="C25" t="s">
        <v>21</v>
      </c>
      <c r="F25" t="s">
        <v>21</v>
      </c>
      <c r="H25" t="s">
        <v>9</v>
      </c>
    </row>
    <row r="26" spans="1:8" x14ac:dyDescent="0.25">
      <c r="A26" t="s">
        <v>18</v>
      </c>
      <c r="B26" t="s">
        <v>19</v>
      </c>
      <c r="C26" t="s">
        <v>18</v>
      </c>
      <c r="D26" t="s">
        <v>19</v>
      </c>
      <c r="E26" t="s">
        <v>20</v>
      </c>
      <c r="F26" t="s">
        <v>10</v>
      </c>
      <c r="H26" t="s">
        <v>10</v>
      </c>
    </row>
    <row r="28" spans="1:8" x14ac:dyDescent="0.25">
      <c r="A28">
        <f>B29</f>
        <v>63.37</v>
      </c>
      <c r="B28">
        <v>75.89</v>
      </c>
      <c r="C28" s="7">
        <v>394700153</v>
      </c>
      <c r="D28" s="8">
        <f>C17</f>
        <v>10851246.5</v>
      </c>
      <c r="E28" s="8">
        <v>31987373.550000072</v>
      </c>
      <c r="F28" s="11">
        <f ca="1">IF(AND($B$23&gt;A28,$B$23&lt;=B28),D28+E28*(-$B$23+B28),0)</f>
        <v>0</v>
      </c>
      <c r="G28" t="s">
        <v>19</v>
      </c>
      <c r="H28" s="8">
        <f ca="1">F28/$B$23</f>
        <v>0</v>
      </c>
    </row>
    <row r="29" spans="1:8" x14ac:dyDescent="0.25">
      <c r="A29">
        <f>B30</f>
        <v>52.63</v>
      </c>
      <c r="B29">
        <v>63.37</v>
      </c>
      <c r="C29" s="7">
        <v>746561612.04999995</v>
      </c>
      <c r="D29" s="7">
        <f>C28</f>
        <v>394700153</v>
      </c>
      <c r="E29" s="8">
        <v>31987373.550000072</v>
      </c>
      <c r="F29" s="11">
        <f ca="1">IF(AND($B$23&gt;A29,$B$23&lt;=B29),D29+E29*(-$B$23+B29),0)</f>
        <v>0</v>
      </c>
      <c r="G29" t="s">
        <v>27</v>
      </c>
      <c r="H29" s="8">
        <f ca="1">F29/$B$23</f>
        <v>0</v>
      </c>
    </row>
    <row r="30" spans="1:8" x14ac:dyDescent="0.25">
      <c r="A30">
        <f>B31</f>
        <v>48.55</v>
      </c>
      <c r="B30">
        <v>52.63</v>
      </c>
      <c r="C30" s="7">
        <v>874511244.5</v>
      </c>
      <c r="D30" s="7">
        <f>C29</f>
        <v>746561612.04999995</v>
      </c>
      <c r="E30" s="8">
        <v>31987373.550000072</v>
      </c>
      <c r="F30" s="11">
        <f ca="1">IF(AND($B$23&gt;A30,$B$23&lt;=B30),D30+E30*(-$B$23+B30),0)</f>
        <v>0</v>
      </c>
      <c r="G30" t="s">
        <v>28</v>
      </c>
      <c r="H30" s="8">
        <f ca="1">F30/$B$23</f>
        <v>0</v>
      </c>
    </row>
    <row r="31" spans="1:8" x14ac:dyDescent="0.25">
      <c r="A31">
        <v>0</v>
      </c>
      <c r="B31">
        <v>48.55</v>
      </c>
      <c r="C31">
        <v>0</v>
      </c>
      <c r="D31" s="7">
        <v>874511244.5</v>
      </c>
      <c r="E31" s="5">
        <v>0</v>
      </c>
      <c r="F31" s="11">
        <f ca="1">IF(AND($B$23&gt;A31,$B$23&lt;=B31),B23*B20,0)</f>
        <v>0</v>
      </c>
      <c r="G31" t="s">
        <v>18</v>
      </c>
      <c r="H31" s="8">
        <f ca="1">F31/$B$23</f>
        <v>0</v>
      </c>
    </row>
    <row r="33" spans="6:6" x14ac:dyDescent="0.25">
      <c r="F33" s="12">
        <f ca="1">SUM(F28:F31)</f>
        <v>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rbharati</dc:creator>
  <cp:lastModifiedBy>Havlíček Jan</cp:lastModifiedBy>
  <dcterms:created xsi:type="dcterms:W3CDTF">2001-03-23T20:37:00Z</dcterms:created>
  <dcterms:modified xsi:type="dcterms:W3CDTF">2023-09-10T15:46:19Z</dcterms:modified>
</cp:coreProperties>
</file>