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0" windowHeight="1057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2" i="1" l="1"/>
  <c r="J2" i="1"/>
  <c r="L2" i="1"/>
  <c r="M2" i="1"/>
  <c r="O2" i="1"/>
  <c r="J3" i="1"/>
  <c r="L3" i="1"/>
  <c r="M3" i="1"/>
  <c r="I4" i="1"/>
  <c r="J4" i="1"/>
  <c r="L4" i="1"/>
  <c r="M4" i="1"/>
  <c r="I5" i="1"/>
  <c r="J5" i="1"/>
  <c r="M5" i="1"/>
  <c r="I6" i="1"/>
  <c r="J6" i="1"/>
  <c r="L6" i="1"/>
  <c r="M6" i="1"/>
  <c r="I7" i="1"/>
  <c r="J7" i="1"/>
  <c r="L7" i="1"/>
  <c r="M7" i="1"/>
  <c r="J8" i="1"/>
  <c r="L8" i="1"/>
  <c r="M8" i="1"/>
  <c r="J9" i="1"/>
  <c r="L9" i="1"/>
  <c r="M9" i="1"/>
  <c r="I10" i="1"/>
  <c r="J10" i="1"/>
  <c r="L10" i="1"/>
  <c r="M10" i="1"/>
  <c r="I11" i="1"/>
  <c r="J11" i="1"/>
  <c r="L11" i="1"/>
  <c r="M11" i="1"/>
  <c r="J12" i="1"/>
  <c r="L12" i="1"/>
  <c r="M12" i="1"/>
  <c r="J13" i="1"/>
  <c r="M13" i="1"/>
  <c r="J14" i="1"/>
  <c r="L14" i="1"/>
  <c r="M14" i="1"/>
  <c r="I15" i="1"/>
  <c r="J15" i="1"/>
  <c r="L15" i="1"/>
  <c r="I16" i="1"/>
  <c r="J16" i="1"/>
  <c r="L16" i="1"/>
  <c r="M16" i="1"/>
  <c r="L17" i="1"/>
  <c r="M17" i="1"/>
  <c r="J18" i="1"/>
  <c r="M18" i="1"/>
  <c r="J19" i="1"/>
  <c r="L19" i="1"/>
  <c r="M19" i="1"/>
  <c r="J20" i="1"/>
  <c r="M20" i="1"/>
  <c r="J21" i="1"/>
  <c r="M21" i="1"/>
  <c r="M22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M28" i="1"/>
</calcChain>
</file>

<file path=xl/sharedStrings.xml><?xml version="1.0" encoding="utf-8"?>
<sst xmlns="http://schemas.openxmlformats.org/spreadsheetml/2006/main" count="119" uniqueCount="63">
  <si>
    <t>Employee</t>
  </si>
  <si>
    <t>Job
Group</t>
  </si>
  <si>
    <t>HIRE_DATE</t>
  </si>
  <si>
    <t>Trader/
Originator</t>
  </si>
  <si>
    <t>2001 MidYr Rating</t>
  </si>
  <si>
    <t>Annual Salary
(USD)</t>
  </si>
  <si>
    <t>Yr End 00
Bonus</t>
  </si>
  <si>
    <t>Yr End 00
Equity</t>
  </si>
  <si>
    <t>P &amp; L
(000)</t>
  </si>
  <si>
    <t>CASH BONUS</t>
  </si>
  <si>
    <t>PERCENT</t>
  </si>
  <si>
    <t>Total  = $24,500,000</t>
  </si>
  <si>
    <t>Total = $2,315,0000</t>
  </si>
  <si>
    <t>ARNOLD, JOHN D</t>
  </si>
  <si>
    <t>VP</t>
  </si>
  <si>
    <t>T</t>
  </si>
  <si>
    <t>chris calger needs to re-do the orig and grant himself some of the money</t>
  </si>
  <si>
    <t>SWERZBIN, MICHAEL J</t>
  </si>
  <si>
    <t>BELDEN, TIMOTHY N</t>
  </si>
  <si>
    <t>MD</t>
  </si>
  <si>
    <t>added 75 million to p/l for group contributions</t>
  </si>
  <si>
    <t>MOTLEY, MATTHEW H</t>
  </si>
  <si>
    <t>DIR</t>
  </si>
  <si>
    <t/>
  </si>
  <si>
    <t>lowered due to tenor</t>
  </si>
  <si>
    <t>STURM, FLETCHER J</t>
  </si>
  <si>
    <t>added 25 million to p/l for group contributions</t>
  </si>
  <si>
    <t>PRESTO, KEVIN M</t>
  </si>
  <si>
    <t>ZUFFERLI, JOHN A</t>
  </si>
  <si>
    <t>set p/l subjectively</t>
  </si>
  <si>
    <t>RICHTER, JEFFREY S</t>
  </si>
  <si>
    <t>added 25 million due to ees - could be much more</t>
  </si>
  <si>
    <t>DAVIS JR, MARK D</t>
  </si>
  <si>
    <t>SHIVELY, HUNTER</t>
  </si>
  <si>
    <t>added 75mm due to leadership and other duties</t>
  </si>
  <si>
    <t>BENSON, ROBERT C</t>
  </si>
  <si>
    <t>BADEER, ROBERT T</t>
  </si>
  <si>
    <t>lowered percentage due to lack of tenor</t>
  </si>
  <si>
    <t>MARTIN, THOMAS A</t>
  </si>
  <si>
    <t>MAGGI, MICHAEL J</t>
  </si>
  <si>
    <t>done</t>
  </si>
  <si>
    <t>ADDED 15 FROM ARNOLD</t>
  </si>
  <si>
    <t>CALGER, CHRISTOPHER F</t>
  </si>
  <si>
    <t>O</t>
  </si>
  <si>
    <t>HERNDON, ROGERS</t>
  </si>
  <si>
    <t>ERMIS, FRANK J</t>
  </si>
  <si>
    <t>lowed due to group's performance and tenor</t>
  </si>
  <si>
    <t>LEWIS, ANDREW H</t>
  </si>
  <si>
    <t>SCHWIEGER, JAMES E</t>
  </si>
  <si>
    <t>MAY, LAWRENCE J</t>
  </si>
  <si>
    <t>lower for tenor</t>
  </si>
  <si>
    <t>BLACK,DON</t>
  </si>
  <si>
    <t>$</t>
  </si>
  <si>
    <t>MILNTHORP, PHILLIP ROBSON</t>
  </si>
  <si>
    <t>hard coded</t>
  </si>
  <si>
    <t>TYCHOLIZ, BARRY L</t>
  </si>
  <si>
    <t>STOREY, GEOFFREY C</t>
  </si>
  <si>
    <t>added 50k to bonus due to systems project</t>
  </si>
  <si>
    <t>DAVIES, DEREK J</t>
  </si>
  <si>
    <t>set p/l subjectively due to ppa contribution</t>
  </si>
  <si>
    <t>BRAWNER, SANDRA F</t>
  </si>
  <si>
    <t>ARORA, HARPREET S</t>
  </si>
  <si>
    <t>increased due to group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</si>
</sst>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</numFmts>
  <fonts count="9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sz val="8"/>
      <color indexed="8"/>
      <name val="Arial"/>
      <family val="2"/>
    </font>
    <font>
      <sz val="8"/>
      <name val="Arial"/>
    </font>
    <font>
      <sz val="8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 wrapText="1"/>
    </xf>
    <xf numFmtId="0" fontId="4" fillId="2" borderId="3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/>
    </xf>
    <xf numFmtId="164" fontId="2" fillId="2" borderId="3" xfId="2" applyNumberFormat="1" applyFont="1" applyFill="1" applyBorder="1" applyAlignment="1">
      <alignment horizontal="center" wrapText="1"/>
    </xf>
    <xf numFmtId="42" fontId="5" fillId="2" borderId="4" xfId="0" applyNumberFormat="1" applyFont="1" applyFill="1" applyBorder="1" applyAlignment="1">
      <alignment horizontal="center" wrapText="1"/>
    </xf>
    <xf numFmtId="165" fontId="5" fillId="2" borderId="0" xfId="1" applyNumberFormat="1" applyFont="1" applyFill="1" applyAlignment="1">
      <alignment wrapText="1"/>
    </xf>
    <xf numFmtId="165" fontId="6" fillId="2" borderId="0" xfId="1" applyNumberFormat="1" applyFont="1" applyFill="1" applyAlignment="1">
      <alignment wrapText="1"/>
    </xf>
    <xf numFmtId="9" fontId="5" fillId="2" borderId="0" xfId="3" applyFont="1" applyFill="1"/>
    <xf numFmtId="9" fontId="5" fillId="2" borderId="0" xfId="3" applyFont="1" applyFill="1" applyAlignment="1">
      <alignment horizontal="center"/>
    </xf>
    <xf numFmtId="6" fontId="5" fillId="2" borderId="0" xfId="3" applyNumberFormat="1" applyFont="1" applyFill="1" applyAlignment="1">
      <alignment horizontal="center"/>
    </xf>
    <xf numFmtId="0" fontId="5" fillId="2" borderId="0" xfId="0" applyFont="1" applyFill="1"/>
    <xf numFmtId="0" fontId="2" fillId="0" borderId="5" xfId="2" applyFont="1" applyFill="1" applyBorder="1" applyAlignment="1">
      <alignment horizontal="left" wrapText="1"/>
    </xf>
    <xf numFmtId="0" fontId="2" fillId="0" borderId="6" xfId="2" applyFont="1" applyFill="1" applyBorder="1" applyAlignment="1">
      <alignment horizontal="left" wrapText="1"/>
    </xf>
    <xf numFmtId="14" fontId="4" fillId="0" borderId="7" xfId="2" applyNumberFormat="1" applyFont="1" applyFill="1" applyBorder="1" applyAlignment="1">
      <alignment horizontal="center" wrapText="1"/>
    </xf>
    <xf numFmtId="0" fontId="2" fillId="0" borderId="7" xfId="2" applyFont="1" applyFill="1" applyBorder="1" applyAlignment="1">
      <alignment horizontal="center" wrapText="1"/>
    </xf>
    <xf numFmtId="164" fontId="2" fillId="0" borderId="7" xfId="2" applyNumberFormat="1" applyFont="1" applyFill="1" applyBorder="1" applyAlignment="1">
      <alignment horizontal="center" wrapText="1"/>
    </xf>
    <xf numFmtId="42" fontId="5" fillId="0" borderId="8" xfId="0" applyNumberFormat="1" applyFont="1" applyBorder="1" applyAlignment="1">
      <alignment horizontal="center"/>
    </xf>
    <xf numFmtId="165" fontId="5" fillId="0" borderId="0" xfId="1" applyNumberFormat="1" applyFont="1"/>
    <xf numFmtId="165" fontId="6" fillId="0" borderId="0" xfId="1" applyNumberFormat="1" applyFont="1"/>
    <xf numFmtId="166" fontId="5" fillId="0" borderId="0" xfId="3" applyNumberFormat="1" applyFont="1"/>
    <xf numFmtId="165" fontId="7" fillId="0" borderId="0" xfId="1" applyNumberFormat="1" applyFont="1" applyAlignment="1">
      <alignment horizontal="left" indent="1"/>
    </xf>
    <xf numFmtId="165" fontId="8" fillId="0" borderId="0" xfId="0" applyNumberFormat="1" applyFont="1"/>
    <xf numFmtId="0" fontId="5" fillId="0" borderId="0" xfId="0" applyFont="1"/>
    <xf numFmtId="0" fontId="8" fillId="0" borderId="0" xfId="0" applyFont="1"/>
    <xf numFmtId="165" fontId="5" fillId="0" borderId="0" xfId="1" applyNumberFormat="1" applyFont="1" applyAlignment="1">
      <alignment horizontal="left" indent="1"/>
    </xf>
    <xf numFmtId="0" fontId="6" fillId="0" borderId="0" xfId="0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4" workbookViewId="0">
      <selection activeCell="J1" sqref="J1:N28"/>
    </sheetView>
  </sheetViews>
  <sheetFormatPr defaultRowHeight="13.2" x14ac:dyDescent="0.25"/>
  <cols>
    <col min="1" max="1" width="24.5546875" customWidth="1"/>
    <col min="2" max="2" width="5.44140625" customWidth="1"/>
    <col min="3" max="3" width="9.33203125" customWidth="1"/>
    <col min="4" max="4" width="9.109375" hidden="1" customWidth="1"/>
    <col min="5" max="5" width="0.33203125" hidden="1" customWidth="1"/>
    <col min="6" max="6" width="8.88671875" customWidth="1"/>
    <col min="7" max="7" width="9.109375" hidden="1" customWidth="1"/>
    <col min="8" max="8" width="0.109375" customWidth="1"/>
    <col min="10" max="10" width="11.44140625" customWidth="1"/>
    <col min="11" max="11" width="9.109375" hidden="1" customWidth="1"/>
    <col min="13" max="13" width="13.88671875" customWidth="1"/>
    <col min="14" max="14" width="14.6640625" customWidth="1"/>
  </cols>
  <sheetData>
    <row r="1" spans="1:17" ht="133.19999999999999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/>
      <c r="L1" s="10" t="s">
        <v>10</v>
      </c>
      <c r="M1" s="11" t="s">
        <v>11</v>
      </c>
      <c r="N1" s="12" t="s">
        <v>12</v>
      </c>
      <c r="O1" s="13"/>
      <c r="P1" s="13"/>
      <c r="Q1" s="13"/>
    </row>
    <row r="2" spans="1:17" x14ac:dyDescent="0.25">
      <c r="A2" s="14" t="s">
        <v>13</v>
      </c>
      <c r="B2" s="15" t="s">
        <v>14</v>
      </c>
      <c r="C2" s="16">
        <v>34849</v>
      </c>
      <c r="D2" s="16" t="s">
        <v>15</v>
      </c>
      <c r="E2" s="17">
        <v>1</v>
      </c>
      <c r="F2" s="18">
        <v>160000</v>
      </c>
      <c r="G2" s="18">
        <v>650000</v>
      </c>
      <c r="H2" s="18">
        <v>850043.87</v>
      </c>
      <c r="I2" s="19">
        <f>645772-15000</f>
        <v>630772</v>
      </c>
      <c r="J2" s="20">
        <f t="shared" ref="J2:J28" si="0">L2*I2*1000</f>
        <v>12615440</v>
      </c>
      <c r="K2" s="21"/>
      <c r="L2" s="22">
        <f>IF(D2="T",0.02,0.03)</f>
        <v>0.02</v>
      </c>
      <c r="M2" s="23">
        <f t="shared" ref="M2:M28" si="1">J2*0.5</f>
        <v>6307720</v>
      </c>
      <c r="N2" s="23">
        <v>5000000</v>
      </c>
      <c r="O2" s="24">
        <f>SUM(J2:J273)</f>
        <v>50119575</v>
      </c>
      <c r="P2" s="25"/>
      <c r="Q2" s="26" t="s">
        <v>16</v>
      </c>
    </row>
    <row r="3" spans="1:17" x14ac:dyDescent="0.25">
      <c r="A3" s="14" t="s">
        <v>17</v>
      </c>
      <c r="B3" s="15" t="s">
        <v>14</v>
      </c>
      <c r="C3" s="16">
        <v>36526</v>
      </c>
      <c r="D3" s="16" t="s">
        <v>15</v>
      </c>
      <c r="E3" s="17">
        <v>1</v>
      </c>
      <c r="F3" s="18">
        <v>200000.04</v>
      </c>
      <c r="G3" s="18">
        <v>2000000</v>
      </c>
      <c r="H3" s="18">
        <v>2000097.68</v>
      </c>
      <c r="I3" s="19">
        <v>188853</v>
      </c>
      <c r="J3" s="20">
        <f t="shared" si="0"/>
        <v>3777060</v>
      </c>
      <c r="K3" s="21"/>
      <c r="L3" s="22">
        <f>IF(D3="T",0.02,0.03)</f>
        <v>0.02</v>
      </c>
      <c r="M3" s="23">
        <f t="shared" si="1"/>
        <v>1888530</v>
      </c>
      <c r="N3" s="23">
        <v>2000000</v>
      </c>
      <c r="O3" s="25"/>
      <c r="P3" s="25"/>
      <c r="Q3" s="25"/>
    </row>
    <row r="4" spans="1:17" x14ac:dyDescent="0.25">
      <c r="A4" s="14" t="s">
        <v>18</v>
      </c>
      <c r="B4" s="15" t="s">
        <v>19</v>
      </c>
      <c r="C4" s="16">
        <v>36526</v>
      </c>
      <c r="D4" s="16" t="s">
        <v>15</v>
      </c>
      <c r="E4" s="17">
        <v>1</v>
      </c>
      <c r="F4" s="18">
        <v>200012</v>
      </c>
      <c r="G4" s="18">
        <v>2750000</v>
      </c>
      <c r="H4" s="18">
        <v>2750124.93</v>
      </c>
      <c r="I4" s="19">
        <f>78000+75000</f>
        <v>153000</v>
      </c>
      <c r="J4" s="20">
        <f t="shared" si="0"/>
        <v>3060000</v>
      </c>
      <c r="K4" s="21"/>
      <c r="L4" s="22">
        <f>IF(D4="T",0.02,0.03)</f>
        <v>0.02</v>
      </c>
      <c r="M4" s="23">
        <f t="shared" si="1"/>
        <v>1530000</v>
      </c>
      <c r="N4" s="23">
        <v>1500000</v>
      </c>
      <c r="O4" s="25" t="s">
        <v>20</v>
      </c>
      <c r="P4" s="25"/>
      <c r="Q4" s="25"/>
    </row>
    <row r="5" spans="1:17" x14ac:dyDescent="0.25">
      <c r="A5" s="14" t="s">
        <v>21</v>
      </c>
      <c r="B5" s="15" t="s">
        <v>22</v>
      </c>
      <c r="C5" s="16">
        <v>36598</v>
      </c>
      <c r="D5" s="16" t="s">
        <v>15</v>
      </c>
      <c r="E5" s="17">
        <v>1</v>
      </c>
      <c r="F5" s="18">
        <v>120000</v>
      </c>
      <c r="G5" s="18">
        <v>400000</v>
      </c>
      <c r="H5" s="18" t="s">
        <v>23</v>
      </c>
      <c r="I5" s="19">
        <f>166669</f>
        <v>166669</v>
      </c>
      <c r="J5" s="20">
        <f t="shared" si="0"/>
        <v>2500035</v>
      </c>
      <c r="K5" s="21"/>
      <c r="L5" s="22">
        <v>1.4999999999999999E-2</v>
      </c>
      <c r="M5" s="27">
        <f t="shared" si="1"/>
        <v>1250017.5</v>
      </c>
      <c r="N5" s="27">
        <v>1200000</v>
      </c>
      <c r="O5" s="25" t="s">
        <v>24</v>
      </c>
      <c r="P5" s="25"/>
      <c r="Q5" s="25"/>
    </row>
    <row r="6" spans="1:17" x14ac:dyDescent="0.25">
      <c r="A6" s="14" t="s">
        <v>25</v>
      </c>
      <c r="B6" s="15" t="s">
        <v>14</v>
      </c>
      <c r="C6" s="16">
        <v>35709</v>
      </c>
      <c r="D6" s="16" t="s">
        <v>15</v>
      </c>
      <c r="E6" s="17">
        <v>1</v>
      </c>
      <c r="F6" s="18">
        <v>170000.04</v>
      </c>
      <c r="G6" s="18">
        <v>1000000</v>
      </c>
      <c r="H6" s="18">
        <v>1000086.37</v>
      </c>
      <c r="I6" s="19">
        <f>100000+25000</f>
        <v>125000</v>
      </c>
      <c r="J6" s="20">
        <f t="shared" si="0"/>
        <v>2500000</v>
      </c>
      <c r="K6" s="21"/>
      <c r="L6" s="22">
        <f>IF(D6="T",0.02,0.03)</f>
        <v>0.02</v>
      </c>
      <c r="M6" s="27">
        <f t="shared" si="1"/>
        <v>1250000</v>
      </c>
      <c r="N6" s="27">
        <v>1200000</v>
      </c>
      <c r="O6" s="25" t="s">
        <v>26</v>
      </c>
      <c r="P6" s="28"/>
      <c r="Q6" s="25"/>
    </row>
    <row r="7" spans="1:17" x14ac:dyDescent="0.25">
      <c r="A7" s="14" t="s">
        <v>27</v>
      </c>
      <c r="B7" s="15" t="s">
        <v>14</v>
      </c>
      <c r="C7" s="16">
        <v>34583</v>
      </c>
      <c r="D7" s="16" t="s">
        <v>15</v>
      </c>
      <c r="E7" s="17">
        <v>1</v>
      </c>
      <c r="F7" s="18">
        <v>185004</v>
      </c>
      <c r="G7" s="18">
        <v>500000</v>
      </c>
      <c r="H7" s="18">
        <v>500043.18</v>
      </c>
      <c r="I7" s="19">
        <f>38000+75000</f>
        <v>113000</v>
      </c>
      <c r="J7" s="20">
        <f t="shared" si="0"/>
        <v>2260000</v>
      </c>
      <c r="K7" s="21"/>
      <c r="L7" s="22">
        <f t="shared" ref="L7:L12" si="2">IF(D7="T",0.02,0.03)</f>
        <v>0.02</v>
      </c>
      <c r="M7" s="27">
        <f t="shared" si="1"/>
        <v>1130000</v>
      </c>
      <c r="N7" s="27">
        <v>1200000</v>
      </c>
      <c r="O7" s="25" t="s">
        <v>20</v>
      </c>
      <c r="P7" s="25"/>
      <c r="Q7" s="25"/>
    </row>
    <row r="8" spans="1:17" x14ac:dyDescent="0.25">
      <c r="A8" s="14" t="s">
        <v>28</v>
      </c>
      <c r="B8" s="15" t="s">
        <v>14</v>
      </c>
      <c r="C8" s="16">
        <v>36876</v>
      </c>
      <c r="D8" s="16" t="s">
        <v>15</v>
      </c>
      <c r="E8" s="17">
        <v>2</v>
      </c>
      <c r="F8" s="18">
        <v>155808</v>
      </c>
      <c r="G8" s="18">
        <v>325000</v>
      </c>
      <c r="H8" s="18">
        <v>325159.27</v>
      </c>
      <c r="I8" s="19">
        <v>100000</v>
      </c>
      <c r="J8" s="20">
        <f t="shared" si="0"/>
        <v>2000000</v>
      </c>
      <c r="K8" s="21"/>
      <c r="L8" s="22">
        <f t="shared" si="2"/>
        <v>0.02</v>
      </c>
      <c r="M8" s="27">
        <f t="shared" si="1"/>
        <v>1000000</v>
      </c>
      <c r="N8" s="27">
        <v>1000000</v>
      </c>
      <c r="O8" s="25" t="s">
        <v>29</v>
      </c>
      <c r="P8" s="25"/>
      <c r="Q8" s="25"/>
    </row>
    <row r="9" spans="1:17" x14ac:dyDescent="0.25">
      <c r="A9" s="14" t="s">
        <v>30</v>
      </c>
      <c r="B9" s="15" t="s">
        <v>22</v>
      </c>
      <c r="C9" s="16">
        <v>35509</v>
      </c>
      <c r="D9" s="16" t="s">
        <v>15</v>
      </c>
      <c r="E9" s="17">
        <v>1</v>
      </c>
      <c r="F9" s="18">
        <v>115000</v>
      </c>
      <c r="G9" s="18">
        <v>450000</v>
      </c>
      <c r="H9" s="18" t="s">
        <v>23</v>
      </c>
      <c r="I9" s="19">
        <v>100000</v>
      </c>
      <c r="J9" s="20">
        <f t="shared" si="0"/>
        <v>2000000</v>
      </c>
      <c r="K9" s="21"/>
      <c r="L9" s="22">
        <f t="shared" si="2"/>
        <v>0.02</v>
      </c>
      <c r="M9" s="27">
        <f t="shared" si="1"/>
        <v>1000000</v>
      </c>
      <c r="N9" s="27">
        <v>1000000</v>
      </c>
      <c r="O9" s="25" t="s">
        <v>31</v>
      </c>
      <c r="P9" s="25"/>
      <c r="Q9" s="25"/>
    </row>
    <row r="10" spans="1:17" x14ac:dyDescent="0.25">
      <c r="A10" s="14" t="s">
        <v>32</v>
      </c>
      <c r="B10" s="15" t="s">
        <v>14</v>
      </c>
      <c r="C10" s="16">
        <v>35338</v>
      </c>
      <c r="D10" s="16" t="s">
        <v>15</v>
      </c>
      <c r="E10" s="17">
        <v>1</v>
      </c>
      <c r="F10" s="18">
        <v>150000</v>
      </c>
      <c r="G10" s="18">
        <v>400000</v>
      </c>
      <c r="H10" s="18">
        <v>400144.43</v>
      </c>
      <c r="I10" s="19">
        <f>74000+25000</f>
        <v>99000</v>
      </c>
      <c r="J10" s="20">
        <f t="shared" si="0"/>
        <v>1980000</v>
      </c>
      <c r="K10" s="21"/>
      <c r="L10" s="22">
        <f t="shared" si="2"/>
        <v>0.02</v>
      </c>
      <c r="M10" s="27">
        <f t="shared" si="1"/>
        <v>990000</v>
      </c>
      <c r="N10" s="27">
        <v>1000000</v>
      </c>
      <c r="O10" s="25" t="s">
        <v>26</v>
      </c>
      <c r="P10" s="25"/>
      <c r="Q10" s="25"/>
    </row>
    <row r="11" spans="1:17" x14ac:dyDescent="0.25">
      <c r="A11" s="14" t="s">
        <v>33</v>
      </c>
      <c r="B11" s="15" t="s">
        <v>14</v>
      </c>
      <c r="C11" s="16">
        <v>33973</v>
      </c>
      <c r="D11" s="16" t="s">
        <v>15</v>
      </c>
      <c r="E11" s="17">
        <v>1</v>
      </c>
      <c r="F11" s="18">
        <v>170000</v>
      </c>
      <c r="G11" s="18">
        <v>1250000</v>
      </c>
      <c r="H11" s="18">
        <v>1250070.43</v>
      </c>
      <c r="I11" s="19">
        <f>38210+60000</f>
        <v>98210</v>
      </c>
      <c r="J11" s="20">
        <f t="shared" si="0"/>
        <v>1964200</v>
      </c>
      <c r="K11" s="21"/>
      <c r="L11" s="22">
        <f t="shared" si="2"/>
        <v>0.02</v>
      </c>
      <c r="M11" s="27">
        <f t="shared" si="1"/>
        <v>982100</v>
      </c>
      <c r="N11" s="27">
        <v>1000000</v>
      </c>
      <c r="O11" s="25" t="s">
        <v>34</v>
      </c>
      <c r="P11" s="25"/>
      <c r="Q11" s="25"/>
    </row>
    <row r="12" spans="1:17" x14ac:dyDescent="0.25">
      <c r="A12" s="14" t="s">
        <v>35</v>
      </c>
      <c r="B12" s="15" t="s">
        <v>22</v>
      </c>
      <c r="C12" s="16">
        <v>35247</v>
      </c>
      <c r="D12" s="16" t="s">
        <v>15</v>
      </c>
      <c r="E12" s="17">
        <v>1</v>
      </c>
      <c r="F12" s="18">
        <v>115000</v>
      </c>
      <c r="G12" s="18">
        <v>150000</v>
      </c>
      <c r="H12" s="18">
        <v>50025</v>
      </c>
      <c r="I12" s="19">
        <v>98000</v>
      </c>
      <c r="J12" s="20">
        <f t="shared" si="0"/>
        <v>1960000</v>
      </c>
      <c r="K12" s="21"/>
      <c r="L12" s="22">
        <f t="shared" si="2"/>
        <v>0.02</v>
      </c>
      <c r="M12" s="27">
        <f t="shared" si="1"/>
        <v>980000</v>
      </c>
      <c r="N12" s="27">
        <v>1000000</v>
      </c>
      <c r="O12" s="25"/>
      <c r="P12" s="25"/>
      <c r="Q12" s="25"/>
    </row>
    <row r="13" spans="1:17" x14ac:dyDescent="0.25">
      <c r="A13" s="14" t="s">
        <v>36</v>
      </c>
      <c r="B13" s="15" t="s">
        <v>22</v>
      </c>
      <c r="C13" s="16">
        <v>35618</v>
      </c>
      <c r="D13" s="16" t="s">
        <v>15</v>
      </c>
      <c r="E13" s="17">
        <v>1</v>
      </c>
      <c r="F13" s="18">
        <v>125000</v>
      </c>
      <c r="G13" s="18">
        <v>120000</v>
      </c>
      <c r="H13" s="18">
        <v>50025</v>
      </c>
      <c r="I13" s="19">
        <v>126000</v>
      </c>
      <c r="J13" s="20">
        <f t="shared" si="0"/>
        <v>1260000</v>
      </c>
      <c r="K13" s="21"/>
      <c r="L13" s="22">
        <v>0.01</v>
      </c>
      <c r="M13" s="27">
        <f t="shared" si="1"/>
        <v>630000</v>
      </c>
      <c r="N13" s="27">
        <v>500000</v>
      </c>
      <c r="O13" s="25" t="s">
        <v>37</v>
      </c>
      <c r="P13" s="25"/>
      <c r="Q13" s="25"/>
    </row>
    <row r="14" spans="1:17" x14ac:dyDescent="0.25">
      <c r="A14" s="14" t="s">
        <v>38</v>
      </c>
      <c r="B14" s="15" t="s">
        <v>14</v>
      </c>
      <c r="C14" s="16">
        <v>31523</v>
      </c>
      <c r="D14" s="16" t="s">
        <v>15</v>
      </c>
      <c r="E14" s="17">
        <v>2</v>
      </c>
      <c r="F14" s="18">
        <v>180000</v>
      </c>
      <c r="G14" s="18">
        <v>500000</v>
      </c>
      <c r="H14" s="18">
        <v>500043.18</v>
      </c>
      <c r="I14" s="19">
        <v>59000</v>
      </c>
      <c r="J14" s="20">
        <f t="shared" si="0"/>
        <v>1180000</v>
      </c>
      <c r="K14" s="21"/>
      <c r="L14" s="22">
        <f>IF(D14="T",0.02,0.03)</f>
        <v>0.02</v>
      </c>
      <c r="M14" s="27">
        <f t="shared" si="1"/>
        <v>590000</v>
      </c>
      <c r="N14" s="27">
        <v>500000</v>
      </c>
      <c r="O14" s="25"/>
      <c r="P14" s="25"/>
      <c r="Q14" s="25"/>
    </row>
    <row r="15" spans="1:17" x14ac:dyDescent="0.25">
      <c r="A15" s="14" t="s">
        <v>39</v>
      </c>
      <c r="B15" s="15" t="s">
        <v>22</v>
      </c>
      <c r="C15" s="16">
        <v>36592</v>
      </c>
      <c r="D15" s="16" t="s">
        <v>15</v>
      </c>
      <c r="E15" s="17">
        <v>2</v>
      </c>
      <c r="F15" s="18">
        <v>125004</v>
      </c>
      <c r="G15" s="18">
        <v>175000</v>
      </c>
      <c r="H15" s="18">
        <v>125050</v>
      </c>
      <c r="I15" s="19">
        <f>41000+15000</f>
        <v>56000</v>
      </c>
      <c r="J15" s="20">
        <f t="shared" si="0"/>
        <v>1120000</v>
      </c>
      <c r="K15" s="21"/>
      <c r="L15" s="22">
        <f>IF(D15="T",0.02,0.03)</f>
        <v>0.02</v>
      </c>
      <c r="M15" s="27" t="s">
        <v>40</v>
      </c>
      <c r="N15" s="27" t="s">
        <v>40</v>
      </c>
      <c r="O15" s="25" t="s">
        <v>41</v>
      </c>
      <c r="P15" s="25"/>
      <c r="Q15" s="25"/>
    </row>
    <row r="16" spans="1:17" x14ac:dyDescent="0.25">
      <c r="A16" s="14" t="s">
        <v>42</v>
      </c>
      <c r="B16" s="15" t="s">
        <v>19</v>
      </c>
      <c r="C16" s="16">
        <v>34183</v>
      </c>
      <c r="D16" s="16" t="s">
        <v>43</v>
      </c>
      <c r="E16" s="17">
        <v>2</v>
      </c>
      <c r="F16" s="18">
        <v>200000</v>
      </c>
      <c r="G16" s="18">
        <v>350000</v>
      </c>
      <c r="H16" s="18">
        <v>350075.75</v>
      </c>
      <c r="I16" s="19">
        <f>26000+10000</f>
        <v>36000</v>
      </c>
      <c r="J16" s="20">
        <f t="shared" si="0"/>
        <v>1080000</v>
      </c>
      <c r="K16" s="21"/>
      <c r="L16" s="22">
        <f>IF(D16="T",0.02,0.03)</f>
        <v>0.03</v>
      </c>
      <c r="M16" s="27">
        <f t="shared" si="1"/>
        <v>540000</v>
      </c>
      <c r="N16" s="27">
        <v>500000</v>
      </c>
      <c r="O16" s="25"/>
      <c r="P16" s="25"/>
      <c r="Q16" s="25"/>
    </row>
    <row r="17" spans="1:17" x14ac:dyDescent="0.25">
      <c r="A17" s="14" t="s">
        <v>44</v>
      </c>
      <c r="B17" s="15" t="s">
        <v>14</v>
      </c>
      <c r="C17" s="16"/>
      <c r="D17" s="16" t="s">
        <v>15</v>
      </c>
      <c r="E17" s="17">
        <v>2</v>
      </c>
      <c r="F17" s="18">
        <v>150000</v>
      </c>
      <c r="G17" s="18">
        <v>600000</v>
      </c>
      <c r="H17" s="18"/>
      <c r="I17" s="19"/>
      <c r="J17" s="20">
        <v>1000000</v>
      </c>
      <c r="K17" s="21"/>
      <c r="L17" s="22">
        <f>IF(D17="T",0.02,0.03)</f>
        <v>0.02</v>
      </c>
      <c r="M17" s="27">
        <f t="shared" si="1"/>
        <v>500000</v>
      </c>
      <c r="N17" s="27">
        <v>500000</v>
      </c>
      <c r="O17" s="25"/>
      <c r="P17" s="25"/>
      <c r="Q17" s="25"/>
    </row>
    <row r="18" spans="1:17" x14ac:dyDescent="0.25">
      <c r="A18" s="14" t="s">
        <v>45</v>
      </c>
      <c r="B18" s="15" t="s">
        <v>22</v>
      </c>
      <c r="C18" s="16">
        <v>34575</v>
      </c>
      <c r="D18" s="16" t="s">
        <v>15</v>
      </c>
      <c r="E18" s="17">
        <v>1</v>
      </c>
      <c r="F18" s="18">
        <v>115000</v>
      </c>
      <c r="G18" s="18">
        <v>400000</v>
      </c>
      <c r="H18" s="18" t="s">
        <v>23</v>
      </c>
      <c r="I18" s="19">
        <v>60000</v>
      </c>
      <c r="J18" s="20">
        <f t="shared" si="0"/>
        <v>900000</v>
      </c>
      <c r="K18" s="21"/>
      <c r="L18" s="22">
        <v>1.4999999999999999E-2</v>
      </c>
      <c r="M18" s="27">
        <f t="shared" si="1"/>
        <v>450000</v>
      </c>
      <c r="N18" s="27">
        <v>500000</v>
      </c>
      <c r="O18" s="25" t="s">
        <v>46</v>
      </c>
      <c r="P18" s="25"/>
      <c r="Q18" s="25"/>
    </row>
    <row r="19" spans="1:17" x14ac:dyDescent="0.25">
      <c r="A19" s="14" t="s">
        <v>47</v>
      </c>
      <c r="B19" s="15" t="s">
        <v>22</v>
      </c>
      <c r="C19" s="16">
        <v>34700</v>
      </c>
      <c r="D19" s="16" t="s">
        <v>15</v>
      </c>
      <c r="E19" s="17">
        <v>1</v>
      </c>
      <c r="F19" s="18">
        <v>115000</v>
      </c>
      <c r="G19" s="18">
        <v>200000</v>
      </c>
      <c r="H19" s="18" t="s">
        <v>23</v>
      </c>
      <c r="I19" s="19">
        <v>44242</v>
      </c>
      <c r="J19" s="20">
        <f t="shared" si="0"/>
        <v>884840</v>
      </c>
      <c r="K19" s="21"/>
      <c r="L19" s="22">
        <f t="shared" ref="L19:L26" si="3">IF(D19="T",0.02,0.03)</f>
        <v>0.02</v>
      </c>
      <c r="M19" s="27">
        <f t="shared" si="1"/>
        <v>442420</v>
      </c>
      <c r="N19" s="27">
        <v>500000</v>
      </c>
      <c r="O19" s="25"/>
      <c r="P19" s="25"/>
      <c r="Q19" s="25"/>
    </row>
    <row r="20" spans="1:17" x14ac:dyDescent="0.25">
      <c r="A20" s="14" t="s">
        <v>48</v>
      </c>
      <c r="B20" s="15" t="s">
        <v>14</v>
      </c>
      <c r="C20" s="16">
        <v>31808</v>
      </c>
      <c r="D20" s="16" t="s">
        <v>15</v>
      </c>
      <c r="E20" s="17">
        <v>3</v>
      </c>
      <c r="F20" s="18">
        <v>160000</v>
      </c>
      <c r="G20" s="18">
        <v>500000</v>
      </c>
      <c r="H20" s="18">
        <v>500043.18</v>
      </c>
      <c r="I20" s="19">
        <v>44000</v>
      </c>
      <c r="J20" s="20">
        <f t="shared" si="0"/>
        <v>880000</v>
      </c>
      <c r="K20" s="21"/>
      <c r="L20" s="22">
        <v>0.02</v>
      </c>
      <c r="M20" s="27">
        <f t="shared" si="1"/>
        <v>440000</v>
      </c>
      <c r="N20" s="27">
        <v>500000</v>
      </c>
      <c r="O20" s="25"/>
      <c r="P20" s="25"/>
      <c r="Q20" s="25"/>
    </row>
    <row r="21" spans="1:17" x14ac:dyDescent="0.25">
      <c r="A21" s="14" t="s">
        <v>49</v>
      </c>
      <c r="B21" s="15" t="s">
        <v>22</v>
      </c>
      <c r="C21" s="16">
        <v>36612</v>
      </c>
      <c r="D21" s="16" t="s">
        <v>15</v>
      </c>
      <c r="E21" s="17">
        <v>1</v>
      </c>
      <c r="F21" s="18">
        <v>125004</v>
      </c>
      <c r="G21" s="18">
        <v>200000</v>
      </c>
      <c r="H21" s="18" t="s">
        <v>23</v>
      </c>
      <c r="I21" s="19">
        <v>50000</v>
      </c>
      <c r="J21" s="20">
        <f t="shared" si="0"/>
        <v>750000</v>
      </c>
      <c r="K21" s="21"/>
      <c r="L21" s="22">
        <v>1.4999999999999999E-2</v>
      </c>
      <c r="M21" s="27">
        <f t="shared" si="1"/>
        <v>375000</v>
      </c>
      <c r="N21" s="27">
        <v>350000</v>
      </c>
      <c r="O21" s="25" t="s">
        <v>50</v>
      </c>
      <c r="P21" s="25"/>
      <c r="Q21" s="25"/>
    </row>
    <row r="22" spans="1:17" x14ac:dyDescent="0.25">
      <c r="A22" s="14" t="s">
        <v>51</v>
      </c>
      <c r="B22" s="15" t="s">
        <v>14</v>
      </c>
      <c r="C22" s="16"/>
      <c r="D22" s="16" t="s">
        <v>15</v>
      </c>
      <c r="E22" s="17">
        <v>1</v>
      </c>
      <c r="F22" s="18">
        <v>175000</v>
      </c>
      <c r="G22" s="18" t="s">
        <v>52</v>
      </c>
      <c r="H22" s="18"/>
      <c r="I22" s="19"/>
      <c r="J22" s="20">
        <v>750000</v>
      </c>
      <c r="K22" s="21"/>
      <c r="L22" s="22"/>
      <c r="M22" s="27">
        <f t="shared" si="1"/>
        <v>375000</v>
      </c>
      <c r="N22" s="27">
        <v>350000</v>
      </c>
      <c r="O22" s="25"/>
      <c r="P22" s="25"/>
      <c r="Q22" s="25"/>
    </row>
    <row r="23" spans="1:17" x14ac:dyDescent="0.25">
      <c r="A23" s="14" t="s">
        <v>53</v>
      </c>
      <c r="B23" s="15" t="s">
        <v>19</v>
      </c>
      <c r="C23" s="16">
        <v>34912</v>
      </c>
      <c r="D23" s="16" t="s">
        <v>43</v>
      </c>
      <c r="E23" s="17">
        <v>2</v>
      </c>
      <c r="F23" s="18">
        <v>191591.95593600001</v>
      </c>
      <c r="G23" s="18">
        <v>450000</v>
      </c>
      <c r="H23" s="18">
        <v>450092.37</v>
      </c>
      <c r="I23" s="19"/>
      <c r="J23" s="20">
        <v>750000</v>
      </c>
      <c r="K23" s="21"/>
      <c r="L23" s="22">
        <f>IF(D23="T",0.02,0.03)</f>
        <v>0.03</v>
      </c>
      <c r="M23" s="27">
        <f t="shared" si="1"/>
        <v>375000</v>
      </c>
      <c r="N23" s="27">
        <v>350000</v>
      </c>
      <c r="O23" s="28" t="s">
        <v>54</v>
      </c>
      <c r="P23" s="25"/>
      <c r="Q23" s="25"/>
    </row>
    <row r="24" spans="1:17" x14ac:dyDescent="0.25">
      <c r="A24" s="14" t="s">
        <v>55</v>
      </c>
      <c r="B24" s="15" t="s">
        <v>14</v>
      </c>
      <c r="C24" s="16">
        <v>36861</v>
      </c>
      <c r="D24" s="16" t="s">
        <v>43</v>
      </c>
      <c r="E24" s="17">
        <v>2</v>
      </c>
      <c r="F24" s="18">
        <v>150000</v>
      </c>
      <c r="G24" s="18">
        <v>175000</v>
      </c>
      <c r="H24" s="18">
        <v>150157.5</v>
      </c>
      <c r="I24" s="19">
        <v>22032</v>
      </c>
      <c r="J24" s="20">
        <f t="shared" si="0"/>
        <v>660959.99999999988</v>
      </c>
      <c r="K24" s="21"/>
      <c r="L24" s="22">
        <f t="shared" si="3"/>
        <v>0.03</v>
      </c>
      <c r="M24" s="27">
        <f t="shared" si="1"/>
        <v>330479.99999999994</v>
      </c>
      <c r="N24" s="27">
        <v>350000</v>
      </c>
      <c r="O24" s="25"/>
      <c r="P24" s="25"/>
      <c r="Q24" s="25"/>
    </row>
    <row r="25" spans="1:17" x14ac:dyDescent="0.25">
      <c r="A25" s="14" t="s">
        <v>56</v>
      </c>
      <c r="B25" s="15" t="s">
        <v>22</v>
      </c>
      <c r="C25" s="16">
        <v>34967</v>
      </c>
      <c r="D25" s="16" t="s">
        <v>15</v>
      </c>
      <c r="E25" s="17">
        <v>1</v>
      </c>
      <c r="F25" s="18">
        <v>115000</v>
      </c>
      <c r="G25" s="18">
        <v>150000</v>
      </c>
      <c r="H25" s="18">
        <v>100050</v>
      </c>
      <c r="I25" s="19">
        <v>29000</v>
      </c>
      <c r="J25" s="20">
        <f>L25*I25*1000+50000</f>
        <v>630000</v>
      </c>
      <c r="K25" s="21"/>
      <c r="L25" s="22">
        <f t="shared" si="3"/>
        <v>0.02</v>
      </c>
      <c r="M25" s="27">
        <f t="shared" si="1"/>
        <v>315000</v>
      </c>
      <c r="N25" s="27">
        <v>300000</v>
      </c>
      <c r="O25" s="25" t="s">
        <v>57</v>
      </c>
      <c r="P25" s="25"/>
      <c r="Q25" s="25"/>
    </row>
    <row r="26" spans="1:17" x14ac:dyDescent="0.25">
      <c r="A26" s="14" t="s">
        <v>58</v>
      </c>
      <c r="B26" s="15" t="s">
        <v>14</v>
      </c>
      <c r="C26" s="16">
        <v>34862</v>
      </c>
      <c r="D26" s="16" t="s">
        <v>43</v>
      </c>
      <c r="E26" s="17">
        <v>2</v>
      </c>
      <c r="F26" s="18">
        <v>146070</v>
      </c>
      <c r="G26" s="18">
        <v>280000</v>
      </c>
      <c r="H26" s="18">
        <v>225103.68</v>
      </c>
      <c r="I26" s="19">
        <v>20000</v>
      </c>
      <c r="J26" s="20">
        <f t="shared" si="0"/>
        <v>600000</v>
      </c>
      <c r="K26" s="21"/>
      <c r="L26" s="22">
        <f t="shared" si="3"/>
        <v>0.03</v>
      </c>
      <c r="M26" s="27">
        <f t="shared" si="1"/>
        <v>300000</v>
      </c>
      <c r="N26" s="27">
        <v>300000</v>
      </c>
      <c r="O26" s="25" t="s">
        <v>59</v>
      </c>
      <c r="P26" s="25"/>
      <c r="Q26" s="25"/>
    </row>
    <row r="27" spans="1:17" x14ac:dyDescent="0.25">
      <c r="A27" s="14" t="s">
        <v>60</v>
      </c>
      <c r="B27" s="15" t="s">
        <v>22</v>
      </c>
      <c r="C27" s="16">
        <v>30861</v>
      </c>
      <c r="D27" s="16" t="s">
        <v>15</v>
      </c>
      <c r="E27" s="17">
        <v>1</v>
      </c>
      <c r="F27" s="18">
        <v>124999.92</v>
      </c>
      <c r="G27" s="18">
        <v>200000</v>
      </c>
      <c r="H27" s="18">
        <v>100050</v>
      </c>
      <c r="I27" s="19">
        <v>29227</v>
      </c>
      <c r="J27" s="20">
        <f t="shared" si="0"/>
        <v>584540</v>
      </c>
      <c r="K27" s="21"/>
      <c r="L27" s="22">
        <f>IF(D27="T",0.02,0.03)</f>
        <v>0.02</v>
      </c>
      <c r="M27" s="27">
        <f t="shared" si="1"/>
        <v>292270</v>
      </c>
      <c r="N27" s="27">
        <v>300000</v>
      </c>
      <c r="O27" s="25"/>
      <c r="P27" s="25"/>
      <c r="Q27" s="25"/>
    </row>
    <row r="28" spans="1:17" x14ac:dyDescent="0.25">
      <c r="A28" s="14" t="s">
        <v>61</v>
      </c>
      <c r="B28" s="15" t="s">
        <v>14</v>
      </c>
      <c r="C28" s="16">
        <v>34856</v>
      </c>
      <c r="D28" s="16" t="s">
        <v>15</v>
      </c>
      <c r="E28" s="17">
        <v>2</v>
      </c>
      <c r="F28" s="18">
        <v>160000</v>
      </c>
      <c r="G28" s="18">
        <v>350000</v>
      </c>
      <c r="H28" s="18">
        <v>325120.31</v>
      </c>
      <c r="I28" s="19">
        <v>18900</v>
      </c>
      <c r="J28" s="20">
        <f t="shared" si="0"/>
        <v>472500</v>
      </c>
      <c r="K28" s="21"/>
      <c r="L28" s="22">
        <v>2.5000000000000001E-2</v>
      </c>
      <c r="M28" s="27">
        <f t="shared" si="1"/>
        <v>236250</v>
      </c>
      <c r="N28" s="27">
        <v>250000</v>
      </c>
      <c r="O28" s="25" t="s">
        <v>62</v>
      </c>
      <c r="P28" s="25"/>
      <c r="Q28" s="25"/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dcterms:created xsi:type="dcterms:W3CDTF">2001-10-23T20:09:11Z</dcterms:created>
  <dcterms:modified xsi:type="dcterms:W3CDTF">2023-09-10T15:46:24Z</dcterms:modified>
</cp:coreProperties>
</file>