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12" windowWidth="14808" windowHeight="8436" tabRatio="799" firstSheet="1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Gatherco0001!$A$1:$T$29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Gatherco0001!$A$2:$O$28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E132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Q21" i="15"/>
  <c r="R21" i="15"/>
  <c r="S21" i="15"/>
  <c r="T21" i="15"/>
  <c r="Q22" i="15"/>
  <c r="R22" i="15"/>
  <c r="S22" i="15"/>
  <c r="T22" i="15"/>
  <c r="Q23" i="15"/>
  <c r="R23" i="15"/>
  <c r="S23" i="15"/>
  <c r="T23" i="15"/>
  <c r="Q24" i="15"/>
  <c r="R24" i="15"/>
  <c r="S24" i="15"/>
  <c r="T24" i="15"/>
  <c r="Q25" i="15"/>
  <c r="R25" i="15"/>
  <c r="S25" i="15"/>
  <c r="T25" i="15"/>
  <c r="Q26" i="15"/>
  <c r="R26" i="15"/>
  <c r="S26" i="15"/>
  <c r="T26" i="15"/>
  <c r="Q27" i="15"/>
  <c r="R27" i="15"/>
  <c r="S27" i="15"/>
  <c r="T27" i="15"/>
  <c r="Q28" i="15"/>
  <c r="R28" i="15"/>
  <c r="S28" i="15"/>
  <c r="T28" i="15"/>
  <c r="J29" i="15"/>
  <c r="L29" i="15"/>
  <c r="R29" i="15"/>
  <c r="S29" i="15"/>
  <c r="T29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<sst xmlns="http://schemas.openxmlformats.org/spreadsheetml/2006/main" count="10458" uniqueCount="2338">
  <si>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</si>
  <si>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</si>
  <si>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</si>
  <si>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</si>
  <si>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</si>
  <si>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</si>
  <si>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</si>
  <si>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BROWN-KRUPA B-1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</si>
  <si>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</si>
  <si>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</si>
  <si>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</si>
  <si>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</si>
  <si>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</si>
  <si>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</si>
  <si>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</si>
  <si>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</si>
  <si>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</si>
  <si>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</si>
  <si>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</si>
  <si>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</si>
  <si>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</si>
  <si>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</si>
  <si>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</si>
  <si>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</si>
  <si>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</si>
  <si>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</si>
  <si>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</si>
  <si>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</si>
  <si>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</si>
  <si>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</si>
  <si>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</si>
  <si>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</si>
  <si>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</si>
  <si>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</si>
  <si>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</si>
  <si>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</si>
  <si>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</si>
  <si>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</si>
  <si>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</si>
  <si>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</si>
  <si>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</si>
  <si>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</si>
  <si>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</si>
  <si>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</si>
  <si>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</si>
  <si>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</si>
  <si>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</si>
  <si>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</si>
  <si>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</si>
  <si>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</si>
  <si>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</si>
  <si>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</si>
  <si>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</si>
  <si>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</si>
  <si>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</si>
  <si>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</si>
  <si>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</si>
  <si>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</si>
  <si>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</si>
  <si>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</si>
  <si>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</si>
  <si>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</si>
  <si>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</si>
  <si>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</si>
  <si>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</si>
  <si>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</si>
  <si>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</si>
  <si>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</si>
  <si>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</si>
  <si>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</si>
  <si>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</si>
  <si>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</si>
  <si>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</si>
  <si>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</si>
  <si>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</si>
  <si>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</si>
  <si>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</si>
  <si>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</si>
  <si>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</si>
  <si>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</si>
  <si>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</si>
  <si>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</si>
  <si>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</si>
  <si>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</si>
  <si>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</si>
  <si>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</si>
  <si>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</si>
  <si>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</si>
  <si>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</si>
  <si>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</si>
  <si>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</si>
  <si>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</si>
  <si>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</si>
  <si>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</si>
  <si>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</si>
  <si>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</si>
  <si>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</si>
  <si>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</si>
  <si>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</si>
  <si>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</si>
  <si>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</si>
  <si>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</si>
  <si>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</si>
  <si>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</si>
  <si>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</si>
  <si>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</si>
  <si>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</si>
  <si>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</si>
  <si>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</si>
  <si>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</si>
  <si>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</si>
  <si>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</si>
  <si>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</si>
  <si>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</si>
  <si>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</si>
  <si>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</si>
  <si>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</si>
  <si>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</si>
  <si>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</si>
  <si>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</si>
  <si>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</si>
  <si>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</si>
  <si>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</si>
  <si>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</si>
  <si>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</si>
  <si>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</si>
  <si>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</si>
  <si>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</si>
  <si>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</si>
  <si>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</si>
  <si>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</si>
  <si>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</si>
  <si>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</si>
  <si>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</si>
  <si>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</si>
  <si>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</si>
  <si>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</si>
  <si>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</si>
  <si>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</si>
  <si>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</si>
  <si>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</si>
  <si>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</si>
  <si>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</si>
  <si>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</si>
  <si>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</si>
  <si>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</si>
  <si>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</si>
  <si>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</si>
  <si>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</si>
  <si>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</si>
  <si>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</si>
  <si>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</si>
  <si>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</si>
  <si>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</si>
  <si>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</si>
  <si>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</si>
  <si>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</si>
  <si>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</si>
  <si>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</si>
  <si>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</si>
  <si>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</si>
  <si>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</si>
  <si>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</si>
  <si>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</si>
  <si>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</si>
  <si>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</si>
  <si>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</si>
  <si>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</si>
  <si>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</si>
  <si>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</si>
  <si>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</si>
  <si>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</si>
  <si>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</si>
  <si>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</si>
  <si>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</si>
  <si>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</si>
  <si>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</si>
  <si>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</si>
  <si>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</si>
  <si>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</si>
  <si>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</si>
  <si>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</si>
  <si>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</si>
  <si>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</si>
  <si>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</si>
  <si>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</si>
  <si>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</si>
  <si>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</si>
  <si>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</si>
  <si>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</si>
  <si>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</si>
  <si>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</si>
  <si>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</si>
  <si>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</si>
  <si>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</si>
  <si>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</si>
  <si>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</si>
  <si>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</si>
  <si>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</si>
  <si>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</si>
  <si>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</si>
  <si>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</si>
  <si>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</si>
  <si>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</si>
  <si>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</si>
  <si>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</si>
  <si>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</si>
  <si>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</si>
  <si>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</si>
  <si>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</si>
  <si>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</si>
  <si>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</si>
  <si>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</si>
  <si>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</si>
  <si>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</si>
  <si>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</si>
  <si>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</si>
  <si>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</si>
  <si>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</si>
  <si>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</si>
  <si>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</si>
  <si>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</si>
  <si>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</si>
  <si>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</si>
  <si>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</si>
  <si>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</si>
  <si>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</si>
  <si>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</si>
  <si>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</si>
  <si>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</si>
  <si>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</si>
  <si>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</si>
  <si>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</si>
  <si>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</si>
  <si>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</si>
  <si>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</si>
  <si>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</si>
  <si>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</si>
  <si>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</si>
  <si>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</si>
  <si>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</si>
  <si>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</si>
  <si>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</si>
  <si>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</si>
  <si>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</si>
  <si>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</si>
  <si>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</si>
  <si>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</si>
  <si>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</si>
  <si>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</si>
  <si>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</si>
  <si>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</si>
  <si>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</si>
  <si>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</si>
  <si>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</si>
  <si>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</si>
  <si>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</si>
  <si>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</si>
  <si>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</si>
  <si>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</si>
  <si>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</si>
  <si>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</si>
  <si>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</si>
  <si>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</si>
  <si>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</si>
  <si>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</si>
  <si>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</si>
  <si>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</si>
  <si>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</si>
  <si>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</si>
  <si>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</si>
  <si>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</si>
  <si>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</si>
  <si>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</si>
  <si>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</si>
  <si>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</si>
  <si>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</si>
  <si>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</si>
  <si>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</si>
  <si>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</si>
  <si>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</si>
  <si>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</si>
  <si>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</si>
  <si>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</si>
  <si>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</si>
  <si>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</si>
  <si>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</si>
  <si>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</si>
  <si>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</si>
  <si>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</si>
  <si>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</si>
  <si>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</si>
  <si>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</si>
  <si>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</si>
  <si>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</si>
  <si>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</si>
  <si>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</si>
  <si>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</si>
  <si>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</si>
  <si>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</si>
  <si>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</si>
  <si>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</si>
  <si>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</si>
  <si>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</si>
  <si>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</si>
  <si>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</si>
  <si>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</si>
  <si>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</si>
  <si>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</si>
  <si>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</si>
  <si>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</si>
  <si>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</si>
  <si>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</si>
  <si>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</si>
  <si>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</si>
  <si>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</si>
  <si>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</si>
  <si>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</si>
  <si>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</si>
  <si>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</si>
  <si>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</si>
  <si>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</si>
  <si>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</si>
  <si>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</si>
  <si>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</si>
  <si>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</si>
  <si>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</si>
  <si>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</si>
  <si>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</si>
  <si>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</si>
  <si>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</si>
  <si>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</si>
  <si>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</si>
  <si>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</si>
  <si>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</si>
  <si>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</si>
  <si>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</si>
  <si>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</si>
  <si>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</si>
  <si>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</si>
  <si>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</si>
  <si>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</si>
  <si>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</si>
  <si>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</si>
  <si>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</si>
  <si>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</si>
  <si>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</si>
  <si>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</si>
  <si>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</si>
  <si>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</si>
  <si>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</si>
  <si>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</si>
  <si>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</si>
  <si>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</si>
  <si>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</si>
  <si>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</si>
  <si>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</si>
  <si>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</si>
  <si>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</si>
  <si>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</si>
  <si>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</si>
  <si>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</si>
  <si>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</si>
  <si>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</si>
  <si>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</si>
  <si>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</si>
  <si>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</si>
  <si>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</si>
  <si>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</si>
  <si>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</si>
  <si>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</si>
  <si>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</si>
  <si>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</si>
  <si>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</si>
  <si>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</si>
  <si>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</si>
  <si>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</si>
  <si>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</si>
  <si>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</si>
  <si>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</si>
  <si>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</si>
  <si>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</si>
  <si>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</si>
  <si>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</si>
  <si>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</si>
  <si>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</si>
  <si>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</si>
  <si>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</si>
  <si>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</si>
  <si>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</si>
  <si>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</si>
  <si>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</si>
  <si>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</si>
  <si>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</si>
  <si>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</si>
  <si>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</si>
  <si>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</si>
  <si>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</si>
  <si>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</si>
  <si>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</si>
  <si>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</si>
  <si>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</si>
  <si>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</si>
  <si>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</si>
  <si>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</si>
  <si>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</si>
  <si>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</si>
  <si>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</si>
  <si>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</si>
  <si>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</si>
  <si>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</si>
  <si>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</si>
  <si>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</si>
  <si>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</si>
  <si>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</si>
  <si>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</si>
  <si>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</si>
  <si>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</si>
  <si>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</si>
  <si>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</si>
  <si>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</si>
  <si>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</si>
  <si>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</si>
  <si>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</si>
  <si>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</si>
  <si>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</si>
  <si>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</si>
  <si>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</si>
  <si>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</si>
  <si>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</si>
  <si>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</si>
  <si>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</si>
  <si>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</si>
  <si>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</si>
  <si>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</si>
  <si>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</si>
  <si>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</si>
  <si>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</si>
  <si>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</si>
  <si>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</si>
  <si>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</si>
  <si>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</si>
  <si>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</si>
  <si>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</si>
  <si>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</si>
  <si>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</si>
  <si>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</si>
  <si>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</si>
  <si>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</si>
  <si>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</si>
  <si>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</si>
  <si>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</si>
  <si>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</si>
  <si>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</si>
  <si>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</si>
  <si>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</si>
  <si>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</si>
  <si>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</si>
  <si>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</si>
  <si>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</si>
  <si>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</si>
  <si>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</si>
  <si>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</si>
  <si>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</si>
  <si>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</si>
  <si>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</si>
  <si>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</si>
  <si>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</si>
  <si>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</si>
  <si>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</si>
  <si>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</si>
  <si>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</si>
  <si>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</si>
  <si>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</si>
  <si>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</si>
  <si>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</si>
  <si>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</si>
  <si>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</si>
  <si>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</si>
  <si>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</si>
  <si>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</si>
  <si>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</si>
  <si>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</si>
  <si>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</si>
  <si>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</si>
  <si>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</si>
  <si>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</si>
  <si>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</si>
  <si>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</si>
  <si>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</si>
  <si>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</si>
  <si>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</si>
  <si>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</si>
  <si>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</si>
  <si>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</si>
  <si>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</si>
  <si>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</si>
  <si>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</si>
  <si>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</si>
  <si>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</si>
  <si>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</si>
  <si>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</si>
  <si>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</si>
  <si>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</si>
  <si>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</si>
  <si>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</si>
  <si>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</si>
  <si>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</si>
  <si>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</si>
  <si>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</si>
  <si>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</si>
  <si>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</si>
  <si>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</si>
  <si>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</si>
  <si>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</si>
  <si>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</si>
  <si>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</si>
  <si>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</si>
  <si>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</si>
  <si>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</si>
  <si>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</si>
  <si>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</si>
  <si>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</si>
  <si>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</si>
  <si>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</si>
  <si>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</si>
  <si>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</si>
  <si>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</si>
  <si>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</si>
  <si>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</si>
  <si>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</si>
  <si>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</si>
  <si>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</si>
  <si>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</si>
  <si>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</si>
  <si>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</si>
  <si>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</si>
  <si>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</si>
  <si>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</si>
  <si>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</si>
  <si>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</si>
  <si>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</si>
  <si>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</si>
  <si>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</si>
  <si>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</si>
  <si>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</si>
  <si>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</si>
  <si>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</si>
  <si>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</si>
  <si>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</si>
  <si>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</si>
  <si>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</si>
  <si>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</si>
  <si>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</si>
  <si>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</si>
  <si>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</si>
  <si>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</si>
  <si>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</si>
  <si>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</si>
  <si>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</si>
  <si>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</si>
  <si>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</si>
  <si>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</si>
  <si>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</si>
  <si>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</si>
  <si>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</si>
  <si>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</si>
  <si>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</si>
  <si>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</si>
  <si>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</si>
  <si>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</si>
  <si>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</si>
  <si>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</si>
  <si>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</si>
  <si>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</si>
  <si>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</si>
  <si>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</si>
  <si>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</si>
  <si>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</si>
  <si>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</si>
  <si>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</si>
  <si>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</si>
  <si>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</si>
  <si>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</si>
  <si>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</si>
  <si>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</si>
  <si>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</si>
  <si>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</si>
  <si>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</si>
  <si>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</si>
  <si>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</si>
  <si>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</si>
  <si>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</si>
  <si>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</si>
  <si>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</si>
  <si>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</si>
  <si>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</si>
  <si>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</si>
  <si>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</si>
  <si>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</si>
  <si>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</si>
  <si>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</si>
  <si>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</si>
  <si>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</si>
  <si>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</si>
  <si>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</si>
  <si>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</si>
  <si>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</si>
  <si>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</si>
  <si>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</si>
  <si>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</si>
  <si>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</si>
  <si>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</si>
  <si>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</si>
  <si>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</si>
  <si>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</si>
  <si>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</si>
  <si>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</si>
  <si>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</si>
  <si>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</si>
  <si>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</si>
  <si>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</si>
  <si>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</si>
  <si>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</si>
  <si>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</si>
  <si>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</si>
  <si>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</si>
  <si>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</si>
  <si>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</si>
  <si>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</si>
  <si>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</si>
  <si>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</si>
  <si>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</si>
  <si>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</si>
  <si>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</si>
  <si>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</si>
  <si>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</si>
  <si>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</si>
  <si>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</si>
  <si>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</si>
  <si>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</si>
  <si>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</si>
  <si>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</si>
  <si>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</si>
  <si>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</si>
  <si>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</si>
  <si>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</si>
  <si>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</si>
  <si>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</si>
  <si>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</si>
  <si>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</si>
  <si>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</si>
  <si>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</si>
  <si>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</si>
  <si>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</si>
  <si>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</si>
  <si>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</si>
  <si>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</si>
  <si>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</si>
  <si>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</si>
  <si>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</si>
  <si>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</si>
  <si>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</si>
  <si>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</si>
  <si>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</si>
  <si>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</si>
  <si>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</si>
  <si>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</si>
  <si>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</si>
  <si>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</si>
  <si>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</si>
  <si>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</si>
  <si>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</si>
  <si>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</si>
  <si>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</si>
  <si>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</si>
  <si>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</si>
  <si>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</si>
  <si>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</si>
  <si>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</si>
  <si>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</si>
  <si>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</si>
  <si>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</si>
  <si>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</si>
  <si>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</si>
  <si>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</si>
  <si>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</si>
  <si>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</si>
  <si>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</si>
  <si>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</si>
  <si>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</si>
  <si>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</si>
  <si>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</si>
  <si>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</si>
  <si>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</si>
  <si>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</si>
  <si>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</si>
  <si>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</si>
  <si>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</si>
  <si>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</si>
  <si>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</si>
  <si>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</si>
  <si>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</si>
  <si>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</si>
  <si>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</si>
  <si>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</si>
  <si>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</si>
  <si>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</si>
  <si>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</si>
  <si>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</si>
  <si>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</si>
  <si>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</si>
  <si>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</si>
  <si>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</si>
  <si>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</si>
  <si>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</si>
  <si>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</si>
  <si>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</si>
  <si>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</si>
  <si>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</si>
  <si>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</si>
  <si>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</si>
  <si>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</si>
  <si>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</si>
  <si>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</si>
  <si>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</si>
  <si>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</si>
  <si>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</si>
  <si>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</si>
  <si>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</si>
  <si>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</si>
  <si>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</si>
  <si>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</si>
  <si>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</si>
  <si>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</si>
  <si>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</si>
  <si>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</si>
  <si>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</si>
  <si>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</si>
  <si>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</si>
  <si>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</si>
  <si>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</si>
  <si>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</si>
  <si>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</si>
  <si>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</si>
  <si>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</si>
  <si>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</si>
  <si>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</si>
  <si>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</si>
  <si>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</si>
  <si>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</si>
  <si>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</si>
  <si>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</si>
  <si>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</si>
  <si>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</si>
  <si>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</si>
  <si>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</si>
  <si>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</si>
  <si>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</si>
  <si>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</si>
  <si>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</si>
  <si>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</si>
  <si>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</si>
  <si>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</si>
  <si>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</si>
  <si>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</si>
  <si>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</si>
  <si>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</si>
  <si>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</si>
  <si>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</si>
  <si>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</si>
  <si>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</si>
  <si>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</si>
  <si>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</si>
  <si>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</si>
  <si>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</si>
  <si>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</si>
  <si>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</si>
  <si>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</si>
  <si>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</si>
  <si>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</si>
  <si>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</si>
  <si>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</si>
  <si>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</si>
  <si>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</si>
  <si>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</si>
  <si>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</si>
  <si>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</si>
  <si>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</si>
  <si>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</si>
  <si>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</si>
  <si>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</si>
  <si>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</si>
  <si>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</si>
  <si>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</si>
  <si>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</si>
  <si>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</si>
  <si>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</si>
  <si>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</si>
  <si>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</si>
  <si>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</si>
  <si>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</si>
  <si>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</si>
  <si>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</si>
  <si>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</si>
  <si>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</si>
  <si>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</si>
  <si>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</si>
  <si>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</si>
  <si>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</si>
  <si>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</si>
  <si>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</si>
  <si>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</si>
  <si>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</si>
  <si>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</si>
  <si>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</si>
  <si>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</si>
  <si>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</si>
  <si>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</si>
  <si>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</si>
  <si>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</si>
  <si>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</si>
  <si>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</si>
  <si>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</si>
  <si>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</si>
  <si>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</si>
  <si>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</si>
  <si>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</si>
  <si>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</si>
  <si>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</si>
  <si>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</si>
  <si>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ENERGY REDEVELOPMENT - MASON</t>
  </si>
  <si>
    <t>ROGER C. DUPKE OIL CO.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</si>
  <si>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</si>
  <si>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</si>
  <si>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</si>
  <si>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</si>
  <si>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</si>
  <si>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</si>
  <si>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</si>
  <si>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</si>
  <si>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</si>
  <si>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</si>
  <si>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</si>
  <si>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</si>
  <si>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</si>
  <si>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</si>
  <si>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</si>
  <si>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</si>
  <si>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</si>
  <si>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</si>
  <si>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</si>
  <si>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</si>
  <si>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</si>
  <si>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</si>
  <si>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</si>
  <si>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</si>
  <si>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</si>
  <si>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</si>
  <si>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</si>
  <si>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CALLANDER &amp; KIMBREL SMITH</t>
  </si>
  <si>
    <t>BRADCO ENERGY, INC.</t>
  </si>
  <si>
    <t>JR Petroleum</t>
  </si>
  <si>
    <t>FREDERICK PABST</t>
  </si>
  <si>
    <t>EASTERN KAUFMAN</t>
  </si>
  <si>
    <t>JAMES R. SMAIL CO.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</si>
  <si>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</si>
  <si>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</si>
  <si>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</si>
  <si>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</si>
  <si>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</si>
  <si>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</si>
  <si>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EASTERN SPARR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</si>
  <si>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</si>
  <si>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</si>
  <si>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</si>
  <si>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</si>
  <si>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</si>
  <si>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</si>
  <si>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</si>
  <si>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</si>
  <si>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</si>
  <si>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</si>
  <si>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</si>
  <si>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</si>
  <si>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</si>
  <si>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</si>
  <si>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</si>
  <si>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</si>
  <si>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</si>
  <si>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</si>
  <si>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</si>
  <si>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</si>
  <si>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</si>
  <si>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</si>
  <si>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</si>
  <si>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</si>
  <si>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</si>
  <si>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</si>
  <si>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</si>
  <si>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</si>
  <si>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</si>
  <si>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</si>
  <si>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</si>
  <si>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</si>
  <si>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</si>
  <si>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</si>
  <si>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</si>
  <si>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</si>
  <si>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</si>
  <si>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</si>
  <si>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</si>
  <si>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</si>
  <si>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</si>
  <si>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</si>
  <si>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</si>
  <si>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</si>
  <si>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</si>
  <si>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</si>
  <si>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</si>
  <si>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</si>
  <si>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</si>
  <si>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</si>
  <si>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</si>
  <si>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</si>
  <si>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</si>
  <si>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</si>
  <si>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</si>
  <si>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</si>
  <si>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</si>
  <si>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</si>
  <si>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</si>
  <si>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</si>
  <si>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</si>
  <si>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</si>
  <si>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</si>
  <si>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</si>
  <si>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</si>
  <si>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</si>
  <si>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</si>
  <si>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</si>
  <si>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</si>
  <si>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</si>
  <si>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</si>
  <si>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</si>
  <si>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</si>
  <si>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</si>
  <si>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</si>
  <si>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</si>
  <si>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</si>
  <si>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</si>
  <si>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</si>
  <si>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</si>
  <si>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</si>
  <si>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</si>
  <si>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</si>
  <si>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</si>
  <si>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</si>
  <si>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</si>
  <si>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</si>
  <si>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</si>
  <si>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</si>
  <si>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</si>
  <si>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</si>
  <si>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</si>
  <si>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</si>
  <si>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</si>
  <si>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</si>
  <si>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</si>
  <si>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</si>
  <si>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</si>
  <si>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</si>
  <si>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</si>
  <si>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</si>
  <si>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</si>
  <si>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</si>
  <si>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</si>
  <si>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</si>
  <si>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</si>
  <si>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</si>
  <si>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</si>
  <si>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</si>
  <si>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</si>
  <si>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</si>
  <si>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</si>
  <si>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</si>
  <si>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</si>
  <si>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</si>
  <si>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</si>
  <si>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</si>
  <si>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</si>
  <si>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</si>
  <si>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</si>
  <si>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</si>
  <si>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</si>
  <si>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</si>
  <si>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</si>
  <si>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</si>
  <si>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</si>
  <si>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</si>
  <si>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</si>
  <si>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</si>
  <si>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</si>
  <si>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</si>
  <si>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</si>
  <si>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</si>
  <si>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</si>
  <si>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</si>
  <si>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</si>
  <si>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</si>
  <si>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</si>
  <si>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</si>
  <si>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</si>
  <si>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</si>
  <si>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</si>
  <si>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</si>
  <si>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</si>
  <si>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</si>
  <si>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</si>
  <si>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</si>
  <si>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</si>
  <si>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</si>
  <si>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</si>
  <si>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</si>
  <si>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</si>
  <si>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</si>
  <si>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</si>
  <si>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</si>
  <si>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</si>
  <si>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</si>
  <si>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</si>
  <si>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</si>
  <si>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</si>
  <si>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</si>
  <si>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</si>
  <si>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</si>
  <si>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</si>
  <si>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</si>
  <si>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</si>
  <si>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</si>
  <si>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</si>
  <si>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</si>
  <si>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</si>
  <si>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</si>
  <si>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</si>
  <si>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</si>
  <si>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</si>
  <si>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</si>
  <si>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</si>
  <si>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</si>
  <si>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</si>
  <si>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</si>
  <si>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</si>
  <si>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</si>
  <si>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</si>
  <si>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</si>
  <si>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</si>
  <si>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</si>
  <si>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</si>
  <si>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</si>
  <si>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</si>
  <si>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</si>
  <si>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</si>
  <si>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</si>
  <si>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</si>
  <si>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</si>
  <si>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</si>
  <si>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</si>
  <si>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</si>
  <si>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</si>
  <si>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</si>
  <si>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</si>
  <si>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</si>
  <si>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</si>
  <si>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</si>
  <si>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</si>
  <si>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</si>
  <si>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</si>
  <si>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</si>
  <si>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</si>
  <si>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</si>
  <si>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</si>
  <si>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</si>
  <si>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</si>
  <si>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</si>
  <si>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</si>
  <si>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</si>
  <si>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</si>
  <si>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</si>
  <si>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</si>
  <si>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</si>
  <si>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</si>
  <si>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</si>
  <si>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</si>
  <si>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</si>
  <si>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</si>
  <si>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</si>
  <si>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</si>
  <si>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</si>
  <si>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</si>
  <si>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</si>
  <si>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</si>
  <si>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</si>
  <si>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</si>
  <si>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</si>
  <si>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</si>
  <si>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</si>
  <si>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</si>
  <si>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</si>
  <si>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</si>
  <si>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</si>
  <si>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</si>
  <si>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</si>
  <si>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</si>
  <si>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</si>
  <si>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</si>
  <si>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</si>
  <si>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</si>
  <si>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</si>
  <si>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</si>
  <si>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</si>
  <si>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</si>
  <si>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</si>
  <si>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</si>
  <si>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</si>
  <si>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</si>
  <si>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</si>
  <si>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</si>
  <si>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</si>
  <si>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</si>
  <si>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</si>
  <si>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</si>
  <si>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</si>
  <si>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</si>
  <si>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</si>
  <si>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</si>
  <si>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</si>
  <si>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</si>
  <si>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</si>
  <si>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</si>
  <si>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</si>
  <si>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</si>
  <si>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</si>
  <si>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</si>
  <si>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</si>
  <si>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</si>
  <si>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</si>
  <si>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</si>
  <si>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</si>
  <si>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</si>
  <si>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</si>
  <si>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</si>
  <si>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</si>
  <si>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</si>
  <si>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</si>
  <si>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</si>
  <si>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</si>
  <si>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</si>
  <si>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</si>
  <si>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</si>
  <si>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</si>
  <si>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</si>
  <si>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</si>
  <si>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</si>
  <si>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</si>
  <si>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</si>
  <si>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</si>
  <si>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</si>
  <si>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</si>
  <si>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</si>
  <si>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</si>
  <si>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</si>
  <si>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</si>
  <si>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</si>
  <si>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</si>
  <si>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</si>
  <si>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</si>
  <si>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</si>
  <si>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</si>
  <si>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</si>
  <si>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</si>
  <si>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</si>
  <si>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</si>
  <si>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</si>
  <si>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</si>
  <si>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</si>
  <si>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</si>
  <si>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</si>
  <si>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</si>
  <si>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</si>
  <si>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</si>
  <si>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</si>
  <si>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</si>
  <si>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</si>
  <si>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</si>
  <si>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</si>
  <si>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</si>
  <si>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</si>
  <si>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</si>
  <si>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</si>
  <si>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</si>
  <si>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</si>
  <si>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</si>
  <si>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</si>
  <si>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</si>
  <si>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</si>
  <si>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</si>
  <si>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</si>
  <si>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</si>
  <si>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</si>
  <si>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</si>
  <si>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</si>
  <si>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</si>
  <si>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</si>
  <si>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</si>
  <si>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</si>
  <si>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</si>
  <si>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</si>
  <si>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</si>
  <si>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</si>
  <si>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</si>
  <si>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</si>
  <si>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</si>
  <si>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</si>
  <si>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</si>
  <si>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</si>
  <si>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</si>
  <si>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</si>
  <si>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</si>
  <si>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</si>
  <si>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</si>
  <si>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</si>
  <si>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</si>
  <si>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</si>
  <si>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</si>
  <si>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</si>
  <si>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</si>
  <si>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</si>
  <si>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</si>
  <si>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</si>
  <si>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</si>
  <si>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</si>
  <si>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</si>
  <si>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</si>
  <si>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</si>
  <si>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</si>
  <si>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</si>
  <si>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</si>
  <si>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</si>
  <si>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</si>
  <si>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</si>
  <si>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</si>
  <si>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</si>
  <si>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</si>
  <si>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</si>
  <si>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</si>
  <si>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</si>
  <si>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</si>
  <si>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</si>
  <si>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</si>
  <si>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</si>
  <si>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</si>
  <si>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</si>
  <si>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</si>
  <si>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</si>
  <si>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</si>
  <si>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</si>
  <si>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</si>
  <si>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</si>
  <si>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</si>
  <si>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</si>
  <si>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</si>
  <si>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</si>
  <si>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</si>
  <si>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</si>
  <si>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</si>
  <si>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</si>
  <si>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</si>
  <si>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</si>
  <si>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</si>
  <si>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</si>
  <si>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</si>
  <si>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</si>
  <si>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</si>
  <si>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</si>
  <si>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</si>
  <si>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</si>
  <si>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</si>
  <si>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</si>
  <si>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</si>
  <si>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</si>
  <si>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</si>
  <si>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</si>
  <si>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</si>
  <si>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</si>
  <si>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</si>
  <si>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</si>
  <si>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</si>
  <si>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</si>
  <si>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</si>
  <si>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</si>
  <si>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</si>
  <si>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</si>
  <si>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</si>
  <si>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</si>
  <si>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</si>
  <si>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</si>
  <si>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</si>
  <si>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</si>
  <si>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</si>
  <si>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</si>
  <si>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</si>
  <si>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</si>
  <si>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</si>
  <si>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</si>
  <si>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</si>
  <si>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</si>
  <si>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</si>
  <si>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</si>
  <si>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</si>
  <si>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</si>
  <si>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</si>
  <si>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</si>
  <si>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</si>
  <si>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</si>
  <si>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</si>
  <si>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</si>
  <si>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</si>
  <si>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</si>
  <si>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</si>
  <si>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</si>
  <si>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</si>
  <si>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</si>
  <si>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</si>
  <si>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</si>
  <si>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</si>
  <si>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</si>
  <si>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</si>
  <si>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</si>
  <si>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</si>
  <si>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</si>
  <si>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</si>
  <si>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</si>
  <si>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</si>
  <si>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</si>
  <si>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</si>
  <si>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</si>
  <si>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</si>
  <si>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</si>
  <si>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</si>
  <si>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</si>
  <si>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</si>
  <si>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</si>
  <si>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</si>
  <si>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</si>
  <si>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</si>
  <si>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</si>
  <si>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</si>
  <si>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</si>
  <si>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</si>
  <si>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</si>
  <si>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</si>
  <si>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</si>
  <si>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</si>
  <si>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</si>
  <si>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</si>
  <si>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</si>
  <si>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</si>
  <si>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</si>
  <si>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</si>
  <si>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</si>
  <si>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</si>
  <si>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</si>
  <si>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</si>
  <si>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</si>
  <si>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</si>
  <si>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</si>
  <si>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</si>
  <si>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</si>
  <si>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</si>
  <si>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</si>
  <si>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</si>
  <si>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</si>
  <si>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</si>
  <si>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</si>
  <si>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</si>
  <si>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</si>
  <si>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</si>
  <si>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</si>
  <si>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</si>
  <si>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</si>
  <si>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</si>
  <si>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</si>
  <si>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</si>
  <si>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</si>
  <si>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</si>
  <si>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</si>
  <si>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</si>
  <si>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</si>
  <si>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</si>
  <si>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</si>
  <si>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</si>
  <si>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</si>
  <si>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</si>
  <si>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</si>
  <si>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</si>
  <si>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</si>
  <si>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</si>
  <si>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</si>
  <si>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</si>
  <si>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</si>
  <si>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</si>
  <si>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</si>
  <si>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</si>
  <si>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</si>
  <si>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</si>
  <si>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</si>
  <si>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</si>
  <si>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</si>
  <si>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</si>
  <si>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</si>
  <si>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</si>
  <si>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</si>
  <si>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</si>
  <si>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</si>
  <si>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</si>
  <si>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</si>
  <si>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</si>
  <si>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</si>
  <si>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</si>
  <si>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</si>
  <si>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</si>
  <si>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</si>
  <si>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</si>
  <si>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</si>
  <si>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</si>
  <si>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</si>
  <si>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</si>
  <si>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</si>
  <si>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</si>
  <si>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</si>
  <si>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</si>
  <si>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</si>
  <si>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</si>
  <si>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</si>
  <si>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</si>
  <si>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</si>
  <si>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</si>
  <si>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</si>
  <si>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</si>
  <si>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</si>
  <si>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</si>
  <si>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</si>
  <si>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</si>
  <si>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</si>
  <si>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</si>
  <si>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</si>
  <si>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</si>
  <si>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</si>
  <si>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</si>
  <si>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</si>
  <si>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</si>
  <si>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</si>
  <si>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</si>
  <si>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</si>
  <si>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</si>
  <si>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</si>
  <si>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</si>
  <si>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</si>
  <si>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</si>
  <si>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</si>
  <si>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</si>
  <si>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</si>
  <si>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</si>
  <si>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</si>
  <si>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</si>
  <si>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</si>
  <si>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</si>
  <si>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</si>
  <si>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</si>
  <si>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</si>
  <si>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</si>
  <si>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</si>
  <si>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</si>
  <si>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</si>
  <si>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</si>
  <si>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</si>
  <si>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</si>
  <si>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</si>
  <si>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</si>
  <si>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</si>
  <si>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</si>
  <si>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</si>
  <si>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</si>
  <si>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</si>
  <si>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</si>
  <si>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</si>
  <si>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</si>
  <si>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</si>
  <si>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</si>
  <si>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</si>
  <si>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</si>
  <si>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</si>
  <si>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</si>
  <si>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</si>
  <si>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</si>
  <si>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</si>
  <si>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</si>
  <si>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</si>
  <si>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</si>
  <si>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</si>
  <si>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</si>
  <si>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</si>
  <si>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</si>
  <si>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</si>
  <si>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</si>
  <si>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</si>
  <si>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</si>
  <si>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</si>
  <si>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</si>
  <si>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</si>
  <si>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</si>
  <si>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</si>
  <si>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</si>
  <si>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</si>
  <si>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</si>
  <si>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</si>
  <si>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</si>
  <si>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</si>
  <si>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</si>
  <si>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</si>
  <si>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</si>
  <si>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</si>
  <si>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</si>
  <si>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</si>
  <si>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</si>
  <si>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</si>
  <si>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</si>
  <si>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</si>
  <si>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</si>
  <si>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</si>
  <si>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</si>
  <si>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</si>
  <si>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</si>
  <si>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</si>
  <si>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</si>
  <si>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</si>
  <si>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</si>
  <si>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</si>
  <si>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</si>
  <si>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</si>
  <si>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</si>
  <si>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</si>
  <si>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</si>
  <si>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</si>
  <si>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</si>
  <si>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</si>
  <si>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</si>
  <si>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</si>
  <si>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</si>
  <si>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</si>
  <si>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</si>
  <si>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</si>
  <si>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</si>
  <si>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</si>
  <si>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</si>
  <si>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</si>
  <si>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</si>
  <si>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</si>
  <si>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</si>
  <si>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</si>
  <si>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</si>
  <si>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</si>
  <si>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</si>
  <si>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</si>
  <si>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</si>
  <si>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</si>
  <si>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</si>
  <si>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</si>
  <si>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</si>
  <si>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</si>
  <si>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</si>
  <si>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</si>
  <si>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</si>
  <si>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</si>
  <si>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</si>
  <si>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</si>
  <si>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</si>
  <si>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</si>
  <si>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</si>
  <si>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</si>
  <si>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</si>
  <si>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</si>
  <si>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</si>
  <si>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</si>
  <si>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</si>
  <si>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</si>
  <si>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</si>
  <si>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</si>
  <si>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</si>
  <si>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</si>
  <si>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</si>
  <si>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</si>
  <si>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</si>
  <si>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</si>
  <si>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</si>
  <si>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</si>
  <si>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</si>
  <si>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</si>
  <si>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</si>
  <si>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</si>
  <si>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</si>
  <si>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</si>
  <si>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</si>
  <si>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</si>
  <si>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</si>
  <si>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</si>
  <si>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</si>
  <si>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</si>
  <si>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</si>
  <si>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</si>
  <si>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</si>
  <si>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</si>
  <si>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</si>
  <si>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</si>
  <si>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</si>
  <si>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</si>
  <si>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</si>
  <si>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</si>
  <si>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</si>
  <si>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</si>
  <si>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</si>
  <si>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</si>
  <si>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</si>
  <si>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</si>
  <si>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</si>
  <si>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</si>
  <si>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</si>
  <si>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</si>
  <si>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</si>
  <si>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</si>
  <si>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</si>
  <si>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</si>
  <si>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</si>
  <si>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</si>
  <si>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</si>
  <si>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</si>
  <si>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</si>
  <si>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</si>
  <si>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</si>
  <si>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</si>
  <si>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</si>
  <si>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</si>
  <si>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</si>
  <si>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</si>
  <si>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</si>
  <si>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</si>
  <si>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</si>
  <si>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</si>
  <si>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</si>
  <si>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</si>
  <si>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</si>
  <si>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</si>
  <si>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</si>
  <si>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</si>
  <si>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</si>
  <si>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</si>
  <si>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</si>
  <si>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</si>
  <si>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</si>
  <si>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</si>
  <si>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</si>
  <si>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</si>
  <si>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</si>
  <si>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</si>
  <si>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</si>
  <si>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</si>
  <si>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</si>
  <si>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</si>
  <si>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</si>
  <si>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</si>
  <si>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</si>
  <si>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</si>
  <si>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</si>
  <si>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</si>
  <si>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</si>
  <si>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</si>
  <si>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</si>
  <si>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</si>
  <si>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</si>
  <si>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</si>
  <si>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</si>
  <si>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</si>
  <si>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</si>
  <si>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</si>
  <si>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</si>
  <si>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</si>
  <si>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</si>
  <si>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</si>
  <si>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</si>
  <si>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</si>
  <si>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</si>
  <si>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</si>
  <si>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</si>
  <si>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</si>
  <si>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</si>
  <si>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</si>
  <si>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</si>
  <si>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</si>
  <si>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</si>
  <si>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</si>
  <si>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</si>
  <si>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</si>
  <si>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</si>
  <si>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</si>
  <si>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</si>
  <si>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</si>
  <si>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</si>
  <si>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</si>
  <si>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</si>
  <si>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</si>
  <si>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</si>
  <si>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</si>
  <si>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</si>
  <si>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</si>
  <si>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</si>
  <si>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</si>
  <si>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</si>
  <si>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</si>
  <si>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</si>
  <si>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</si>
  <si>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</si>
  <si>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</si>
  <si>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</si>
  <si>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</si>
  <si>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</si>
  <si>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</si>
  <si>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</si>
  <si>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</si>
  <si>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</si>
  <si>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</si>
  <si>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</si>
  <si>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</si>
  <si>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</si>
  <si>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</si>
  <si>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</si>
  <si>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</si>
  <si>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</si>
  <si>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</si>
  <si>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</si>
  <si>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</si>
  <si>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</si>
  <si>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</si>
  <si>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</si>
  <si>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</si>
  <si>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</si>
  <si>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</si>
  <si>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</si>
  <si>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</si>
  <si>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</si>
  <si>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</si>
  <si>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</si>
  <si>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</si>
  <si>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</si>
  <si>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</si>
  <si>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</si>
  <si>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</si>
  <si>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</si>
  <si>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</si>
  <si>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</si>
  <si>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</si>
  <si>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</si>
  <si>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</si>
  <si>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</si>
  <si>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</si>
  <si>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</si>
  <si>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</si>
  <si>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</si>
  <si>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</si>
  <si>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</si>
  <si>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</si>
  <si>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</si>
  <si>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</si>
  <si>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</si>
  <si>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</si>
  <si>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</si>
  <si>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</si>
  <si>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</si>
  <si>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</si>
  <si>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</si>
  <si>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</si>
  <si>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</si>
  <si>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</si>
  <si>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</si>
  <si>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</si>
  <si>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</si>
  <si>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</si>
  <si>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</si>
  <si>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</si>
  <si>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</si>
  <si>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</si>
  <si>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</si>
  <si>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</si>
  <si>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</si>
  <si>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</si>
  <si>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</si>
  <si>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</si>
  <si>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</si>
  <si>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</si>
  <si>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</si>
  <si>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</si>
  <si>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</si>
  <si>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</si>
  <si>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</si>
  <si>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</si>
  <si>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</si>
  <si>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</si>
  <si>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</si>
  <si>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</si>
  <si>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</si>
  <si>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</si>
  <si>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</si>
  <si>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</si>
  <si>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</si>
  <si>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</si>
  <si>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</si>
  <si>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</si>
  <si>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</si>
  <si>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</si>
  <si>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</si>
  <si>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</si>
  <si>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</si>
  <si>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</si>
  <si>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</si>
  <si>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</si>
  <si>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</si>
  <si>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</si>
  <si>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</si>
  <si>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</si>
  <si>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</si>
  <si>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</si>
  <si>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</si>
  <si>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</si>
  <si>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</si>
  <si>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</si>
  <si>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</si>
  <si>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</si>
  <si>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</si>
  <si>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</si>
  <si>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</si>
  <si>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</si>
  <si>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</si>
  <si>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</si>
  <si>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</si>
  <si>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</si>
  <si>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</si>
  <si>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</si>
  <si>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</si>
  <si>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</si>
  <si>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</si>
  <si>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</si>
  <si>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</si>
  <si>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</si>
  <si>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</si>
  <si>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</si>
  <si>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</si>
  <si>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</si>
  <si>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</si>
  <si>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</si>
  <si>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</si>
  <si>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</si>
  <si>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</si>
  <si>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</si>
  <si>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</si>
  <si>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</si>
  <si>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</si>
  <si>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</si>
  <si>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</si>
  <si>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</si>
  <si>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</si>
  <si>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</si>
  <si>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</si>
  <si>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</si>
  <si>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</si>
  <si>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</si>
  <si>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</si>
  <si>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</si>
  <si>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</si>
  <si>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</si>
  <si>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</si>
  <si>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</si>
  <si>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</si>
  <si>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</si>
  <si>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</si>
  <si>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</si>
  <si>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</si>
  <si>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</si>
  <si>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</si>
  <si>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</si>
  <si>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</si>
  <si>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</si>
  <si>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</si>
  <si>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</si>
  <si>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</si>
  <si>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</si>
  <si>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</si>
  <si>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</si>
  <si>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</si>
  <si>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</si>
  <si>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</si>
  <si>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</si>
  <si>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</si>
  <si>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</si>
  <si>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</si>
  <si>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</si>
  <si>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</si>
  <si>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</si>
  <si>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</si>
  <si>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</si>
  <si>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</si>
  <si>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</si>
  <si>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</si>
  <si>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</si>
  <si>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</si>
  <si>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</si>
  <si>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</si>
  <si>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</si>
  <si>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</si>
  <si>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</si>
  <si>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</si>
  <si>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</si>
  <si>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</si>
  <si>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</si>
  <si>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</si>
  <si>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</si>
  <si>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</si>
  <si>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</si>
  <si>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</si>
  <si>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</si>
  <si>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</si>
  <si>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</si>
  <si>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</si>
  <si>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</si>
  <si>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</si>
  <si>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</si>
  <si>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</si>
  <si>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</si>
  <si>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</si>
  <si>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</si>
  <si>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</si>
  <si>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</si>
  <si>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</si>
  <si>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</si>
  <si>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</si>
  <si>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</si>
  <si>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</si>
  <si>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</si>
  <si>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</si>
  <si>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</si>
  <si>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</si>
  <si>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</si>
  <si>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</si>
  <si>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</si>
  <si>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</si>
  <si>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</si>
  <si>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</si>
  <si>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</si>
  <si>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</si>
  <si>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</si>
  <si>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</si>
  <si>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</si>
  <si>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</si>
  <si>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</si>
  <si>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</si>
  <si>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</si>
  <si>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</si>
  <si>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</si>
  <si>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</si>
  <si>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</si>
  <si>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</si>
  <si>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</si>
  <si>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</si>
  <si>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</si>
  <si>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</si>
  <si>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</si>
  <si>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</si>
  <si>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</si>
  <si>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</si>
  <si>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</si>
  <si>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</si>
  <si>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</si>
  <si>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</si>
  <si>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</si>
  <si>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</si>
  <si>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</si>
  <si>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</si>
  <si>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</si>
  <si>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</si>
  <si>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</si>
  <si>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</si>
  <si>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</si>
  <si>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</si>
  <si>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</si>
  <si>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</si>
  <si>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</si>
  <si>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</si>
  <si>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</si>
  <si>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</si>
  <si>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</si>
  <si>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</si>
  <si>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</si>
  <si>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</si>
  <si>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</si>
  <si>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</si>
  <si>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</si>
  <si>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</si>
  <si>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</si>
  <si>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</si>
  <si>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</si>
  <si>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</si>
  <si>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</si>
  <si>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</si>
  <si>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</si>
  <si>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</si>
  <si>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</si>
  <si>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</si>
  <si>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</si>
  <si>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</si>
  <si>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</si>
  <si>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</si>
  <si>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</si>
  <si>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</si>
  <si>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</si>
  <si>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</si>
  <si>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</si>
  <si>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</si>
  <si>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</si>
  <si>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</si>
  <si>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</si>
  <si>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</si>
  <si>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</si>
  <si>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</si>
  <si>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</si>
  <si>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</si>
  <si>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</si>
  <si>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</si>
  <si>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</si>
  <si>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</si>
  <si>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</si>
  <si>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</si>
  <si>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</si>
  <si>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</si>
  <si>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</si>
  <si>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</si>
  <si>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</si>
  <si>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</si>
  <si>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</si>
  <si>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</si>
  <si>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</si>
  <si>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</si>
  <si>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</si>
  <si>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</si>
  <si>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</si>
  <si>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</si>
  <si>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</si>
  <si>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</si>
  <si>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</si>
  <si>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</si>
  <si>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</si>
  <si>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</si>
  <si>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</si>
  <si>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</si>
  <si>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</si>
  <si>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</si>
  <si>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</si>
  <si>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</si>
  <si>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</si>
  <si>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</si>
  <si>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</si>
  <si>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</si>
  <si>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</si>
  <si>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</si>
  <si>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</si>
  <si>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</si>
  <si>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</si>
  <si>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</si>
  <si>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</si>
  <si>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</si>
  <si>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</si>
  <si>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</si>
  <si>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</si>
  <si>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</si>
  <si>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</si>
  <si>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</si>
  <si>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</si>
  <si>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</si>
  <si>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</si>
  <si>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</si>
  <si>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</si>
  <si>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</si>
  <si>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</si>
  <si>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</si>
  <si>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</si>
  <si>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</si>
  <si>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</si>
  <si>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</si>
  <si>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</si>
  <si>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</si>
  <si>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</si>
  <si>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</si>
  <si>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</si>
  <si>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</si>
  <si>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</si>
  <si>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</si>
  <si>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</si>
  <si>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</si>
  <si>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</si>
  <si>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</si>
  <si>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</si>
  <si>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</si>
  <si>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</si>
  <si>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</si>
  <si>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</si>
  <si>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</si>
  <si>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</si>
  <si>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</si>
  <si>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</si>
  <si>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</si>
  <si>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</si>
  <si>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</si>
  <si>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</si>
  <si>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</si>
  <si>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</si>
  <si>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</si>
  <si>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</si>
  <si>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</si>
  <si>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</si>
  <si>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</si>
  <si>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</si>
  <si>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</si>
  <si>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</si>
  <si>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</si>
  <si>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</si>
  <si>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</si>
  <si>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</si>
  <si>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</si>
  <si>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</si>
  <si>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</si>
  <si>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</si>
  <si>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</si>
  <si>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</si>
  <si>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</si>
  <si>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</si>
  <si>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</si>
  <si>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</si>
  <si>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</si>
  <si>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</si>
  <si>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</si>
  <si>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</si>
  <si>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</si>
  <si>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</si>
  <si>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</si>
  <si>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</si>
  <si>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</si>
  <si>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</si>
  <si>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</si>
  <si>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</si>
  <si>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</si>
  <si>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</si>
  <si>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</si>
  <si>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</si>
  <si>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</si>
  <si>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</si>
  <si>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</si>
  <si>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</si>
  <si>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</si>
  <si>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</si>
  <si>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</si>
  <si>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</si>
  <si>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</si>
  <si>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</si>
  <si>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</si>
  <si>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</si>
  <si>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</si>
  <si>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</si>
  <si>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</si>
  <si>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</si>
  <si>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</si>
  <si>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</si>
  <si>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</si>
  <si>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</si>
  <si>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</si>
  <si>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</si>
  <si>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</si>
  <si>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</si>
  <si>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</si>
  <si>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</si>
  <si>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</si>
  <si>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</si>
  <si>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</si>
  <si>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</si>
  <si>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</si>
  <si>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</si>
  <si>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</si>
  <si>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</si>
  <si>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</si>
  <si>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</si>
  <si>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</si>
  <si>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</si>
  <si>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</si>
  <si>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</si>
  <si>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</si>
  <si>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</si>
  <si>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</si>
  <si>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</si>
  <si>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</si>
  <si>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</si>
  <si>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</si>
  <si>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</si>
  <si>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</si>
  <si>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</si>
  <si>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</si>
  <si>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</si>
  <si>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</si>
  <si>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</si>
  <si>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</si>
  <si>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</si>
  <si>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</si>
  <si>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</si>
  <si>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</si>
  <si>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</si>
  <si>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</si>
  <si>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</si>
  <si>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</si>
  <si>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</si>
  <si>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</si>
  <si>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</si>
  <si>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</si>
  <si>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</si>
  <si>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</si>
  <si>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</si>
  <si>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</si>
  <si>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</si>
  <si>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</si>
  <si>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</si>
  <si>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</si>
  <si>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</si>
  <si>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WOODYARD-MCAFEE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</si>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</sst>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0" fontId="6" fillId="17" borderId="1" xfId="0" applyFont="1" applyFill="1" applyBorder="1" applyAlignment="1">
      <alignment horizontal="center" vertical="top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3.2" x14ac:dyDescent="0.25"/>
  <cols>
    <col min="1" max="1" width="9.109375" style="90" customWidth="1"/>
  </cols>
  <sheetData>
    <row r="1" spans="1:1" ht="15.6" x14ac:dyDescent="0.3">
      <c r="A1" s="786" t="s">
        <v>2296</v>
      </c>
    </row>
    <row r="2" spans="1:1" ht="15.6" x14ac:dyDescent="0.3">
      <c r="A2" s="786"/>
    </row>
    <row r="3" spans="1:1" ht="15" x14ac:dyDescent="0.25">
      <c r="A3" s="596" t="s">
        <v>88</v>
      </c>
    </row>
    <row r="4" spans="1:1" ht="15" x14ac:dyDescent="0.25">
      <c r="A4" s="596" t="s">
        <v>2281</v>
      </c>
    </row>
    <row r="5" spans="1:1" ht="15" x14ac:dyDescent="0.25">
      <c r="A5" s="596" t="s">
        <v>2282</v>
      </c>
    </row>
    <row r="6" spans="1:1" ht="15" x14ac:dyDescent="0.25">
      <c r="A6" s="596" t="s">
        <v>2283</v>
      </c>
    </row>
    <row r="7" spans="1:1" ht="15" x14ac:dyDescent="0.25">
      <c r="A7" s="596" t="s">
        <v>2284</v>
      </c>
    </row>
    <row r="8" spans="1:1" ht="15" x14ac:dyDescent="0.25">
      <c r="A8" s="596" t="s">
        <v>2285</v>
      </c>
    </row>
    <row r="9" spans="1:1" ht="15" x14ac:dyDescent="0.25">
      <c r="A9" s="596" t="s">
        <v>2286</v>
      </c>
    </row>
    <row r="10" spans="1:1" ht="15" x14ac:dyDescent="0.25">
      <c r="A10" s="596" t="s">
        <v>2287</v>
      </c>
    </row>
    <row r="11" spans="1:1" ht="15" x14ac:dyDescent="0.25">
      <c r="A11" s="596"/>
    </row>
    <row r="12" spans="1:1" ht="15.6" x14ac:dyDescent="0.3">
      <c r="A12" s="786" t="s">
        <v>2295</v>
      </c>
    </row>
    <row r="13" spans="1:1" ht="15" x14ac:dyDescent="0.25">
      <c r="A13" s="596"/>
    </row>
    <row r="14" spans="1:1" ht="15" x14ac:dyDescent="0.25">
      <c r="A14" s="596" t="s">
        <v>2288</v>
      </c>
    </row>
    <row r="15" spans="1:1" ht="15" x14ac:dyDescent="0.25">
      <c r="A15" s="596" t="s">
        <v>620</v>
      </c>
    </row>
    <row r="16" spans="1:1" ht="15" x14ac:dyDescent="0.25">
      <c r="A16" s="596" t="s">
        <v>2291</v>
      </c>
    </row>
    <row r="17" spans="1:1" ht="15" x14ac:dyDescent="0.25">
      <c r="A17" s="596" t="s">
        <v>2292</v>
      </c>
    </row>
    <row r="18" spans="1:1" ht="15" x14ac:dyDescent="0.25">
      <c r="A18" s="596" t="s">
        <v>2293</v>
      </c>
    </row>
    <row r="19" spans="1:1" ht="15" x14ac:dyDescent="0.25">
      <c r="A19" s="596" t="s">
        <v>2294</v>
      </c>
    </row>
    <row r="20" spans="1:1" ht="15" x14ac:dyDescent="0.25">
      <c r="A20" s="596"/>
    </row>
    <row r="21" spans="1:1" ht="15.6" x14ac:dyDescent="0.3">
      <c r="A21" s="786" t="s">
        <v>2297</v>
      </c>
    </row>
    <row r="23" spans="1:1" ht="15" x14ac:dyDescent="0.25">
      <c r="A23" s="596" t="s">
        <v>651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6" activePane="bottomLeft" state="frozen"/>
      <selection pane="bottomLeft" activeCell="P76" sqref="P76:P77"/>
    </sheetView>
  </sheetViews>
  <sheetFormatPr defaultColWidth="9.109375" defaultRowHeight="15" customHeight="1" x14ac:dyDescent="0.25"/>
  <cols>
    <col min="1" max="1" width="7" style="4" customWidth="1"/>
    <col min="2" max="2" width="6.33203125" style="4" customWidth="1"/>
    <col min="3" max="3" width="19.6640625" style="4" customWidth="1"/>
    <col min="4" max="4" width="4.44140625" style="4" customWidth="1"/>
    <col min="5" max="5" width="4.109375" style="4" customWidth="1"/>
    <col min="6" max="6" width="8.109375" style="4" bestFit="1" customWidth="1"/>
    <col min="7" max="7" width="15.6640625" style="7" customWidth="1"/>
    <col min="8" max="8" width="8.33203125" style="225" customWidth="1"/>
    <col min="9" max="10" width="8.6640625" style="4" bestFit="1" customWidth="1"/>
    <col min="11" max="11" width="9.5546875" style="346" bestFit="1" customWidth="1"/>
    <col min="12" max="12" width="6.6640625" style="220" bestFit="1" customWidth="1"/>
    <col min="13" max="13" width="6.33203125" style="220" customWidth="1"/>
    <col min="14" max="14" width="8.33203125" style="184" bestFit="1" customWidth="1"/>
    <col min="15" max="15" width="7.5546875" style="520" customWidth="1"/>
    <col min="16" max="16" width="12.109375" style="220" bestFit="1" customWidth="1"/>
    <col min="17" max="17" width="10.33203125" style="4" customWidth="1"/>
    <col min="18" max="18" width="12.109375" style="4" bestFit="1" customWidth="1"/>
    <col min="19" max="16384" width="9.109375" style="4"/>
  </cols>
  <sheetData>
    <row r="1" spans="1:18" ht="15" customHeight="1" x14ac:dyDescent="0.25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5">
      <c r="A2" s="115" t="s">
        <v>1270</v>
      </c>
      <c r="B2" s="115"/>
      <c r="C2" s="124"/>
      <c r="D2" s="3"/>
      <c r="E2" s="3"/>
      <c r="F2" s="3"/>
      <c r="G2" s="133"/>
      <c r="H2" s="116"/>
      <c r="I2" s="3"/>
      <c r="J2" s="2" t="s">
        <v>2047</v>
      </c>
      <c r="K2" s="341">
        <f>+cgas!J4</f>
        <v>2.11</v>
      </c>
      <c r="L2" s="217"/>
      <c r="M2" s="217"/>
      <c r="N2" s="11"/>
      <c r="O2" s="517"/>
      <c r="P2" s="217"/>
    </row>
    <row r="3" spans="1:18" ht="15" customHeight="1" x14ac:dyDescent="0.25">
      <c r="A3" s="3"/>
      <c r="B3" s="3"/>
      <c r="C3" s="3"/>
      <c r="D3" s="3"/>
      <c r="E3" s="3"/>
      <c r="F3" s="3"/>
      <c r="G3" s="133"/>
      <c r="H3" s="94"/>
      <c r="I3" s="3"/>
      <c r="J3" s="2" t="s">
        <v>2071</v>
      </c>
      <c r="K3" s="341">
        <f>+cgas!J5</f>
        <v>2.14</v>
      </c>
      <c r="L3" s="217"/>
      <c r="M3" s="217"/>
      <c r="N3" s="11"/>
      <c r="O3" s="517"/>
      <c r="P3" s="217"/>
    </row>
    <row r="4" spans="1:18" ht="15" customHeight="1" x14ac:dyDescent="0.25">
      <c r="A4" s="2" t="s">
        <v>2098</v>
      </c>
      <c r="B4" s="2"/>
      <c r="C4" s="2" t="s">
        <v>2075</v>
      </c>
      <c r="D4" s="2" t="s">
        <v>2057</v>
      </c>
      <c r="E4" s="2" t="s">
        <v>2076</v>
      </c>
      <c r="F4" s="2" t="s">
        <v>2073</v>
      </c>
      <c r="G4" s="125" t="s">
        <v>2081</v>
      </c>
      <c r="H4" s="95" t="s">
        <v>2074</v>
      </c>
      <c r="I4" s="125" t="s">
        <v>2059</v>
      </c>
      <c r="J4" s="125" t="s">
        <v>2082</v>
      </c>
      <c r="K4" s="342"/>
      <c r="L4" s="218" t="s">
        <v>2083</v>
      </c>
      <c r="M4" s="218" t="s">
        <v>2094</v>
      </c>
      <c r="N4" s="12" t="s">
        <v>2084</v>
      </c>
      <c r="O4" s="518" t="s">
        <v>2095</v>
      </c>
      <c r="P4" s="218" t="s">
        <v>2085</v>
      </c>
    </row>
    <row r="5" spans="1:18" s="135" customFormat="1" ht="15" customHeight="1" x14ac:dyDescent="0.25">
      <c r="A5" s="6" t="s">
        <v>1190</v>
      </c>
      <c r="B5" s="329" t="s">
        <v>1191</v>
      </c>
      <c r="C5" s="666" t="s">
        <v>1195</v>
      </c>
      <c r="D5" s="666">
        <v>1786</v>
      </c>
      <c r="E5" s="666" t="s">
        <v>905</v>
      </c>
      <c r="F5" s="666"/>
      <c r="G5" s="880" t="s">
        <v>2067</v>
      </c>
      <c r="H5" s="339">
        <v>834673</v>
      </c>
      <c r="I5" s="879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2.14</v>
      </c>
      <c r="L5" s="347">
        <v>0.32</v>
      </c>
      <c r="M5" s="347">
        <v>0.03</v>
      </c>
      <c r="N5" s="13">
        <f t="shared" ref="N5:N36" si="2">+K5-L5-M5</f>
        <v>1.79</v>
      </c>
      <c r="O5" s="519">
        <v>25</v>
      </c>
      <c r="P5" s="330">
        <f>(+N5*J5)-O5</f>
        <v>-25</v>
      </c>
      <c r="Q5" s="881" t="s">
        <v>508</v>
      </c>
      <c r="R5" s="4"/>
    </row>
    <row r="6" spans="1:18" s="135" customFormat="1" ht="15" customHeight="1" x14ac:dyDescent="0.25">
      <c r="A6" s="6" t="s">
        <v>2100</v>
      </c>
      <c r="B6" s="6"/>
      <c r="C6" s="142" t="s">
        <v>75</v>
      </c>
      <c r="D6" s="1"/>
      <c r="E6" s="1"/>
      <c r="F6" s="1">
        <v>163781</v>
      </c>
      <c r="G6" s="252" t="s">
        <v>2096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2.14</v>
      </c>
      <c r="L6" s="219">
        <v>0.32</v>
      </c>
      <c r="M6" s="219">
        <v>0</v>
      </c>
      <c r="N6" s="13">
        <f t="shared" si="2"/>
        <v>1.82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5">
      <c r="A7" s="6" t="s">
        <v>2100</v>
      </c>
      <c r="B7" s="6"/>
      <c r="C7" s="1" t="s">
        <v>114</v>
      </c>
      <c r="D7" s="1"/>
      <c r="E7" s="1"/>
      <c r="F7" s="1">
        <v>163790</v>
      </c>
      <c r="G7" s="252" t="s">
        <v>2061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2.0972</v>
      </c>
      <c r="L7" s="219">
        <v>0.32</v>
      </c>
      <c r="M7" s="219">
        <v>0</v>
      </c>
      <c r="N7" s="13">
        <f t="shared" si="2"/>
        <v>1.7771999999999999</v>
      </c>
      <c r="O7" s="519">
        <f t="shared" si="3"/>
        <v>25</v>
      </c>
      <c r="P7" s="330">
        <f t="shared" si="4"/>
        <v>-25</v>
      </c>
    </row>
    <row r="8" spans="1:18" ht="15" customHeight="1" x14ac:dyDescent="0.25">
      <c r="A8" s="6" t="s">
        <v>2100</v>
      </c>
      <c r="B8" s="6"/>
      <c r="C8" s="1" t="s">
        <v>62</v>
      </c>
      <c r="D8" s="1"/>
      <c r="E8" s="1"/>
      <c r="F8" s="1">
        <v>163810</v>
      </c>
      <c r="G8" s="252" t="s">
        <v>2096</v>
      </c>
      <c r="H8" s="338">
        <v>802041</v>
      </c>
      <c r="I8" s="183">
        <f t="shared" si="0"/>
        <v>1596.1524999999999</v>
      </c>
      <c r="J8" s="17">
        <f t="shared" si="1"/>
        <v>1951</v>
      </c>
      <c r="K8" s="343">
        <f>+$K$3</f>
        <v>2.14</v>
      </c>
      <c r="L8" s="219">
        <v>0.32</v>
      </c>
      <c r="M8" s="219">
        <v>0</v>
      </c>
      <c r="N8" s="13">
        <f t="shared" si="2"/>
        <v>1.82</v>
      </c>
      <c r="O8" s="519">
        <f t="shared" si="3"/>
        <v>25</v>
      </c>
      <c r="P8" s="330">
        <f t="shared" si="4"/>
        <v>3525.82</v>
      </c>
      <c r="Q8" s="135"/>
      <c r="R8" s="135"/>
    </row>
    <row r="9" spans="1:18" s="135" customFormat="1" ht="15" customHeight="1" x14ac:dyDescent="0.25">
      <c r="A9" s="714" t="s">
        <v>2100</v>
      </c>
      <c r="B9" s="714"/>
      <c r="C9" s="850" t="s">
        <v>571</v>
      </c>
      <c r="D9" s="714" t="s">
        <v>2029</v>
      </c>
      <c r="E9" s="714"/>
      <c r="F9" s="714">
        <v>163797</v>
      </c>
      <c r="G9" s="820" t="s">
        <v>2096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2.14</v>
      </c>
      <c r="L9" s="789">
        <v>0.32</v>
      </c>
      <c r="M9" s="789">
        <v>0</v>
      </c>
      <c r="N9" s="848">
        <f t="shared" si="2"/>
        <v>1.82</v>
      </c>
      <c r="O9" s="849">
        <f t="shared" si="3"/>
        <v>0</v>
      </c>
      <c r="P9" s="330">
        <f t="shared" si="4"/>
        <v>0</v>
      </c>
      <c r="Q9" s="729" t="s">
        <v>570</v>
      </c>
      <c r="R9" s="729"/>
    </row>
    <row r="10" spans="1:18" s="135" customFormat="1" ht="15" customHeight="1" thickBot="1" x14ac:dyDescent="0.3">
      <c r="A10" s="6" t="s">
        <v>1196</v>
      </c>
      <c r="B10" s="329" t="s">
        <v>1197</v>
      </c>
      <c r="C10" s="6" t="s">
        <v>1198</v>
      </c>
      <c r="D10" s="6">
        <v>8241</v>
      </c>
      <c r="E10" s="6" t="s">
        <v>1199</v>
      </c>
      <c r="F10" s="6"/>
      <c r="G10" s="9" t="s">
        <v>916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2.0329999999999999</v>
      </c>
      <c r="L10" s="347">
        <v>0.32</v>
      </c>
      <c r="M10" s="347">
        <v>0.03</v>
      </c>
      <c r="N10" s="13">
        <f t="shared" si="2"/>
        <v>1.6829999999999998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5">
      <c r="A11" s="6" t="s">
        <v>2100</v>
      </c>
      <c r="B11" s="6"/>
      <c r="C11" s="464" t="s">
        <v>77</v>
      </c>
      <c r="D11" s="464"/>
      <c r="E11" s="464"/>
      <c r="F11" s="464">
        <v>145315</v>
      </c>
      <c r="G11" s="521" t="s">
        <v>135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2.1375000000000002</v>
      </c>
      <c r="L11" s="524">
        <v>0.32</v>
      </c>
      <c r="M11" s="524">
        <v>0</v>
      </c>
      <c r="N11" s="525">
        <f t="shared" si="2"/>
        <v>1.8175000000000001</v>
      </c>
      <c r="O11" s="526">
        <f t="shared" si="3"/>
        <v>0</v>
      </c>
      <c r="P11" s="330">
        <f t="shared" si="4"/>
        <v>0</v>
      </c>
      <c r="Q11" s="808" t="s">
        <v>2052</v>
      </c>
    </row>
    <row r="12" spans="1:18" s="135" customFormat="1" ht="15" customHeight="1" x14ac:dyDescent="0.25">
      <c r="A12" s="6" t="s">
        <v>2100</v>
      </c>
      <c r="B12" s="6"/>
      <c r="C12" s="464" t="s">
        <v>77</v>
      </c>
      <c r="D12" s="464"/>
      <c r="E12" s="464"/>
      <c r="F12" s="464">
        <v>145315</v>
      </c>
      <c r="G12" s="521" t="s">
        <v>135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2.1375000000000002</v>
      </c>
      <c r="L12" s="524">
        <v>0.32</v>
      </c>
      <c r="M12" s="524">
        <v>0</v>
      </c>
      <c r="N12" s="525">
        <f t="shared" si="2"/>
        <v>1.8175000000000001</v>
      </c>
      <c r="O12" s="526">
        <f t="shared" si="3"/>
        <v>0</v>
      </c>
      <c r="P12" s="330">
        <f t="shared" si="4"/>
        <v>0</v>
      </c>
      <c r="Q12" s="809" t="s">
        <v>163</v>
      </c>
    </row>
    <row r="13" spans="1:18" s="47" customFormat="1" ht="15" customHeight="1" x14ac:dyDescent="0.25">
      <c r="A13" s="6" t="s">
        <v>2100</v>
      </c>
      <c r="B13" s="6"/>
      <c r="C13" s="464" t="s">
        <v>77</v>
      </c>
      <c r="D13" s="464"/>
      <c r="E13" s="464"/>
      <c r="F13" s="464">
        <v>145315</v>
      </c>
      <c r="G13" s="521" t="s">
        <v>135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2.1375000000000002</v>
      </c>
      <c r="L13" s="524">
        <v>0.32</v>
      </c>
      <c r="M13" s="524">
        <v>0</v>
      </c>
      <c r="N13" s="525">
        <f t="shared" si="2"/>
        <v>1.8175000000000001</v>
      </c>
      <c r="O13" s="526">
        <f t="shared" si="3"/>
        <v>0</v>
      </c>
      <c r="P13" s="330">
        <f t="shared" si="4"/>
        <v>0</v>
      </c>
      <c r="Q13" s="809" t="s">
        <v>164</v>
      </c>
      <c r="R13" s="135"/>
    </row>
    <row r="14" spans="1:18" s="135" customFormat="1" ht="15" customHeight="1" x14ac:dyDescent="0.25">
      <c r="A14" s="6" t="s">
        <v>2100</v>
      </c>
      <c r="B14" s="6"/>
      <c r="C14" s="464" t="s">
        <v>77</v>
      </c>
      <c r="D14" s="464"/>
      <c r="E14" s="464"/>
      <c r="F14" s="464">
        <v>145315</v>
      </c>
      <c r="G14" s="521" t="s">
        <v>135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2.1375000000000002</v>
      </c>
      <c r="L14" s="524">
        <v>0.32</v>
      </c>
      <c r="M14" s="524">
        <v>0</v>
      </c>
      <c r="N14" s="525">
        <f t="shared" si="2"/>
        <v>1.8175000000000001</v>
      </c>
      <c r="O14" s="526">
        <f t="shared" si="3"/>
        <v>0</v>
      </c>
      <c r="P14" s="330">
        <f t="shared" si="4"/>
        <v>0</v>
      </c>
      <c r="Q14" s="809" t="s">
        <v>165</v>
      </c>
    </row>
    <row r="15" spans="1:18" s="135" customFormat="1" ht="15" customHeight="1" x14ac:dyDescent="0.25">
      <c r="A15" s="6" t="s">
        <v>2100</v>
      </c>
      <c r="B15" s="6"/>
      <c r="C15" s="464" t="s">
        <v>77</v>
      </c>
      <c r="D15" s="464"/>
      <c r="E15" s="464"/>
      <c r="F15" s="464">
        <v>145315</v>
      </c>
      <c r="G15" s="521" t="s">
        <v>135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2.1375000000000002</v>
      </c>
      <c r="L15" s="524">
        <v>0.32</v>
      </c>
      <c r="M15" s="524">
        <v>0</v>
      </c>
      <c r="N15" s="525">
        <f t="shared" si="2"/>
        <v>1.8175000000000001</v>
      </c>
      <c r="O15" s="526">
        <f t="shared" si="3"/>
        <v>0</v>
      </c>
      <c r="P15" s="330">
        <f t="shared" si="4"/>
        <v>0</v>
      </c>
      <c r="Q15" s="809" t="s">
        <v>166</v>
      </c>
      <c r="R15" s="47"/>
    </row>
    <row r="16" spans="1:18" s="135" customFormat="1" ht="15" customHeight="1" x14ac:dyDescent="0.25">
      <c r="A16" s="6" t="s">
        <v>2100</v>
      </c>
      <c r="B16" s="6"/>
      <c r="C16" s="464" t="s">
        <v>77</v>
      </c>
      <c r="D16" s="464"/>
      <c r="E16" s="464"/>
      <c r="F16" s="464">
        <v>145315</v>
      </c>
      <c r="G16" s="521" t="s">
        <v>135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2.1375000000000002</v>
      </c>
      <c r="L16" s="524">
        <v>0.32</v>
      </c>
      <c r="M16" s="524">
        <v>0</v>
      </c>
      <c r="N16" s="525">
        <f t="shared" si="2"/>
        <v>1.8175000000000001</v>
      </c>
      <c r="O16" s="526">
        <f t="shared" si="3"/>
        <v>0</v>
      </c>
      <c r="P16" s="330">
        <f t="shared" si="4"/>
        <v>0</v>
      </c>
      <c r="Q16" s="809" t="s">
        <v>2052</v>
      </c>
    </row>
    <row r="17" spans="1:18" s="135" customFormat="1" ht="15" customHeight="1" x14ac:dyDescent="0.25">
      <c r="A17" s="6" t="s">
        <v>2100</v>
      </c>
      <c r="B17" s="6"/>
      <c r="C17" s="464" t="s">
        <v>77</v>
      </c>
      <c r="D17" s="464"/>
      <c r="E17" s="464"/>
      <c r="F17" s="464">
        <v>145315</v>
      </c>
      <c r="G17" s="521" t="s">
        <v>135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2.1375000000000002</v>
      </c>
      <c r="L17" s="524">
        <v>0.32</v>
      </c>
      <c r="M17" s="524">
        <v>0</v>
      </c>
      <c r="N17" s="525">
        <f t="shared" si="2"/>
        <v>1.8175000000000001</v>
      </c>
      <c r="O17" s="526">
        <f t="shared" si="3"/>
        <v>0</v>
      </c>
      <c r="P17" s="330">
        <f t="shared" si="4"/>
        <v>0</v>
      </c>
      <c r="Q17" s="809" t="s">
        <v>163</v>
      </c>
    </row>
    <row r="18" spans="1:18" s="135" customFormat="1" ht="15" customHeight="1" x14ac:dyDescent="0.25">
      <c r="A18" s="6" t="s">
        <v>2100</v>
      </c>
      <c r="B18" s="6"/>
      <c r="C18" s="464" t="s">
        <v>77</v>
      </c>
      <c r="D18" s="464"/>
      <c r="E18" s="464"/>
      <c r="F18" s="464">
        <v>145315</v>
      </c>
      <c r="G18" s="521" t="s">
        <v>135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2.1375000000000002</v>
      </c>
      <c r="L18" s="524">
        <v>0.32</v>
      </c>
      <c r="M18" s="524">
        <v>0</v>
      </c>
      <c r="N18" s="525">
        <f t="shared" si="2"/>
        <v>1.8175000000000001</v>
      </c>
      <c r="O18" s="526">
        <f t="shared" si="3"/>
        <v>0</v>
      </c>
      <c r="P18" s="330">
        <f t="shared" si="4"/>
        <v>0</v>
      </c>
      <c r="Q18" s="809" t="s">
        <v>164</v>
      </c>
    </row>
    <row r="19" spans="1:18" s="135" customFormat="1" ht="15" customHeight="1" thickBot="1" x14ac:dyDescent="0.3">
      <c r="A19" s="6" t="s">
        <v>2100</v>
      </c>
      <c r="B19" s="6"/>
      <c r="C19" s="464" t="s">
        <v>77</v>
      </c>
      <c r="D19" s="464"/>
      <c r="E19" s="464"/>
      <c r="F19" s="464">
        <v>145315</v>
      </c>
      <c r="G19" s="521" t="s">
        <v>135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2.1375000000000002</v>
      </c>
      <c r="L19" s="524">
        <v>0.32</v>
      </c>
      <c r="M19" s="524">
        <v>0</v>
      </c>
      <c r="N19" s="525">
        <f t="shared" si="2"/>
        <v>1.8175000000000001</v>
      </c>
      <c r="O19" s="526">
        <f t="shared" si="3"/>
        <v>0</v>
      </c>
      <c r="P19" s="330">
        <f t="shared" si="4"/>
        <v>0</v>
      </c>
      <c r="Q19" s="810" t="s">
        <v>165</v>
      </c>
    </row>
    <row r="20" spans="1:18" s="135" customFormat="1" ht="15" customHeight="1" x14ac:dyDescent="0.25">
      <c r="A20" s="6" t="s">
        <v>2100</v>
      </c>
      <c r="B20" s="6"/>
      <c r="C20" s="6" t="s">
        <v>116</v>
      </c>
      <c r="D20" s="6"/>
      <c r="E20" s="6"/>
      <c r="F20" s="6">
        <v>141087</v>
      </c>
      <c r="G20" s="9" t="s">
        <v>125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5">
      <c r="A21" s="6" t="s">
        <v>2100</v>
      </c>
      <c r="B21" s="6"/>
      <c r="C21" s="6" t="s">
        <v>116</v>
      </c>
      <c r="D21" s="6"/>
      <c r="E21" s="6"/>
      <c r="F21" s="6">
        <v>141087</v>
      </c>
      <c r="G21" s="9" t="s">
        <v>125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5">
      <c r="A22" s="6" t="s">
        <v>2100</v>
      </c>
      <c r="B22" s="6"/>
      <c r="C22" s="6" t="s">
        <v>116</v>
      </c>
      <c r="D22" s="6"/>
      <c r="E22" s="6"/>
      <c r="F22" s="6">
        <v>141087</v>
      </c>
      <c r="G22" s="9" t="s">
        <v>125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5">
      <c r="A23" s="6" t="s">
        <v>1200</v>
      </c>
      <c r="B23" s="329" t="s">
        <v>1201</v>
      </c>
      <c r="C23" s="6" t="s">
        <v>1202</v>
      </c>
      <c r="D23" s="6">
        <v>11132</v>
      </c>
      <c r="E23" s="6" t="s">
        <v>1203</v>
      </c>
      <c r="F23" s="6"/>
      <c r="G23" s="9" t="s">
        <v>2096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2.14</v>
      </c>
      <c r="L23" s="347">
        <v>0.32</v>
      </c>
      <c r="M23" s="347">
        <v>0.03</v>
      </c>
      <c r="N23" s="13">
        <f t="shared" si="2"/>
        <v>1.79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5">
      <c r="A24" s="6" t="s">
        <v>1200</v>
      </c>
      <c r="B24" s="329" t="s">
        <v>1201</v>
      </c>
      <c r="C24" s="6" t="s">
        <v>1202</v>
      </c>
      <c r="D24" s="6">
        <v>11132</v>
      </c>
      <c r="E24" s="6" t="s">
        <v>1204</v>
      </c>
      <c r="F24" s="6"/>
      <c r="G24" s="9" t="s">
        <v>2096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2.14</v>
      </c>
      <c r="L24" s="347">
        <v>0.32</v>
      </c>
      <c r="M24" s="347">
        <v>0.03</v>
      </c>
      <c r="N24" s="13">
        <f t="shared" si="2"/>
        <v>1.79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5">
      <c r="A25" s="6" t="s">
        <v>1200</v>
      </c>
      <c r="B25" s="329" t="s">
        <v>1201</v>
      </c>
      <c r="C25" s="6" t="s">
        <v>1202</v>
      </c>
      <c r="D25" s="6">
        <v>11132</v>
      </c>
      <c r="E25" s="6" t="s">
        <v>1203</v>
      </c>
      <c r="F25" s="6"/>
      <c r="G25" s="9" t="s">
        <v>2096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2.14</v>
      </c>
      <c r="L25" s="347">
        <v>0.32</v>
      </c>
      <c r="M25" s="347">
        <v>0.03</v>
      </c>
      <c r="N25" s="13">
        <f t="shared" si="2"/>
        <v>1.79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5">
      <c r="A26" s="6" t="s">
        <v>1200</v>
      </c>
      <c r="B26" s="329" t="s">
        <v>1201</v>
      </c>
      <c r="C26" s="6" t="s">
        <v>1202</v>
      </c>
      <c r="D26" s="6">
        <v>11132</v>
      </c>
      <c r="E26" s="6" t="s">
        <v>1203</v>
      </c>
      <c r="F26" s="6"/>
      <c r="G26" s="9" t="s">
        <v>2096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2.14</v>
      </c>
      <c r="L26" s="347">
        <v>0.32</v>
      </c>
      <c r="M26" s="347">
        <v>0.03</v>
      </c>
      <c r="N26" s="13">
        <f t="shared" si="2"/>
        <v>1.79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5">
      <c r="A27" s="6" t="s">
        <v>1200</v>
      </c>
      <c r="B27" s="329" t="s">
        <v>1201</v>
      </c>
      <c r="C27" s="6" t="s">
        <v>1202</v>
      </c>
      <c r="D27" s="6">
        <v>11132</v>
      </c>
      <c r="E27" s="6" t="s">
        <v>1203</v>
      </c>
      <c r="F27" s="6"/>
      <c r="G27" s="9" t="s">
        <v>2096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2.14</v>
      </c>
      <c r="L27" s="347">
        <v>0.32</v>
      </c>
      <c r="M27" s="347">
        <v>0.03</v>
      </c>
      <c r="N27" s="13">
        <f t="shared" si="2"/>
        <v>1.79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5">
      <c r="A28" s="6" t="s">
        <v>1200</v>
      </c>
      <c r="B28" s="329" t="s">
        <v>1201</v>
      </c>
      <c r="C28" s="6" t="s">
        <v>1202</v>
      </c>
      <c r="D28" s="6">
        <v>11132</v>
      </c>
      <c r="E28" s="6" t="s">
        <v>1203</v>
      </c>
      <c r="F28" s="6"/>
      <c r="G28" s="9" t="s">
        <v>2096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2.14</v>
      </c>
      <c r="L28" s="347">
        <v>0.32</v>
      </c>
      <c r="M28" s="347">
        <v>0.03</v>
      </c>
      <c r="N28" s="13">
        <f t="shared" si="2"/>
        <v>1.79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5">
      <c r="A29" s="6" t="s">
        <v>1205</v>
      </c>
      <c r="B29" s="292" t="s">
        <v>1206</v>
      </c>
      <c r="C29" s="6" t="s">
        <v>1202</v>
      </c>
      <c r="D29" s="6">
        <v>11132</v>
      </c>
      <c r="E29" s="285" t="s">
        <v>1203</v>
      </c>
      <c r="F29" s="285"/>
      <c r="G29" s="9" t="s">
        <v>2096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2.14</v>
      </c>
      <c r="L29" s="347">
        <v>0.32</v>
      </c>
      <c r="M29" s="347">
        <v>0.03</v>
      </c>
      <c r="N29" s="13">
        <f t="shared" si="2"/>
        <v>1.79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5">
      <c r="A30" s="6" t="s">
        <v>1205</v>
      </c>
      <c r="B30" s="292" t="s">
        <v>1206</v>
      </c>
      <c r="C30" s="6" t="s">
        <v>1202</v>
      </c>
      <c r="D30" s="6">
        <v>11132</v>
      </c>
      <c r="E30" s="285" t="s">
        <v>1203</v>
      </c>
      <c r="F30" s="285"/>
      <c r="G30" s="9" t="s">
        <v>2096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2.14</v>
      </c>
      <c r="L30" s="347">
        <v>0.32</v>
      </c>
      <c r="M30" s="347">
        <v>0.03</v>
      </c>
      <c r="N30" s="13">
        <f t="shared" si="2"/>
        <v>1.79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5">
      <c r="A31" s="6" t="s">
        <v>1205</v>
      </c>
      <c r="B31" s="292" t="s">
        <v>1206</v>
      </c>
      <c r="C31" s="6" t="s">
        <v>1202</v>
      </c>
      <c r="D31" s="6">
        <v>11132</v>
      </c>
      <c r="E31" s="285" t="s">
        <v>1203</v>
      </c>
      <c r="F31" s="285"/>
      <c r="G31" s="9" t="s">
        <v>2096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2.14</v>
      </c>
      <c r="L31" s="347">
        <v>0.32</v>
      </c>
      <c r="M31" s="347">
        <v>0.03</v>
      </c>
      <c r="N31" s="13">
        <f t="shared" si="2"/>
        <v>1.79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5">
      <c r="A32" s="6" t="s">
        <v>1205</v>
      </c>
      <c r="B32" s="292" t="s">
        <v>1206</v>
      </c>
      <c r="C32" s="6" t="s">
        <v>1202</v>
      </c>
      <c r="D32" s="6">
        <v>11132</v>
      </c>
      <c r="E32" s="285" t="s">
        <v>1203</v>
      </c>
      <c r="F32" s="285"/>
      <c r="G32" s="9" t="s">
        <v>2096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2.14</v>
      </c>
      <c r="L32" s="347">
        <v>0.32</v>
      </c>
      <c r="M32" s="347">
        <v>0.03</v>
      </c>
      <c r="N32" s="13">
        <f t="shared" si="2"/>
        <v>1.79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5">
      <c r="A33" s="6" t="s">
        <v>1200</v>
      </c>
      <c r="B33" s="329" t="s">
        <v>1201</v>
      </c>
      <c r="C33" s="6" t="s">
        <v>1202</v>
      </c>
      <c r="D33" s="6">
        <v>11132</v>
      </c>
      <c r="E33" s="6" t="s">
        <v>1203</v>
      </c>
      <c r="F33" s="6"/>
      <c r="G33" s="9" t="s">
        <v>2096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2.14</v>
      </c>
      <c r="L33" s="347">
        <v>0.32</v>
      </c>
      <c r="M33" s="347">
        <v>0.03</v>
      </c>
      <c r="N33" s="13">
        <f t="shared" si="2"/>
        <v>1.79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5">
      <c r="A34" s="6" t="s">
        <v>1200</v>
      </c>
      <c r="B34" s="329" t="s">
        <v>1201</v>
      </c>
      <c r="C34" s="6" t="s">
        <v>1202</v>
      </c>
      <c r="D34" s="6">
        <v>11132</v>
      </c>
      <c r="E34" s="6" t="s">
        <v>1203</v>
      </c>
      <c r="F34" s="6"/>
      <c r="G34" s="9" t="s">
        <v>2096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2.14</v>
      </c>
      <c r="L34" s="347">
        <v>0.32</v>
      </c>
      <c r="M34" s="347">
        <v>0.03</v>
      </c>
      <c r="N34" s="13">
        <f t="shared" si="2"/>
        <v>1.79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5">
      <c r="A35" s="6" t="s">
        <v>1200</v>
      </c>
      <c r="B35" s="329" t="s">
        <v>1201</v>
      </c>
      <c r="C35" s="6" t="s">
        <v>1202</v>
      </c>
      <c r="D35" s="6">
        <v>11132</v>
      </c>
      <c r="E35" s="6" t="s">
        <v>1203</v>
      </c>
      <c r="F35" s="6"/>
      <c r="G35" s="9" t="s">
        <v>2096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2.14</v>
      </c>
      <c r="L35" s="347">
        <v>0.32</v>
      </c>
      <c r="M35" s="347">
        <v>0.03</v>
      </c>
      <c r="N35" s="13">
        <f t="shared" si="2"/>
        <v>1.79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5">
      <c r="A36" s="6" t="s">
        <v>1200</v>
      </c>
      <c r="B36" s="329" t="s">
        <v>1201</v>
      </c>
      <c r="C36" s="6" t="s">
        <v>1202</v>
      </c>
      <c r="D36" s="6">
        <v>11132</v>
      </c>
      <c r="E36" s="6" t="s">
        <v>1203</v>
      </c>
      <c r="F36" s="6"/>
      <c r="G36" s="9" t="s">
        <v>2096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2.14</v>
      </c>
      <c r="L36" s="347">
        <v>0.32</v>
      </c>
      <c r="M36" s="347">
        <v>0.03</v>
      </c>
      <c r="N36" s="13">
        <f t="shared" si="2"/>
        <v>1.79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3">
      <c r="A37" s="6" t="s">
        <v>2100</v>
      </c>
      <c r="B37" s="6"/>
      <c r="C37" s="1" t="s">
        <v>70</v>
      </c>
      <c r="D37" s="1"/>
      <c r="E37" s="1"/>
      <c r="F37" s="1" t="s">
        <v>126</v>
      </c>
      <c r="G37" s="9" t="s">
        <v>2096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2.14</v>
      </c>
      <c r="L37" s="219">
        <v>0.32</v>
      </c>
      <c r="M37" s="219">
        <v>0</v>
      </c>
      <c r="N37" s="13">
        <f t="shared" ref="N37:N67" si="10">+K37-L37-M37</f>
        <v>1.82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5">
      <c r="A38" s="6" t="s">
        <v>2100</v>
      </c>
      <c r="B38" s="6"/>
      <c r="C38" s="583" t="s">
        <v>620</v>
      </c>
      <c r="D38" s="583" t="s">
        <v>74</v>
      </c>
      <c r="E38" s="583"/>
      <c r="F38" s="583">
        <v>229208</v>
      </c>
      <c r="G38" s="585" t="s">
        <v>2096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2052</v>
      </c>
    </row>
    <row r="39" spans="1:18" s="135" customFormat="1" ht="15" customHeight="1" x14ac:dyDescent="0.25">
      <c r="A39" s="6" t="s">
        <v>2100</v>
      </c>
      <c r="B39" s="6"/>
      <c r="C39" s="583" t="s">
        <v>620</v>
      </c>
      <c r="D39" s="583" t="s">
        <v>639</v>
      </c>
      <c r="E39" s="583"/>
      <c r="F39" s="583">
        <v>229208</v>
      </c>
      <c r="G39" s="585" t="s">
        <v>2096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163</v>
      </c>
    </row>
    <row r="40" spans="1:18" s="135" customFormat="1" ht="15" customHeight="1" x14ac:dyDescent="0.25">
      <c r="A40" s="6" t="s">
        <v>2100</v>
      </c>
      <c r="B40" s="6"/>
      <c r="C40" s="583" t="s">
        <v>620</v>
      </c>
      <c r="D40" s="583" t="s">
        <v>640</v>
      </c>
      <c r="E40" s="583"/>
      <c r="F40" s="583">
        <v>229208</v>
      </c>
      <c r="G40" s="585" t="s">
        <v>2096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164</v>
      </c>
    </row>
    <row r="41" spans="1:18" s="135" customFormat="1" ht="15" customHeight="1" x14ac:dyDescent="0.25">
      <c r="A41" s="6" t="s">
        <v>2100</v>
      </c>
      <c r="B41" s="6"/>
      <c r="C41" s="583" t="s">
        <v>620</v>
      </c>
      <c r="D41" s="583" t="s">
        <v>76</v>
      </c>
      <c r="E41" s="583"/>
      <c r="F41" s="583">
        <v>229208</v>
      </c>
      <c r="G41" s="585" t="s">
        <v>2096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165</v>
      </c>
    </row>
    <row r="42" spans="1:18" s="135" customFormat="1" ht="15" customHeight="1" x14ac:dyDescent="0.25">
      <c r="A42" s="6" t="s">
        <v>2100</v>
      </c>
      <c r="B42" s="6"/>
      <c r="C42" s="583" t="s">
        <v>620</v>
      </c>
      <c r="D42" s="583" t="s">
        <v>76</v>
      </c>
      <c r="E42" s="583"/>
      <c r="F42" s="583">
        <v>229208</v>
      </c>
      <c r="G42" s="585" t="s">
        <v>2096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166</v>
      </c>
    </row>
    <row r="43" spans="1:18" s="135" customFormat="1" ht="15" customHeight="1" x14ac:dyDescent="0.25">
      <c r="A43" s="6" t="s">
        <v>2100</v>
      </c>
      <c r="B43" s="6"/>
      <c r="C43" s="583" t="s">
        <v>620</v>
      </c>
      <c r="D43" s="583" t="s">
        <v>76</v>
      </c>
      <c r="E43" s="583"/>
      <c r="F43" s="583">
        <v>229208</v>
      </c>
      <c r="G43" s="585" t="s">
        <v>2096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2052</v>
      </c>
    </row>
    <row r="44" spans="1:18" s="135" customFormat="1" ht="15" customHeight="1" x14ac:dyDescent="0.25">
      <c r="A44" s="6" t="s">
        <v>2100</v>
      </c>
      <c r="B44" s="6"/>
      <c r="C44" s="583" t="s">
        <v>620</v>
      </c>
      <c r="D44" s="583" t="s">
        <v>639</v>
      </c>
      <c r="E44" s="583"/>
      <c r="F44" s="583">
        <v>229208</v>
      </c>
      <c r="G44" s="585" t="s">
        <v>2096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163</v>
      </c>
    </row>
    <row r="45" spans="1:18" s="135" customFormat="1" ht="15" customHeight="1" x14ac:dyDescent="0.25">
      <c r="A45" s="6" t="s">
        <v>2100</v>
      </c>
      <c r="B45" s="6"/>
      <c r="C45" s="583" t="s">
        <v>620</v>
      </c>
      <c r="D45" s="583" t="s">
        <v>639</v>
      </c>
      <c r="E45" s="583"/>
      <c r="F45" s="583">
        <v>229208</v>
      </c>
      <c r="G45" s="585" t="s">
        <v>2096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164</v>
      </c>
    </row>
    <row r="46" spans="1:18" s="135" customFormat="1" ht="15" customHeight="1" thickBot="1" x14ac:dyDescent="0.3">
      <c r="A46" s="6" t="s">
        <v>2100</v>
      </c>
      <c r="B46" s="6"/>
      <c r="C46" s="583" t="s">
        <v>620</v>
      </c>
      <c r="D46" s="583" t="s">
        <v>639</v>
      </c>
      <c r="E46" s="583"/>
      <c r="F46" s="583">
        <v>229208</v>
      </c>
      <c r="G46" s="585" t="s">
        <v>2096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165</v>
      </c>
    </row>
    <row r="47" spans="1:18" s="135" customFormat="1" ht="15" customHeight="1" x14ac:dyDescent="0.25">
      <c r="A47" s="6" t="s">
        <v>2100</v>
      </c>
      <c r="B47" s="6"/>
      <c r="C47" s="583" t="s">
        <v>620</v>
      </c>
      <c r="D47" s="583" t="s">
        <v>74</v>
      </c>
      <c r="E47" s="583"/>
      <c r="F47" s="583">
        <v>229208</v>
      </c>
      <c r="G47" s="585" t="s">
        <v>2096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2052</v>
      </c>
    </row>
    <row r="48" spans="1:18" s="135" customFormat="1" ht="15" customHeight="1" x14ac:dyDescent="0.25">
      <c r="A48" s="6" t="s">
        <v>2100</v>
      </c>
      <c r="B48" s="6"/>
      <c r="C48" s="583" t="s">
        <v>620</v>
      </c>
      <c r="D48" s="583" t="s">
        <v>74</v>
      </c>
      <c r="E48" s="583"/>
      <c r="F48" s="583">
        <v>229208</v>
      </c>
      <c r="G48" s="585" t="s">
        <v>2096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163</v>
      </c>
    </row>
    <row r="49" spans="1:18" s="135" customFormat="1" ht="15" customHeight="1" x14ac:dyDescent="0.25">
      <c r="A49" s="6" t="s">
        <v>2100</v>
      </c>
      <c r="B49" s="6"/>
      <c r="C49" s="583" t="s">
        <v>620</v>
      </c>
      <c r="D49" s="583" t="s">
        <v>99</v>
      </c>
      <c r="E49" s="583"/>
      <c r="F49" s="583">
        <v>229208</v>
      </c>
      <c r="G49" s="585" t="s">
        <v>2096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164</v>
      </c>
    </row>
    <row r="50" spans="1:18" s="135" customFormat="1" ht="15" customHeight="1" x14ac:dyDescent="0.25">
      <c r="A50" s="6" t="s">
        <v>2100</v>
      </c>
      <c r="B50" s="6"/>
      <c r="C50" s="583" t="s">
        <v>620</v>
      </c>
      <c r="D50" s="583" t="s">
        <v>73</v>
      </c>
      <c r="E50" s="583"/>
      <c r="F50" s="583">
        <v>229208</v>
      </c>
      <c r="G50" s="585" t="s">
        <v>2096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165</v>
      </c>
    </row>
    <row r="51" spans="1:18" s="135" customFormat="1" ht="15" customHeight="1" x14ac:dyDescent="0.25">
      <c r="A51" s="6" t="s">
        <v>2100</v>
      </c>
      <c r="B51" s="6"/>
      <c r="C51" s="583" t="s">
        <v>620</v>
      </c>
      <c r="D51" s="583" t="s">
        <v>95</v>
      </c>
      <c r="E51" s="583"/>
      <c r="F51" s="583" t="s">
        <v>131</v>
      </c>
      <c r="G51" s="585" t="s">
        <v>2096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166</v>
      </c>
    </row>
    <row r="52" spans="1:18" s="135" customFormat="1" ht="15" customHeight="1" x14ac:dyDescent="0.25">
      <c r="A52" s="6" t="s">
        <v>2100</v>
      </c>
      <c r="B52" s="6"/>
      <c r="C52" s="583" t="s">
        <v>620</v>
      </c>
      <c r="D52" s="583" t="s">
        <v>72</v>
      </c>
      <c r="E52" s="583"/>
      <c r="F52" s="583">
        <v>229208</v>
      </c>
      <c r="G52" s="585" t="s">
        <v>2096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2052</v>
      </c>
    </row>
    <row r="53" spans="1:18" s="135" customFormat="1" ht="15" customHeight="1" x14ac:dyDescent="0.25">
      <c r="A53" s="6" t="s">
        <v>2100</v>
      </c>
      <c r="B53" s="6"/>
      <c r="C53" s="583" t="s">
        <v>620</v>
      </c>
      <c r="D53" s="583" t="s">
        <v>73</v>
      </c>
      <c r="E53" s="583"/>
      <c r="F53" s="583">
        <v>229208</v>
      </c>
      <c r="G53" s="585" t="s">
        <v>2096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163</v>
      </c>
    </row>
    <row r="54" spans="1:18" ht="15" customHeight="1" x14ac:dyDescent="0.25">
      <c r="A54" s="6" t="s">
        <v>2100</v>
      </c>
      <c r="B54" s="6"/>
      <c r="C54" s="583" t="s">
        <v>620</v>
      </c>
      <c r="D54" s="583" t="s">
        <v>72</v>
      </c>
      <c r="E54" s="583"/>
      <c r="F54" s="583">
        <v>229208</v>
      </c>
      <c r="G54" s="585" t="s">
        <v>2096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164</v>
      </c>
      <c r="R54" s="135"/>
    </row>
    <row r="55" spans="1:18" s="135" customFormat="1" ht="15" customHeight="1" thickBot="1" x14ac:dyDescent="0.3">
      <c r="A55" s="6" t="s">
        <v>2100</v>
      </c>
      <c r="B55" s="6"/>
      <c r="C55" s="583" t="s">
        <v>620</v>
      </c>
      <c r="D55" s="583" t="s">
        <v>72</v>
      </c>
      <c r="E55" s="583"/>
      <c r="F55" s="583">
        <v>229208</v>
      </c>
      <c r="G55" s="585" t="s">
        <v>2096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165</v>
      </c>
    </row>
    <row r="56" spans="1:18" s="135" customFormat="1" ht="15" customHeight="1" x14ac:dyDescent="0.25">
      <c r="A56" s="6" t="s">
        <v>2100</v>
      </c>
      <c r="B56" s="6"/>
      <c r="C56" s="583" t="s">
        <v>620</v>
      </c>
      <c r="D56" s="583" t="s">
        <v>72</v>
      </c>
      <c r="E56" s="583"/>
      <c r="F56" s="583">
        <v>229208</v>
      </c>
      <c r="G56" s="585" t="s">
        <v>2096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2052</v>
      </c>
    </row>
    <row r="57" spans="1:18" s="135" customFormat="1" ht="15" customHeight="1" x14ac:dyDescent="0.25">
      <c r="A57" s="6" t="s">
        <v>2100</v>
      </c>
      <c r="B57" s="6"/>
      <c r="C57" s="583" t="s">
        <v>620</v>
      </c>
      <c r="D57" s="583" t="s">
        <v>72</v>
      </c>
      <c r="E57" s="583"/>
      <c r="F57" s="583">
        <v>229208</v>
      </c>
      <c r="G57" s="585" t="s">
        <v>2096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164</v>
      </c>
    </row>
    <row r="58" spans="1:18" s="135" customFormat="1" ht="15" customHeight="1" x14ac:dyDescent="0.25">
      <c r="A58" s="6" t="s">
        <v>2100</v>
      </c>
      <c r="B58" s="6"/>
      <c r="C58" s="583" t="s">
        <v>620</v>
      </c>
      <c r="D58" s="583" t="s">
        <v>72</v>
      </c>
      <c r="E58" s="583"/>
      <c r="F58" s="583">
        <v>229208</v>
      </c>
      <c r="G58" s="585" t="s">
        <v>2096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165</v>
      </c>
    </row>
    <row r="59" spans="1:18" s="135" customFormat="1" ht="15" customHeight="1" x14ac:dyDescent="0.25">
      <c r="A59" s="6" t="s">
        <v>2100</v>
      </c>
      <c r="B59" s="6"/>
      <c r="C59" s="250" t="s">
        <v>117</v>
      </c>
      <c r="D59" s="250"/>
      <c r="E59" s="250"/>
      <c r="F59" s="250">
        <v>230876</v>
      </c>
      <c r="G59" s="44" t="s">
        <v>925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5">
      <c r="A60" s="6" t="s">
        <v>2100</v>
      </c>
      <c r="B60" s="6"/>
      <c r="C60" s="250" t="s">
        <v>117</v>
      </c>
      <c r="D60" s="250"/>
      <c r="E60" s="250"/>
      <c r="F60" s="250">
        <v>230876</v>
      </c>
      <c r="G60" s="44" t="s">
        <v>925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5">
      <c r="A61" s="6" t="s">
        <v>2100</v>
      </c>
      <c r="B61" s="6"/>
      <c r="C61" s="250" t="s">
        <v>117</v>
      </c>
      <c r="D61" s="250"/>
      <c r="E61" s="250"/>
      <c r="F61" s="250">
        <v>230876</v>
      </c>
      <c r="G61" s="44" t="s">
        <v>925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5">
      <c r="A62" s="6" t="s">
        <v>2100</v>
      </c>
      <c r="B62" s="6"/>
      <c r="C62" s="250" t="s">
        <v>117</v>
      </c>
      <c r="D62" s="250"/>
      <c r="E62" s="250"/>
      <c r="F62" s="250">
        <v>230876</v>
      </c>
      <c r="G62" s="44" t="s">
        <v>925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5">
      <c r="A63" s="6" t="s">
        <v>2100</v>
      </c>
      <c r="B63" s="6"/>
      <c r="C63" s="250" t="s">
        <v>117</v>
      </c>
      <c r="D63" s="250"/>
      <c r="E63" s="250"/>
      <c r="F63" s="250">
        <v>230876</v>
      </c>
      <c r="G63" s="44" t="s">
        <v>925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5">
      <c r="A64" s="6" t="s">
        <v>2100</v>
      </c>
      <c r="B64" s="6"/>
      <c r="C64" s="250" t="s">
        <v>117</v>
      </c>
      <c r="D64" s="250"/>
      <c r="E64" s="250"/>
      <c r="F64" s="250">
        <v>230876</v>
      </c>
      <c r="G64" s="44" t="s">
        <v>925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5">
      <c r="A65" s="6" t="s">
        <v>2100</v>
      </c>
      <c r="B65" s="6"/>
      <c r="C65" s="250" t="s">
        <v>117</v>
      </c>
      <c r="D65" s="250"/>
      <c r="E65" s="250"/>
      <c r="F65" s="250">
        <v>230876</v>
      </c>
      <c r="G65" s="44" t="s">
        <v>925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5">
      <c r="A66" s="307"/>
      <c r="B66" s="332" t="s">
        <v>1211</v>
      </c>
      <c r="C66" s="286" t="s">
        <v>952</v>
      </c>
      <c r="D66" s="38" t="s">
        <v>953</v>
      </c>
      <c r="E66" s="285" t="s">
        <v>954</v>
      </c>
      <c r="F66" s="285"/>
      <c r="G66" s="285" t="s">
        <v>916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2.0044999999999997</v>
      </c>
      <c r="L66" s="347">
        <v>0.32</v>
      </c>
      <c r="M66" s="347">
        <v>0</v>
      </c>
      <c r="N66" s="13">
        <f t="shared" si="10"/>
        <v>1.6844999999999997</v>
      </c>
      <c r="O66" s="519">
        <f t="shared" si="3"/>
        <v>0</v>
      </c>
      <c r="P66" s="330">
        <f t="shared" si="4"/>
        <v>0</v>
      </c>
    </row>
    <row r="67" spans="1:18" ht="15" customHeight="1" x14ac:dyDescent="0.25">
      <c r="A67" s="6" t="s">
        <v>2100</v>
      </c>
      <c r="B67" s="6"/>
      <c r="C67" s="1" t="s">
        <v>127</v>
      </c>
      <c r="D67" s="1"/>
      <c r="E67" s="1"/>
      <c r="F67" s="1">
        <v>163807</v>
      </c>
      <c r="G67" s="252" t="s">
        <v>2061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2.0972</v>
      </c>
      <c r="L67" s="219">
        <v>0.32</v>
      </c>
      <c r="M67" s="219">
        <v>0.03</v>
      </c>
      <c r="N67" s="13">
        <f t="shared" si="10"/>
        <v>1.7471999999999999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5">
      <c r="A68" s="6" t="s">
        <v>2100</v>
      </c>
      <c r="B68" s="6"/>
      <c r="C68" s="1" t="s">
        <v>127</v>
      </c>
      <c r="D68" s="1"/>
      <c r="E68" s="1"/>
      <c r="F68" s="1">
        <v>163807</v>
      </c>
      <c r="G68" s="252" t="s">
        <v>2061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2.0972</v>
      </c>
      <c r="L68" s="219">
        <v>0.32</v>
      </c>
      <c r="M68" s="219">
        <v>0.03</v>
      </c>
      <c r="N68" s="13">
        <f t="shared" ref="N68:N98" si="13">+K68-L68-M68</f>
        <v>1.7471999999999999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5">
      <c r="A69" s="6" t="s">
        <v>2100</v>
      </c>
      <c r="B69" s="6"/>
      <c r="C69" s="1" t="s">
        <v>127</v>
      </c>
      <c r="D69" s="1"/>
      <c r="E69" s="1"/>
      <c r="F69" s="1">
        <v>163807</v>
      </c>
      <c r="G69" s="252" t="s">
        <v>2061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2.0972</v>
      </c>
      <c r="L69" s="219">
        <v>0.32</v>
      </c>
      <c r="M69" s="219">
        <v>0.03</v>
      </c>
      <c r="N69" s="13">
        <f t="shared" si="13"/>
        <v>1.7471999999999999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5">
      <c r="A70" s="6" t="s">
        <v>2100</v>
      </c>
      <c r="B70" s="6"/>
      <c r="C70" s="250" t="s">
        <v>96</v>
      </c>
      <c r="D70" s="250"/>
      <c r="E70" s="250"/>
      <c r="F70" s="250">
        <v>164428</v>
      </c>
      <c r="G70" s="185" t="s">
        <v>772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5">
      <c r="A71" s="6" t="s">
        <v>2100</v>
      </c>
      <c r="B71" s="6"/>
      <c r="C71" s="250" t="s">
        <v>96</v>
      </c>
      <c r="D71" s="250"/>
      <c r="E71" s="250"/>
      <c r="F71" s="250">
        <v>164428</v>
      </c>
      <c r="G71" s="185" t="s">
        <v>772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5">
      <c r="A72" s="6" t="s">
        <v>2100</v>
      </c>
      <c r="B72" s="6"/>
      <c r="C72" s="250" t="s">
        <v>96</v>
      </c>
      <c r="D72" s="250"/>
      <c r="E72" s="250"/>
      <c r="F72" s="250">
        <v>164428</v>
      </c>
      <c r="G72" s="185" t="s">
        <v>772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5">
      <c r="A73" s="6" t="s">
        <v>2100</v>
      </c>
      <c r="B73" s="6"/>
      <c r="C73" s="1" t="s">
        <v>109</v>
      </c>
      <c r="D73" s="186" t="s">
        <v>103</v>
      </c>
      <c r="E73" s="1"/>
      <c r="F73" s="1">
        <v>168969</v>
      </c>
      <c r="G73" s="252" t="s">
        <v>2061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2.0972</v>
      </c>
      <c r="L73" s="219">
        <v>0.32</v>
      </c>
      <c r="M73" s="219">
        <v>0</v>
      </c>
      <c r="N73" s="13">
        <f t="shared" si="13"/>
        <v>1.7771999999999999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5">
      <c r="A74" s="6" t="s">
        <v>2100</v>
      </c>
      <c r="B74" s="6"/>
      <c r="C74" s="1" t="s">
        <v>109</v>
      </c>
      <c r="D74" s="1"/>
      <c r="E74" s="1"/>
      <c r="F74" s="1">
        <v>226488</v>
      </c>
      <c r="G74" s="252" t="s">
        <v>2061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2.0972</v>
      </c>
      <c r="L74" s="219">
        <v>0.32</v>
      </c>
      <c r="M74" s="219">
        <v>0</v>
      </c>
      <c r="N74" s="13">
        <f>+K74-L74-M74</f>
        <v>1.7771999999999999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5">
      <c r="A75" s="6" t="s">
        <v>2100</v>
      </c>
      <c r="B75" s="6"/>
      <c r="C75" s="1" t="s">
        <v>109</v>
      </c>
      <c r="D75" s="1"/>
      <c r="E75" s="1"/>
      <c r="F75" s="1">
        <v>226488</v>
      </c>
      <c r="G75" s="252" t="s">
        <v>2061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2.0972</v>
      </c>
      <c r="L75" s="219">
        <v>0.32</v>
      </c>
      <c r="M75" s="219">
        <v>0</v>
      </c>
      <c r="N75" s="13">
        <f t="shared" si="13"/>
        <v>1.7771999999999999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5">
      <c r="A76" s="6" t="s">
        <v>2100</v>
      </c>
      <c r="B76" s="329" t="s">
        <v>1212</v>
      </c>
      <c r="C76" s="6" t="s">
        <v>960</v>
      </c>
      <c r="D76" s="38">
        <v>353680</v>
      </c>
      <c r="E76" s="285" t="s">
        <v>961</v>
      </c>
      <c r="F76" s="285"/>
      <c r="G76" s="285" t="s">
        <v>938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5">
      <c r="A77" s="6" t="s">
        <v>2100</v>
      </c>
      <c r="B77" s="329" t="s">
        <v>1212</v>
      </c>
      <c r="C77" s="6" t="s">
        <v>960</v>
      </c>
      <c r="D77" s="38">
        <v>353680</v>
      </c>
      <c r="E77" s="285" t="s">
        <v>961</v>
      </c>
      <c r="F77" s="285"/>
      <c r="G77" s="285" t="s">
        <v>938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5">
      <c r="A78" s="6" t="s">
        <v>2100</v>
      </c>
      <c r="B78" s="329" t="s">
        <v>597</v>
      </c>
      <c r="C78" s="6" t="s">
        <v>960</v>
      </c>
      <c r="D78" s="38">
        <v>353680</v>
      </c>
      <c r="E78" s="285" t="s">
        <v>961</v>
      </c>
      <c r="F78" s="285"/>
      <c r="G78" s="285" t="s">
        <v>938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5">
      <c r="A79" s="6" t="s">
        <v>1200</v>
      </c>
      <c r="B79" s="6"/>
      <c r="C79" s="6" t="s">
        <v>1213</v>
      </c>
      <c r="D79" s="334" t="s">
        <v>963</v>
      </c>
      <c r="E79" s="8" t="s">
        <v>964</v>
      </c>
      <c r="F79" s="8"/>
      <c r="G79" s="10" t="s">
        <v>965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2.1186000000000003</v>
      </c>
      <c r="L79" s="347">
        <v>0.32</v>
      </c>
      <c r="M79" s="347">
        <v>0</v>
      </c>
      <c r="N79" s="13">
        <f t="shared" si="13"/>
        <v>1.7986000000000002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5">
      <c r="A80" s="6" t="s">
        <v>1190</v>
      </c>
      <c r="B80" s="329" t="s">
        <v>1214</v>
      </c>
      <c r="C80" s="6" t="s">
        <v>1215</v>
      </c>
      <c r="D80" s="6">
        <v>20747</v>
      </c>
      <c r="E80" s="6" t="s">
        <v>1216</v>
      </c>
      <c r="F80" s="6"/>
      <c r="G80" s="9" t="s">
        <v>1217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2.0329999999999999</v>
      </c>
      <c r="L80" s="347">
        <v>0.32</v>
      </c>
      <c r="M80" s="347">
        <v>0.03</v>
      </c>
      <c r="N80" s="13">
        <f t="shared" si="13"/>
        <v>1.6829999999999998</v>
      </c>
      <c r="O80" s="519">
        <f t="shared" si="14"/>
        <v>0</v>
      </c>
      <c r="P80" s="330">
        <f t="shared" si="15"/>
        <v>0</v>
      </c>
    </row>
    <row r="81" spans="1:18" ht="15" customHeight="1" x14ac:dyDescent="0.25">
      <c r="A81" s="689" t="s">
        <v>2100</v>
      </c>
      <c r="B81" s="689"/>
      <c r="C81" s="690" t="s">
        <v>78</v>
      </c>
      <c r="D81" s="690"/>
      <c r="E81" s="1"/>
      <c r="F81" s="1">
        <v>163778</v>
      </c>
      <c r="G81" s="252" t="s">
        <v>2097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2.0758000000000001</v>
      </c>
      <c r="L81" s="219">
        <v>0.32</v>
      </c>
      <c r="M81" s="219">
        <v>0</v>
      </c>
      <c r="N81" s="13">
        <f t="shared" si="13"/>
        <v>1.7558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5">
      <c r="A82" s="6" t="s">
        <v>2100</v>
      </c>
      <c r="B82" s="312"/>
      <c r="C82" s="250" t="s">
        <v>111</v>
      </c>
      <c r="D82" s="692"/>
      <c r="E82" s="693"/>
      <c r="F82" s="250">
        <v>140970</v>
      </c>
      <c r="G82" s="185" t="s">
        <v>1935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5">
      <c r="A83" s="6" t="s">
        <v>2100</v>
      </c>
      <c r="B83" s="312"/>
      <c r="C83" s="250" t="s">
        <v>111</v>
      </c>
      <c r="D83" s="692"/>
      <c r="E83" s="693"/>
      <c r="F83" s="250">
        <v>140970</v>
      </c>
      <c r="G83" s="185" t="s">
        <v>1935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5">
      <c r="A84" s="6" t="s">
        <v>2100</v>
      </c>
      <c r="B84" s="312"/>
      <c r="C84" s="250" t="s">
        <v>111</v>
      </c>
      <c r="D84" s="692"/>
      <c r="E84" s="693"/>
      <c r="F84" s="250">
        <v>140970</v>
      </c>
      <c r="G84" s="185" t="s">
        <v>1935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5">
      <c r="A85" s="331" t="s">
        <v>1190</v>
      </c>
      <c r="B85" s="691" t="s">
        <v>1218</v>
      </c>
      <c r="C85" s="331" t="s">
        <v>1219</v>
      </c>
      <c r="D85" s="331">
        <v>37148</v>
      </c>
      <c r="E85" s="6" t="s">
        <v>1014</v>
      </c>
      <c r="F85" s="6"/>
      <c r="G85" s="9" t="s">
        <v>2067</v>
      </c>
      <c r="H85" s="312">
        <v>821780</v>
      </c>
      <c r="I85" s="183">
        <f t="shared" si="11"/>
        <v>1904.4675</v>
      </c>
      <c r="J85" s="17">
        <f t="shared" si="16"/>
        <v>2238</v>
      </c>
      <c r="K85" s="344">
        <f>$K$3</f>
        <v>2.14</v>
      </c>
      <c r="L85" s="347">
        <v>0.32</v>
      </c>
      <c r="M85" s="347">
        <v>0.03</v>
      </c>
      <c r="N85" s="13">
        <f t="shared" si="13"/>
        <v>1.79</v>
      </c>
      <c r="O85" s="519">
        <f t="shared" si="14"/>
        <v>25</v>
      </c>
      <c r="P85" s="330">
        <f t="shared" si="15"/>
        <v>3981.02</v>
      </c>
    </row>
    <row r="86" spans="1:18" ht="15" customHeight="1" x14ac:dyDescent="0.25">
      <c r="A86" s="6" t="s">
        <v>2100</v>
      </c>
      <c r="B86" s="6"/>
      <c r="C86" s="1" t="s">
        <v>899</v>
      </c>
      <c r="D86" s="1"/>
      <c r="E86" s="1"/>
      <c r="F86" s="1">
        <v>310531</v>
      </c>
      <c r="G86" s="252" t="s">
        <v>773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2.1186000000000003</v>
      </c>
      <c r="L86" s="219">
        <v>0.32</v>
      </c>
      <c r="M86" s="219">
        <v>0</v>
      </c>
      <c r="N86" s="13">
        <f t="shared" si="13"/>
        <v>1.7986000000000002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5">
      <c r="A87" s="6" t="s">
        <v>1200</v>
      </c>
      <c r="B87" s="329" t="s">
        <v>1220</v>
      </c>
      <c r="C87" s="6" t="s">
        <v>1221</v>
      </c>
      <c r="D87" s="6">
        <v>25611</v>
      </c>
      <c r="E87" s="6" t="s">
        <v>1222</v>
      </c>
      <c r="F87" s="6"/>
      <c r="G87" s="9" t="s">
        <v>1223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2.0677999999999996</v>
      </c>
      <c r="L87" s="347">
        <v>0.32</v>
      </c>
      <c r="M87" s="347">
        <v>0.03</v>
      </c>
      <c r="N87" s="13">
        <f t="shared" si="13"/>
        <v>1.7177999999999995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5">
      <c r="A88" s="6"/>
      <c r="B88" s="329" t="s">
        <v>1220</v>
      </c>
      <c r="C88" s="6" t="s">
        <v>1221</v>
      </c>
      <c r="D88" s="6">
        <v>25611</v>
      </c>
      <c r="E88" s="6" t="s">
        <v>1222</v>
      </c>
      <c r="F88" s="6"/>
      <c r="G88" s="9" t="s">
        <v>1223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2.0677999999999996</v>
      </c>
      <c r="L88" s="347">
        <v>0.32</v>
      </c>
      <c r="M88" s="347">
        <v>0.03</v>
      </c>
      <c r="N88" s="13">
        <f t="shared" si="13"/>
        <v>1.7177999999999995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5">
      <c r="A89" s="6" t="s">
        <v>1200</v>
      </c>
      <c r="B89" s="329" t="s">
        <v>1220</v>
      </c>
      <c r="C89" s="6" t="s">
        <v>1221</v>
      </c>
      <c r="D89" s="6">
        <v>25611</v>
      </c>
      <c r="E89" s="6" t="s">
        <v>1222</v>
      </c>
      <c r="F89" s="6"/>
      <c r="G89" s="9" t="s">
        <v>1223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2.0677999999999996</v>
      </c>
      <c r="L89" s="347">
        <v>0.32</v>
      </c>
      <c r="M89" s="347">
        <v>0.03</v>
      </c>
      <c r="N89" s="13">
        <f t="shared" si="13"/>
        <v>1.7177999999999995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5">
      <c r="A90" s="6" t="s">
        <v>1200</v>
      </c>
      <c r="B90" s="329" t="s">
        <v>1220</v>
      </c>
      <c r="C90" s="6" t="s">
        <v>1221</v>
      </c>
      <c r="D90" s="6">
        <v>25611</v>
      </c>
      <c r="E90" s="6" t="s">
        <v>1222</v>
      </c>
      <c r="F90" s="6"/>
      <c r="G90" s="9" t="s">
        <v>1223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2.0677999999999996</v>
      </c>
      <c r="L90" s="347">
        <v>0.32</v>
      </c>
      <c r="M90" s="347">
        <v>0.03</v>
      </c>
      <c r="N90" s="13">
        <f t="shared" si="13"/>
        <v>1.7177999999999995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5">
      <c r="A91" s="16" t="s">
        <v>2100</v>
      </c>
      <c r="B91" s="16"/>
      <c r="C91" s="16" t="s">
        <v>79</v>
      </c>
      <c r="D91" s="16"/>
      <c r="E91" s="16"/>
      <c r="F91" s="16">
        <v>164498</v>
      </c>
      <c r="G91" s="17" t="s">
        <v>2096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2.14</v>
      </c>
      <c r="L91" s="211">
        <v>0</v>
      </c>
      <c r="M91" s="211">
        <v>0</v>
      </c>
      <c r="N91" s="787">
        <f t="shared" si="13"/>
        <v>2.14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5">
      <c r="A92" s="16" t="s">
        <v>2100</v>
      </c>
      <c r="B92" s="16"/>
      <c r="C92" s="16" t="s">
        <v>79</v>
      </c>
      <c r="D92" s="16"/>
      <c r="E92" s="16"/>
      <c r="F92" s="16">
        <v>164498</v>
      </c>
      <c r="G92" s="17" t="s">
        <v>2096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2.14</v>
      </c>
      <c r="L92" s="211">
        <v>0.32</v>
      </c>
      <c r="M92" s="211">
        <v>0</v>
      </c>
      <c r="N92" s="787">
        <f t="shared" si="13"/>
        <v>1.82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5">
      <c r="A93" s="16" t="s">
        <v>2100</v>
      </c>
      <c r="B93" s="16"/>
      <c r="C93" s="16" t="s">
        <v>79</v>
      </c>
      <c r="D93" s="16"/>
      <c r="E93" s="16"/>
      <c r="F93" s="16">
        <v>164498</v>
      </c>
      <c r="G93" s="17" t="s">
        <v>2096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2.14</v>
      </c>
      <c r="L93" s="211">
        <v>0.32</v>
      </c>
      <c r="M93" s="211">
        <v>0</v>
      </c>
      <c r="N93" s="787">
        <f t="shared" si="13"/>
        <v>1.82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5">
      <c r="A94" s="16" t="s">
        <v>2100</v>
      </c>
      <c r="B94" s="16"/>
      <c r="C94" s="16" t="s">
        <v>79</v>
      </c>
      <c r="D94" s="16"/>
      <c r="E94" s="16"/>
      <c r="F94" s="16">
        <v>164498</v>
      </c>
      <c r="G94" s="17" t="s">
        <v>2096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2.14</v>
      </c>
      <c r="L94" s="211">
        <v>0.32</v>
      </c>
      <c r="M94" s="211">
        <v>0</v>
      </c>
      <c r="N94" s="787">
        <f t="shared" si="13"/>
        <v>1.82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5">
      <c r="A95" s="16" t="s">
        <v>2100</v>
      </c>
      <c r="B95" s="16"/>
      <c r="C95" s="16" t="s">
        <v>79</v>
      </c>
      <c r="D95" s="16"/>
      <c r="E95" s="16"/>
      <c r="F95" s="16">
        <v>164498</v>
      </c>
      <c r="G95" s="17" t="s">
        <v>2096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2.14</v>
      </c>
      <c r="L95" s="211">
        <v>0.32</v>
      </c>
      <c r="M95" s="211">
        <v>0</v>
      </c>
      <c r="N95" s="787">
        <f t="shared" si="13"/>
        <v>1.82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5">
      <c r="A96" s="16" t="s">
        <v>2100</v>
      </c>
      <c r="B96" s="16"/>
      <c r="C96" s="16" t="s">
        <v>79</v>
      </c>
      <c r="D96" s="16"/>
      <c r="E96" s="16"/>
      <c r="F96" s="16">
        <v>164498</v>
      </c>
      <c r="G96" s="17" t="s">
        <v>2096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2.14</v>
      </c>
      <c r="L96" s="211">
        <v>0.32</v>
      </c>
      <c r="M96" s="211">
        <v>0</v>
      </c>
      <c r="N96" s="787">
        <f t="shared" si="13"/>
        <v>1.82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5">
      <c r="A97" s="6" t="s">
        <v>2100</v>
      </c>
      <c r="B97" s="6"/>
      <c r="C97" s="1" t="s">
        <v>81</v>
      </c>
      <c r="D97" s="1"/>
      <c r="E97" s="1"/>
      <c r="F97" s="1">
        <v>163824</v>
      </c>
      <c r="G97" s="252" t="s">
        <v>2096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2.14</v>
      </c>
      <c r="L97" s="219">
        <v>0.32</v>
      </c>
      <c r="M97" s="219">
        <v>0</v>
      </c>
      <c r="N97" s="13">
        <f t="shared" si="13"/>
        <v>1.82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5">
      <c r="A98" s="6" t="s">
        <v>1200</v>
      </c>
      <c r="B98" s="329" t="s">
        <v>1224</v>
      </c>
      <c r="C98" s="6" t="s">
        <v>1225</v>
      </c>
      <c r="D98" s="6">
        <v>26720</v>
      </c>
      <c r="E98" s="6" t="s">
        <v>1226</v>
      </c>
      <c r="F98" s="6"/>
      <c r="G98" s="9" t="s">
        <v>2097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2.0758000000000001</v>
      </c>
      <c r="L98" s="347">
        <v>0.32</v>
      </c>
      <c r="M98" s="347">
        <v>0</v>
      </c>
      <c r="N98" s="13">
        <f t="shared" si="13"/>
        <v>1.7558</v>
      </c>
      <c r="O98" s="519">
        <f t="shared" si="14"/>
        <v>0</v>
      </c>
      <c r="P98" s="330">
        <f t="shared" si="15"/>
        <v>0</v>
      </c>
    </row>
    <row r="99" spans="1:18" ht="15" customHeight="1" x14ac:dyDescent="0.25">
      <c r="A99" s="6" t="s">
        <v>2100</v>
      </c>
      <c r="B99" s="6"/>
      <c r="C99" s="271" t="s">
        <v>2080</v>
      </c>
      <c r="D99" s="271"/>
      <c r="E99" s="271"/>
      <c r="F99" s="271">
        <v>551133</v>
      </c>
      <c r="G99" s="270" t="s">
        <v>2096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2.14</v>
      </c>
      <c r="L99" s="732">
        <v>0.32</v>
      </c>
      <c r="M99" s="732"/>
      <c r="N99" s="733">
        <f>+K99-L99-M99</f>
        <v>1.82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5">
      <c r="A100" s="6" t="s">
        <v>2100</v>
      </c>
      <c r="B100" s="6"/>
      <c r="C100" s="250" t="s">
        <v>100</v>
      </c>
      <c r="D100" s="250"/>
      <c r="E100" s="250"/>
      <c r="F100" s="250">
        <v>168967</v>
      </c>
      <c r="G100" s="185" t="s">
        <v>2096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5">
      <c r="A101" s="6" t="s">
        <v>2100</v>
      </c>
      <c r="B101" s="6"/>
      <c r="C101" s="250" t="s">
        <v>100</v>
      </c>
      <c r="D101" s="250"/>
      <c r="E101" s="250"/>
      <c r="F101" s="250">
        <v>168967</v>
      </c>
      <c r="G101" s="185" t="s">
        <v>2096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5">
      <c r="A102" s="6" t="s">
        <v>2100</v>
      </c>
      <c r="B102" s="6"/>
      <c r="C102" s="250" t="s">
        <v>100</v>
      </c>
      <c r="D102" s="250"/>
      <c r="E102" s="250"/>
      <c r="F102" s="250">
        <v>168967</v>
      </c>
      <c r="G102" s="185" t="s">
        <v>2096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5">
      <c r="A103" s="6" t="s">
        <v>2100</v>
      </c>
      <c r="B103" s="6"/>
      <c r="C103" s="250" t="s">
        <v>100</v>
      </c>
      <c r="D103" s="250"/>
      <c r="E103" s="250"/>
      <c r="F103" s="250">
        <v>168967</v>
      </c>
      <c r="G103" s="185" t="s">
        <v>2096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5">
      <c r="A104" s="6" t="s">
        <v>2100</v>
      </c>
      <c r="B104" s="6"/>
      <c r="C104" s="250" t="s">
        <v>100</v>
      </c>
      <c r="D104" s="250"/>
      <c r="E104" s="250"/>
      <c r="F104" s="250">
        <v>168967</v>
      </c>
      <c r="G104" s="185" t="s">
        <v>2096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5">
      <c r="A105" s="6" t="s">
        <v>2100</v>
      </c>
      <c r="B105" s="6"/>
      <c r="C105" s="250" t="s">
        <v>100</v>
      </c>
      <c r="D105" s="250"/>
      <c r="E105" s="250"/>
      <c r="F105" s="250">
        <v>168967</v>
      </c>
      <c r="G105" s="185" t="s">
        <v>2096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5">
      <c r="A106" s="6" t="s">
        <v>2100</v>
      </c>
      <c r="B106" s="6"/>
      <c r="C106" s="250" t="s">
        <v>100</v>
      </c>
      <c r="D106" s="250"/>
      <c r="E106" s="250"/>
      <c r="F106" s="250">
        <v>168967</v>
      </c>
      <c r="G106" s="185" t="s">
        <v>2096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5">
      <c r="A107" s="6" t="s">
        <v>2100</v>
      </c>
      <c r="B107" s="6"/>
      <c r="C107" s="250" t="s">
        <v>100</v>
      </c>
      <c r="D107" s="250"/>
      <c r="E107" s="250"/>
      <c r="F107" s="250">
        <v>168967</v>
      </c>
      <c r="G107" s="185" t="s">
        <v>2096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5">
      <c r="A108" s="6" t="s">
        <v>2100</v>
      </c>
      <c r="B108" s="6"/>
      <c r="C108" s="250" t="s">
        <v>100</v>
      </c>
      <c r="D108" s="250"/>
      <c r="E108" s="250"/>
      <c r="F108" s="250">
        <v>168967</v>
      </c>
      <c r="G108" s="185" t="s">
        <v>2096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5">
      <c r="A109" s="6" t="s">
        <v>2100</v>
      </c>
      <c r="B109" s="6"/>
      <c r="C109" s="250" t="s">
        <v>100</v>
      </c>
      <c r="D109" s="250"/>
      <c r="E109" s="250"/>
      <c r="F109" s="250">
        <v>168967</v>
      </c>
      <c r="G109" s="185" t="s">
        <v>2096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5">
      <c r="A110" s="6" t="s">
        <v>2100</v>
      </c>
      <c r="B110" s="6"/>
      <c r="C110" s="6" t="s">
        <v>106</v>
      </c>
      <c r="D110" s="6"/>
      <c r="E110" s="6"/>
      <c r="F110" s="6">
        <v>1668970</v>
      </c>
      <c r="G110" s="9" t="s">
        <v>2096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2.14</v>
      </c>
      <c r="L110" s="219">
        <v>0.32</v>
      </c>
      <c r="M110" s="219">
        <v>0</v>
      </c>
      <c r="N110" s="13">
        <f t="shared" si="20"/>
        <v>1.82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5">
      <c r="A111" s="6" t="s">
        <v>2100</v>
      </c>
      <c r="B111" s="6"/>
      <c r="C111" s="1" t="s">
        <v>106</v>
      </c>
      <c r="D111" s="1"/>
      <c r="E111" s="1"/>
      <c r="F111" s="1">
        <v>1668970</v>
      </c>
      <c r="G111" s="9" t="s">
        <v>2096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2.14</v>
      </c>
      <c r="L111" s="219">
        <v>0.32</v>
      </c>
      <c r="M111" s="219"/>
      <c r="N111" s="13">
        <f t="shared" si="20"/>
        <v>1.82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5">
      <c r="A112" s="6" t="s">
        <v>2100</v>
      </c>
      <c r="B112" s="6"/>
      <c r="C112" s="1" t="s">
        <v>106</v>
      </c>
      <c r="D112" s="1"/>
      <c r="E112" s="1"/>
      <c r="F112" s="1">
        <v>1668970</v>
      </c>
      <c r="G112" s="9" t="s">
        <v>2096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2.14</v>
      </c>
      <c r="L112" s="219">
        <v>0.32</v>
      </c>
      <c r="M112" s="219"/>
      <c r="N112" s="13">
        <f t="shared" si="20"/>
        <v>1.82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5">
      <c r="A113" s="6" t="s">
        <v>2100</v>
      </c>
      <c r="B113" s="6"/>
      <c r="C113" s="1" t="s">
        <v>106</v>
      </c>
      <c r="D113" s="1"/>
      <c r="E113" s="1"/>
      <c r="F113" s="1">
        <v>1668970</v>
      </c>
      <c r="G113" s="9" t="s">
        <v>2096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2.14</v>
      </c>
      <c r="L113" s="219">
        <v>0.32</v>
      </c>
      <c r="M113" s="219"/>
      <c r="N113" s="13">
        <f t="shared" si="20"/>
        <v>1.82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5">
      <c r="A114" s="6" t="s">
        <v>2100</v>
      </c>
      <c r="B114" s="6"/>
      <c r="C114" s="1" t="s">
        <v>106</v>
      </c>
      <c r="D114" s="1"/>
      <c r="E114" s="1"/>
      <c r="F114" s="1">
        <v>1668970</v>
      </c>
      <c r="G114" s="9" t="s">
        <v>2096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2.14</v>
      </c>
      <c r="L114" s="219">
        <v>0.32</v>
      </c>
      <c r="M114" s="219"/>
      <c r="N114" s="13">
        <f t="shared" si="20"/>
        <v>1.82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3">
      <c r="A115" s="6" t="s">
        <v>2100</v>
      </c>
      <c r="B115" s="6"/>
      <c r="C115" s="1" t="s">
        <v>61</v>
      </c>
      <c r="D115" s="1"/>
      <c r="E115" s="1"/>
      <c r="F115" s="1">
        <v>163812</v>
      </c>
      <c r="G115" s="252" t="s">
        <v>2061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2.0972</v>
      </c>
      <c r="L115" s="219">
        <v>0.32</v>
      </c>
      <c r="M115" s="219">
        <v>0</v>
      </c>
      <c r="N115" s="13">
        <f t="shared" si="20"/>
        <v>1.7771999999999999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5">
      <c r="A116" s="6" t="s">
        <v>2100</v>
      </c>
      <c r="B116" s="6"/>
      <c r="C116" s="250" t="s">
        <v>104</v>
      </c>
      <c r="D116" s="250"/>
      <c r="E116" s="250"/>
      <c r="F116" s="250">
        <v>300916</v>
      </c>
      <c r="G116" s="185" t="s">
        <v>128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2171</v>
      </c>
    </row>
    <row r="117" spans="1:18" ht="15" customHeight="1" x14ac:dyDescent="0.25">
      <c r="A117" s="6" t="s">
        <v>2100</v>
      </c>
      <c r="B117" s="6"/>
      <c r="C117" s="250" t="s">
        <v>104</v>
      </c>
      <c r="D117" s="250"/>
      <c r="E117" s="250"/>
      <c r="F117" s="250">
        <v>300916</v>
      </c>
      <c r="G117" s="185" t="s">
        <v>128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2172</v>
      </c>
    </row>
    <row r="118" spans="1:18" ht="15" customHeight="1" x14ac:dyDescent="0.25">
      <c r="A118" s="6" t="s">
        <v>2100</v>
      </c>
      <c r="B118" s="6"/>
      <c r="C118" s="250" t="s">
        <v>104</v>
      </c>
      <c r="D118" s="250"/>
      <c r="E118" s="250"/>
      <c r="F118" s="250">
        <v>300916</v>
      </c>
      <c r="G118" s="185" t="s">
        <v>128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2173</v>
      </c>
    </row>
    <row r="119" spans="1:18" ht="15" customHeight="1" x14ac:dyDescent="0.25">
      <c r="A119" s="6" t="s">
        <v>2100</v>
      </c>
      <c r="B119" s="6"/>
      <c r="C119" s="250" t="s">
        <v>104</v>
      </c>
      <c r="D119" s="250"/>
      <c r="E119" s="250"/>
      <c r="F119" s="250">
        <v>300916</v>
      </c>
      <c r="G119" s="185" t="s">
        <v>128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2174</v>
      </c>
    </row>
    <row r="120" spans="1:18" ht="15" customHeight="1" x14ac:dyDescent="0.25">
      <c r="A120" s="6" t="s">
        <v>2100</v>
      </c>
      <c r="B120" s="6"/>
      <c r="C120" s="250" t="s">
        <v>104</v>
      </c>
      <c r="D120" s="250"/>
      <c r="E120" s="250"/>
      <c r="F120" s="250">
        <v>300916</v>
      </c>
      <c r="G120" s="185" t="s">
        <v>128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2175</v>
      </c>
    </row>
    <row r="121" spans="1:18" ht="15" customHeight="1" x14ac:dyDescent="0.25">
      <c r="A121" s="6" t="s">
        <v>2100</v>
      </c>
      <c r="B121" s="6"/>
      <c r="C121" s="250" t="s">
        <v>104</v>
      </c>
      <c r="D121" s="250"/>
      <c r="E121" s="250"/>
      <c r="F121" s="250">
        <v>300916</v>
      </c>
      <c r="G121" s="185" t="s">
        <v>128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2176</v>
      </c>
    </row>
    <row r="122" spans="1:18" ht="15" customHeight="1" x14ac:dyDescent="0.25">
      <c r="A122" s="6" t="s">
        <v>2100</v>
      </c>
      <c r="B122" s="6"/>
      <c r="C122" s="250" t="s">
        <v>104</v>
      </c>
      <c r="D122" s="250"/>
      <c r="E122" s="250"/>
      <c r="F122" s="250">
        <v>300916</v>
      </c>
      <c r="G122" s="185" t="s">
        <v>128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2177</v>
      </c>
    </row>
    <row r="123" spans="1:18" ht="15" customHeight="1" x14ac:dyDescent="0.25">
      <c r="A123" s="6" t="s">
        <v>2100</v>
      </c>
      <c r="B123" s="6"/>
      <c r="C123" s="250" t="s">
        <v>104</v>
      </c>
      <c r="D123" s="250"/>
      <c r="E123" s="250"/>
      <c r="F123" s="250">
        <v>300916</v>
      </c>
      <c r="G123" s="185" t="s">
        <v>128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2179</v>
      </c>
    </row>
    <row r="124" spans="1:18" ht="15" customHeight="1" thickBot="1" x14ac:dyDescent="0.3">
      <c r="A124" s="6" t="s">
        <v>2100</v>
      </c>
      <c r="B124" s="6"/>
      <c r="C124" s="250" t="s">
        <v>104</v>
      </c>
      <c r="D124" s="250"/>
      <c r="E124" s="250"/>
      <c r="F124" s="250">
        <v>300916</v>
      </c>
      <c r="G124" s="185" t="s">
        <v>128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2178</v>
      </c>
    </row>
    <row r="125" spans="1:18" ht="15" customHeight="1" x14ac:dyDescent="0.25">
      <c r="A125" s="6" t="s">
        <v>2100</v>
      </c>
      <c r="B125" s="6"/>
      <c r="C125" s="1" t="s">
        <v>118</v>
      </c>
      <c r="D125" s="1"/>
      <c r="E125" s="1"/>
      <c r="F125" s="1">
        <v>279940</v>
      </c>
      <c r="G125" s="252" t="s">
        <v>2061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2.0972</v>
      </c>
      <c r="L125" s="219">
        <v>0.32</v>
      </c>
      <c r="M125" s="219">
        <v>0</v>
      </c>
      <c r="N125" s="13">
        <f t="shared" si="26"/>
        <v>1.7771999999999999</v>
      </c>
      <c r="O125" s="519">
        <f t="shared" si="14"/>
        <v>0</v>
      </c>
      <c r="P125" s="330">
        <f t="shared" si="15"/>
        <v>0</v>
      </c>
    </row>
    <row r="126" spans="1:18" ht="15" customHeight="1" x14ac:dyDescent="0.25">
      <c r="A126" s="6" t="s">
        <v>2100</v>
      </c>
      <c r="B126" s="6"/>
      <c r="C126" s="1" t="s">
        <v>118</v>
      </c>
      <c r="D126" s="1"/>
      <c r="E126" s="1"/>
      <c r="F126" s="1">
        <v>279940</v>
      </c>
      <c r="G126" s="252" t="s">
        <v>2061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2.0972</v>
      </c>
      <c r="L126" s="219">
        <v>0.32</v>
      </c>
      <c r="M126" s="219">
        <v>0</v>
      </c>
      <c r="N126" s="13">
        <f t="shared" si="26"/>
        <v>1.7771999999999999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5">
      <c r="A127" s="6" t="s">
        <v>2100</v>
      </c>
      <c r="B127" s="6"/>
      <c r="C127" s="1" t="s">
        <v>118</v>
      </c>
      <c r="D127" s="1"/>
      <c r="E127" s="1"/>
      <c r="F127" s="1">
        <v>279940</v>
      </c>
      <c r="G127" s="252" t="s">
        <v>2061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2.0972</v>
      </c>
      <c r="L127" s="219">
        <v>0.32</v>
      </c>
      <c r="M127" s="219">
        <v>0</v>
      </c>
      <c r="N127" s="13">
        <f t="shared" si="26"/>
        <v>1.7771999999999999</v>
      </c>
      <c r="O127" s="519">
        <f t="shared" si="28"/>
        <v>0</v>
      </c>
      <c r="P127" s="330">
        <f t="shared" si="15"/>
        <v>0</v>
      </c>
    </row>
    <row r="128" spans="1:18" ht="15" customHeight="1" x14ac:dyDescent="0.25">
      <c r="A128" s="6" t="s">
        <v>2100</v>
      </c>
      <c r="B128" s="6"/>
      <c r="C128" s="1" t="s">
        <v>118</v>
      </c>
      <c r="D128" s="1"/>
      <c r="E128" s="1"/>
      <c r="F128" s="1">
        <v>279940</v>
      </c>
      <c r="G128" s="252" t="s">
        <v>2061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2.0972</v>
      </c>
      <c r="L128" s="219">
        <v>0.32</v>
      </c>
      <c r="M128" s="219">
        <v>0</v>
      </c>
      <c r="N128" s="13">
        <f t="shared" si="26"/>
        <v>1.7771999999999999</v>
      </c>
      <c r="O128" s="519">
        <f t="shared" si="28"/>
        <v>0</v>
      </c>
      <c r="P128" s="330">
        <f t="shared" si="15"/>
        <v>0</v>
      </c>
    </row>
    <row r="129" spans="1:18" ht="15" customHeight="1" x14ac:dyDescent="0.25">
      <c r="A129" s="6" t="s">
        <v>2100</v>
      </c>
      <c r="B129" s="6"/>
      <c r="C129" s="1" t="s">
        <v>118</v>
      </c>
      <c r="D129" s="1"/>
      <c r="E129" s="1"/>
      <c r="F129" s="1">
        <v>279940</v>
      </c>
      <c r="G129" s="252" t="s">
        <v>2061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2.0972</v>
      </c>
      <c r="L129" s="219">
        <v>0.32</v>
      </c>
      <c r="M129" s="219">
        <v>0</v>
      </c>
      <c r="N129" s="13">
        <f t="shared" si="26"/>
        <v>1.7771999999999999</v>
      </c>
      <c r="O129" s="519">
        <f t="shared" si="28"/>
        <v>0</v>
      </c>
      <c r="P129" s="330">
        <f t="shared" si="15"/>
        <v>0</v>
      </c>
    </row>
    <row r="130" spans="1:18" ht="15" customHeight="1" x14ac:dyDescent="0.25">
      <c r="A130" s="6" t="s">
        <v>2100</v>
      </c>
      <c r="B130" s="6"/>
      <c r="C130" s="1" t="s">
        <v>118</v>
      </c>
      <c r="D130" s="1"/>
      <c r="E130" s="1"/>
      <c r="F130" s="1">
        <v>279940</v>
      </c>
      <c r="G130" s="252" t="s">
        <v>2061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2.0972</v>
      </c>
      <c r="L130" s="219">
        <v>0.32</v>
      </c>
      <c r="M130" s="219">
        <v>0</v>
      </c>
      <c r="N130" s="13">
        <f>+K130-L130-M130</f>
        <v>1.7771999999999999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5">
      <c r="A131" s="6" t="s">
        <v>2100</v>
      </c>
      <c r="B131" s="6"/>
      <c r="C131" s="1" t="s">
        <v>118</v>
      </c>
      <c r="D131" s="1"/>
      <c r="E131" s="1"/>
      <c r="F131" s="1">
        <v>279940</v>
      </c>
      <c r="G131" s="252" t="s">
        <v>2061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2.0972</v>
      </c>
      <c r="L131" s="219">
        <v>0.32</v>
      </c>
      <c r="M131" s="219">
        <v>0</v>
      </c>
      <c r="N131" s="13">
        <f t="shared" si="26"/>
        <v>1.7771999999999999</v>
      </c>
      <c r="O131" s="519">
        <f t="shared" si="28"/>
        <v>0</v>
      </c>
      <c r="P131" s="330">
        <f t="shared" si="15"/>
        <v>0</v>
      </c>
    </row>
    <row r="132" spans="1:18" ht="15" customHeight="1" x14ac:dyDescent="0.25">
      <c r="A132" s="6" t="s">
        <v>2100</v>
      </c>
      <c r="B132" s="6"/>
      <c r="C132" s="736" t="s">
        <v>2030</v>
      </c>
      <c r="D132" s="736"/>
      <c r="E132" s="736"/>
      <c r="F132" s="736">
        <v>280374</v>
      </c>
      <c r="G132" s="588" t="s">
        <v>1182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1049</v>
      </c>
      <c r="R132" s="135"/>
    </row>
    <row r="133" spans="1:18" ht="15" customHeight="1" x14ac:dyDescent="0.25">
      <c r="A133" s="6" t="s">
        <v>2100</v>
      </c>
      <c r="B133" s="6"/>
      <c r="C133" s="736" t="s">
        <v>2030</v>
      </c>
      <c r="D133" s="736"/>
      <c r="E133" s="736"/>
      <c r="F133" s="736">
        <v>280374</v>
      </c>
      <c r="G133" s="588" t="s">
        <v>1182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2152</v>
      </c>
      <c r="R133" s="135"/>
    </row>
    <row r="134" spans="1:18" ht="15" customHeight="1" x14ac:dyDescent="0.25">
      <c r="A134" s="6" t="s">
        <v>2100</v>
      </c>
      <c r="B134" s="6"/>
      <c r="C134" s="736" t="s">
        <v>2030</v>
      </c>
      <c r="D134" s="736"/>
      <c r="E134" s="736"/>
      <c r="F134" s="736">
        <v>280374</v>
      </c>
      <c r="G134" s="588" t="s">
        <v>1182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1050</v>
      </c>
      <c r="R134" s="47"/>
    </row>
    <row r="135" spans="1:18" ht="15" customHeight="1" x14ac:dyDescent="0.25">
      <c r="A135" s="6" t="s">
        <v>2100</v>
      </c>
      <c r="B135" s="6"/>
      <c r="C135" s="736" t="s">
        <v>2030</v>
      </c>
      <c r="D135" s="736"/>
      <c r="E135" s="736"/>
      <c r="F135" s="736">
        <v>280374</v>
      </c>
      <c r="G135" s="588" t="s">
        <v>1182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1051</v>
      </c>
      <c r="R135" s="47"/>
    </row>
    <row r="136" spans="1:18" ht="15" customHeight="1" x14ac:dyDescent="0.25">
      <c r="A136" s="6" t="s">
        <v>2100</v>
      </c>
      <c r="B136" s="6"/>
      <c r="C136" s="736" t="s">
        <v>2030</v>
      </c>
      <c r="D136" s="736"/>
      <c r="E136" s="736"/>
      <c r="F136" s="736">
        <v>280374</v>
      </c>
      <c r="G136" s="588" t="s">
        <v>1182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1052</v>
      </c>
      <c r="R136" s="47"/>
    </row>
    <row r="137" spans="1:18" ht="15" customHeight="1" x14ac:dyDescent="0.25">
      <c r="A137" s="6" t="s">
        <v>2100</v>
      </c>
      <c r="B137" s="6"/>
      <c r="C137" s="736" t="s">
        <v>2030</v>
      </c>
      <c r="D137" s="736"/>
      <c r="E137" s="736"/>
      <c r="F137" s="736">
        <v>280374</v>
      </c>
      <c r="G137" s="588" t="s">
        <v>1182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1049</v>
      </c>
      <c r="R137" s="47"/>
    </row>
    <row r="138" spans="1:18" ht="15" customHeight="1" x14ac:dyDescent="0.25">
      <c r="A138" s="6" t="s">
        <v>2100</v>
      </c>
      <c r="B138" s="6"/>
      <c r="C138" s="736" t="s">
        <v>2030</v>
      </c>
      <c r="D138" s="736"/>
      <c r="E138" s="736"/>
      <c r="F138" s="736">
        <v>280374</v>
      </c>
      <c r="G138" s="588" t="s">
        <v>1182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2152</v>
      </c>
      <c r="R138" s="135"/>
    </row>
    <row r="139" spans="1:18" ht="15" customHeight="1" x14ac:dyDescent="0.25">
      <c r="A139" s="6" t="s">
        <v>2100</v>
      </c>
      <c r="B139" s="6"/>
      <c r="C139" s="736" t="s">
        <v>2030</v>
      </c>
      <c r="D139" s="736"/>
      <c r="E139" s="736"/>
      <c r="F139" s="736">
        <v>280374</v>
      </c>
      <c r="G139" s="588" t="s">
        <v>1182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1050</v>
      </c>
      <c r="R139" s="135"/>
    </row>
    <row r="140" spans="1:18" ht="15" customHeight="1" x14ac:dyDescent="0.25">
      <c r="A140" s="6" t="s">
        <v>2100</v>
      </c>
      <c r="B140" s="6"/>
      <c r="C140" s="736" t="s">
        <v>2030</v>
      </c>
      <c r="D140" s="736"/>
      <c r="E140" s="736"/>
      <c r="F140" s="736">
        <v>280374</v>
      </c>
      <c r="G140" s="588" t="s">
        <v>1182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1051</v>
      </c>
      <c r="R140" s="135"/>
    </row>
    <row r="141" spans="1:18" ht="15" customHeight="1" x14ac:dyDescent="0.25">
      <c r="A141" s="6" t="s">
        <v>2100</v>
      </c>
      <c r="B141" s="6"/>
      <c r="C141" s="736" t="s">
        <v>2030</v>
      </c>
      <c r="D141" s="736"/>
      <c r="E141" s="736"/>
      <c r="F141" s="736">
        <v>280374</v>
      </c>
      <c r="G141" s="588" t="s">
        <v>1182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1052</v>
      </c>
      <c r="R141" s="135"/>
    </row>
    <row r="142" spans="1:18" ht="15" customHeight="1" x14ac:dyDescent="0.25">
      <c r="A142" s="6" t="s">
        <v>2100</v>
      </c>
      <c r="B142" s="6"/>
      <c r="C142" s="1" t="s">
        <v>1531</v>
      </c>
      <c r="D142" s="1"/>
      <c r="E142" s="1"/>
      <c r="F142" s="1">
        <v>163811</v>
      </c>
      <c r="G142" s="9" t="s">
        <v>2096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2.14</v>
      </c>
      <c r="L142" s="219">
        <v>0.32</v>
      </c>
      <c r="M142" s="219">
        <v>0.03</v>
      </c>
      <c r="N142" s="13">
        <f t="shared" ref="N142:N147" si="31">+K142-L142-M142</f>
        <v>1.79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5">
      <c r="A143" s="6" t="s">
        <v>2100</v>
      </c>
      <c r="B143" s="6"/>
      <c r="C143" s="1" t="s">
        <v>1531</v>
      </c>
      <c r="D143" s="1"/>
      <c r="E143" s="1"/>
      <c r="F143" s="1">
        <v>163811</v>
      </c>
      <c r="G143" s="9" t="s">
        <v>2096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2.14</v>
      </c>
      <c r="L143" s="219">
        <v>0.32</v>
      </c>
      <c r="M143" s="219">
        <v>0.03</v>
      </c>
      <c r="N143" s="13">
        <f t="shared" si="31"/>
        <v>1.79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5">
      <c r="A144" s="6" t="s">
        <v>2100</v>
      </c>
      <c r="B144" s="6"/>
      <c r="C144" s="1" t="s">
        <v>1531</v>
      </c>
      <c r="D144" s="1"/>
      <c r="E144" s="1"/>
      <c r="F144" s="1">
        <v>163811</v>
      </c>
      <c r="G144" s="9" t="s">
        <v>2096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2.14</v>
      </c>
      <c r="L144" s="219">
        <v>0.32</v>
      </c>
      <c r="M144" s="219">
        <v>0.03</v>
      </c>
      <c r="N144" s="13">
        <f t="shared" si="31"/>
        <v>1.79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5">
      <c r="A145" s="6" t="s">
        <v>2100</v>
      </c>
      <c r="B145" s="6"/>
      <c r="C145" s="137" t="s">
        <v>1529</v>
      </c>
      <c r="D145" s="1"/>
      <c r="E145" s="1"/>
      <c r="F145" s="1"/>
      <c r="G145" s="252" t="s">
        <v>2097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2.0758000000000001</v>
      </c>
      <c r="L145" s="219">
        <v>0.32</v>
      </c>
      <c r="M145" s="219">
        <v>0</v>
      </c>
      <c r="N145" s="13">
        <f t="shared" si="31"/>
        <v>1.7558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5">
      <c r="A146" s="6" t="s">
        <v>2100</v>
      </c>
      <c r="B146" s="6"/>
      <c r="C146" s="137" t="s">
        <v>1529</v>
      </c>
      <c r="D146" s="1"/>
      <c r="E146" s="1"/>
      <c r="F146" s="1"/>
      <c r="G146" s="252" t="s">
        <v>2097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2.0758000000000001</v>
      </c>
      <c r="L146" s="219">
        <v>0.32</v>
      </c>
      <c r="M146" s="219">
        <v>0</v>
      </c>
      <c r="N146" s="13">
        <f t="shared" si="31"/>
        <v>1.7558</v>
      </c>
      <c r="O146" s="519">
        <f t="shared" si="28"/>
        <v>0</v>
      </c>
      <c r="P146" s="330">
        <f t="shared" si="29"/>
        <v>0</v>
      </c>
    </row>
    <row r="147" spans="1:18" ht="15" customHeight="1" x14ac:dyDescent="0.25">
      <c r="A147" s="6" t="s">
        <v>2100</v>
      </c>
      <c r="B147" s="6"/>
      <c r="C147" s="137" t="s">
        <v>1529</v>
      </c>
      <c r="D147" s="1"/>
      <c r="E147" s="1"/>
      <c r="F147" s="1"/>
      <c r="G147" s="252" t="s">
        <v>2097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2.0758000000000001</v>
      </c>
      <c r="L147" s="219">
        <v>0.32</v>
      </c>
      <c r="M147" s="219">
        <v>0</v>
      </c>
      <c r="N147" s="13">
        <f t="shared" si="31"/>
        <v>1.7558</v>
      </c>
      <c r="O147" s="519">
        <f t="shared" si="28"/>
        <v>0</v>
      </c>
      <c r="P147" s="330">
        <f t="shared" si="29"/>
        <v>0</v>
      </c>
    </row>
    <row r="148" spans="1:18" ht="15" customHeight="1" x14ac:dyDescent="0.25">
      <c r="A148" s="6" t="s">
        <v>2100</v>
      </c>
      <c r="B148" s="6"/>
      <c r="C148" s="1" t="s">
        <v>119</v>
      </c>
      <c r="D148" s="1"/>
      <c r="E148" s="1"/>
      <c r="F148" s="1">
        <v>165355</v>
      </c>
      <c r="G148" s="588" t="s">
        <v>2096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2.14</v>
      </c>
      <c r="L148" s="219">
        <v>0.32</v>
      </c>
      <c r="M148" s="219">
        <v>0.03</v>
      </c>
      <c r="N148" s="13">
        <f t="shared" si="26"/>
        <v>1.79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5">
      <c r="A149" s="6" t="s">
        <v>2100</v>
      </c>
      <c r="B149" s="6"/>
      <c r="C149" s="1" t="s">
        <v>119</v>
      </c>
      <c r="D149" s="1"/>
      <c r="E149" s="1"/>
      <c r="F149" s="1">
        <v>165355</v>
      </c>
      <c r="G149" s="588" t="s">
        <v>2096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2.14</v>
      </c>
      <c r="L149" s="219">
        <v>0.32</v>
      </c>
      <c r="M149" s="219">
        <v>0.03</v>
      </c>
      <c r="N149" s="13">
        <f t="shared" si="26"/>
        <v>1.79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5">
      <c r="A150" s="6" t="s">
        <v>2100</v>
      </c>
      <c r="B150" s="6"/>
      <c r="C150" s="1" t="s">
        <v>119</v>
      </c>
      <c r="D150" s="1"/>
      <c r="E150" s="1"/>
      <c r="F150" s="1">
        <v>165355</v>
      </c>
      <c r="G150" s="588" t="s">
        <v>2096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2.14</v>
      </c>
      <c r="L150" s="219">
        <v>0.32</v>
      </c>
      <c r="M150" s="219">
        <v>0.03</v>
      </c>
      <c r="N150" s="13">
        <f t="shared" si="26"/>
        <v>1.79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5">
      <c r="A151" s="6" t="s">
        <v>2100</v>
      </c>
      <c r="B151" s="6"/>
      <c r="C151" s="1" t="s">
        <v>119</v>
      </c>
      <c r="D151" s="1"/>
      <c r="E151" s="1"/>
      <c r="F151" s="1">
        <v>165355</v>
      </c>
      <c r="G151" s="588" t="s">
        <v>2096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2.14</v>
      </c>
      <c r="L151" s="219">
        <v>0.32</v>
      </c>
      <c r="M151" s="219">
        <v>0.03</v>
      </c>
      <c r="N151" s="13">
        <f t="shared" si="26"/>
        <v>1.79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5">
      <c r="A152" s="6" t="s">
        <v>2100</v>
      </c>
      <c r="B152" s="6"/>
      <c r="C152" s="1" t="s">
        <v>83</v>
      </c>
      <c r="D152" s="1"/>
      <c r="E152" s="1"/>
      <c r="F152" s="1"/>
      <c r="G152" s="9" t="s">
        <v>2096</v>
      </c>
      <c r="H152" s="338">
        <v>805080</v>
      </c>
      <c r="I152" s="183">
        <f t="shared" si="24"/>
        <v>717.16750000000002</v>
      </c>
      <c r="J152" s="17">
        <f t="shared" si="25"/>
        <v>802</v>
      </c>
      <c r="K152" s="343">
        <f>+$K$3</f>
        <v>2.14</v>
      </c>
      <c r="L152" s="219">
        <v>0.32</v>
      </c>
      <c r="M152" s="219">
        <v>0</v>
      </c>
      <c r="N152" s="13">
        <f t="shared" si="26"/>
        <v>1.82</v>
      </c>
      <c r="O152" s="519">
        <f t="shared" si="28"/>
        <v>25</v>
      </c>
      <c r="P152" s="330">
        <f t="shared" si="29"/>
        <v>1434.64</v>
      </c>
    </row>
    <row r="153" spans="1:18" ht="15" customHeight="1" x14ac:dyDescent="0.25">
      <c r="A153" s="6" t="s">
        <v>2100</v>
      </c>
      <c r="B153" s="6"/>
      <c r="C153" s="1" t="s">
        <v>2032</v>
      </c>
      <c r="D153" s="1"/>
      <c r="E153" s="1"/>
      <c r="F153" s="1">
        <v>163818</v>
      </c>
      <c r="G153" s="252" t="s">
        <v>2061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2.0972</v>
      </c>
      <c r="L153" s="219">
        <v>0.32</v>
      </c>
      <c r="M153" s="219">
        <v>0.03</v>
      </c>
      <c r="N153" s="13">
        <f t="shared" si="26"/>
        <v>1.7471999999999999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5">
      <c r="A154" s="6" t="s">
        <v>2100</v>
      </c>
      <c r="B154" s="6"/>
      <c r="C154" s="1" t="s">
        <v>60</v>
      </c>
      <c r="D154" s="1"/>
      <c r="E154" s="1"/>
      <c r="F154" s="1">
        <v>163919</v>
      </c>
      <c r="G154" s="252" t="s">
        <v>129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2.15</v>
      </c>
      <c r="L154" s="219">
        <v>0.32</v>
      </c>
      <c r="M154" s="219">
        <v>0.03</v>
      </c>
      <c r="N154" s="13">
        <f t="shared" si="26"/>
        <v>1.7999999999999998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5">
      <c r="A155" s="6" t="s">
        <v>2100</v>
      </c>
      <c r="B155" s="6"/>
      <c r="C155" s="1" t="s">
        <v>60</v>
      </c>
      <c r="D155" s="1"/>
      <c r="E155" s="1"/>
      <c r="F155" s="1">
        <v>163919</v>
      </c>
      <c r="G155" s="252" t="s">
        <v>129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2.15</v>
      </c>
      <c r="L155" s="219">
        <v>0.32</v>
      </c>
      <c r="M155" s="219">
        <v>0.03</v>
      </c>
      <c r="N155" s="13">
        <f t="shared" si="26"/>
        <v>1.7999999999999998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5">
      <c r="A156" s="6" t="s">
        <v>2100</v>
      </c>
      <c r="B156" s="6"/>
      <c r="C156" s="1" t="s">
        <v>60</v>
      </c>
      <c r="D156" s="1"/>
      <c r="E156" s="1"/>
      <c r="F156" s="1">
        <v>163919</v>
      </c>
      <c r="G156" s="252" t="s">
        <v>129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2.15</v>
      </c>
      <c r="L156" s="219">
        <v>0.32</v>
      </c>
      <c r="M156" s="219">
        <v>0.03</v>
      </c>
      <c r="N156" s="13">
        <f t="shared" si="26"/>
        <v>1.7999999999999998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5">
      <c r="A157" s="6" t="s">
        <v>2100</v>
      </c>
      <c r="B157" s="6"/>
      <c r="C157" s="1" t="s">
        <v>60</v>
      </c>
      <c r="D157" s="1"/>
      <c r="E157" s="1"/>
      <c r="F157" s="1">
        <v>163919</v>
      </c>
      <c r="G157" s="252" t="s">
        <v>129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2.15</v>
      </c>
      <c r="L157" s="219">
        <v>0.32</v>
      </c>
      <c r="M157" s="219">
        <v>0.03</v>
      </c>
      <c r="N157" s="13">
        <f t="shared" si="26"/>
        <v>1.7999999999999998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5">
      <c r="A158" s="6" t="s">
        <v>2100</v>
      </c>
      <c r="B158" s="6"/>
      <c r="C158" s="1" t="s">
        <v>60</v>
      </c>
      <c r="D158" s="1"/>
      <c r="E158" s="1"/>
      <c r="F158" s="1">
        <v>163919</v>
      </c>
      <c r="G158" s="252" t="s">
        <v>129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2.15</v>
      </c>
      <c r="L158" s="219">
        <v>0.32</v>
      </c>
      <c r="M158" s="219">
        <v>0.03</v>
      </c>
      <c r="N158" s="13">
        <f t="shared" si="26"/>
        <v>1.7999999999999998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5">
      <c r="A159" s="6" t="s">
        <v>2100</v>
      </c>
      <c r="B159" s="6"/>
      <c r="C159" s="1" t="s">
        <v>60</v>
      </c>
      <c r="D159" s="1"/>
      <c r="E159" s="1"/>
      <c r="F159" s="1">
        <v>163919</v>
      </c>
      <c r="G159" s="252" t="s">
        <v>129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2.15</v>
      </c>
      <c r="L159" s="219">
        <v>0.32</v>
      </c>
      <c r="M159" s="219">
        <v>0.03</v>
      </c>
      <c r="N159" s="13">
        <f t="shared" si="26"/>
        <v>1.7999999999999998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5">
      <c r="A160" s="6" t="s">
        <v>2100</v>
      </c>
      <c r="B160" s="6"/>
      <c r="C160" s="1" t="s">
        <v>60</v>
      </c>
      <c r="D160" s="1"/>
      <c r="E160" s="1"/>
      <c r="F160" s="1">
        <v>163919</v>
      </c>
      <c r="G160" s="252" t="s">
        <v>129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2.15</v>
      </c>
      <c r="L160" s="219">
        <v>0.32</v>
      </c>
      <c r="M160" s="219">
        <v>0.03</v>
      </c>
      <c r="N160" s="13">
        <f t="shared" si="26"/>
        <v>1.7999999999999998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5">
      <c r="A161" s="6" t="s">
        <v>2100</v>
      </c>
      <c r="B161" s="6"/>
      <c r="C161" s="1" t="s">
        <v>60</v>
      </c>
      <c r="D161" s="1"/>
      <c r="E161" s="1"/>
      <c r="F161" s="1">
        <v>163919</v>
      </c>
      <c r="G161" s="252" t="s">
        <v>129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2.15</v>
      </c>
      <c r="L161" s="219">
        <v>0.32</v>
      </c>
      <c r="M161" s="219">
        <v>0.03</v>
      </c>
      <c r="N161" s="13">
        <f>+K161-L161-M161</f>
        <v>1.7999999999999998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5">
      <c r="A162" s="6" t="s">
        <v>2100</v>
      </c>
      <c r="B162" s="6"/>
      <c r="C162" s="1" t="s">
        <v>60</v>
      </c>
      <c r="D162" s="1"/>
      <c r="E162" s="1"/>
      <c r="F162" s="1">
        <v>163919</v>
      </c>
      <c r="G162" s="252" t="s">
        <v>129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2.15</v>
      </c>
      <c r="L162" s="219">
        <v>0.32</v>
      </c>
      <c r="M162" s="219">
        <v>0.03</v>
      </c>
      <c r="N162" s="13">
        <f t="shared" si="26"/>
        <v>1.7999999999999998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5">
      <c r="A163" s="6" t="s">
        <v>2100</v>
      </c>
      <c r="B163" s="6"/>
      <c r="C163" s="1" t="s">
        <v>60</v>
      </c>
      <c r="D163" s="1"/>
      <c r="E163" s="1"/>
      <c r="F163" s="1">
        <v>163919</v>
      </c>
      <c r="G163" s="252" t="s">
        <v>129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2.15</v>
      </c>
      <c r="L163" s="219">
        <v>0.32</v>
      </c>
      <c r="M163" s="219">
        <v>0.03</v>
      </c>
      <c r="N163" s="13">
        <f t="shared" si="26"/>
        <v>1.7999999999999998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5">
      <c r="A164" s="6" t="s">
        <v>2100</v>
      </c>
      <c r="B164" s="6"/>
      <c r="C164" s="1" t="s">
        <v>60</v>
      </c>
      <c r="D164" s="1"/>
      <c r="E164" s="1"/>
      <c r="F164" s="1">
        <v>163919</v>
      </c>
      <c r="G164" s="252" t="s">
        <v>129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2.15</v>
      </c>
      <c r="L164" s="219">
        <v>0.32</v>
      </c>
      <c r="M164" s="219">
        <v>0.03</v>
      </c>
      <c r="N164" s="13">
        <f t="shared" si="26"/>
        <v>1.7999999999999998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5">
      <c r="A165" s="6" t="s">
        <v>2100</v>
      </c>
      <c r="B165" s="6"/>
      <c r="C165" s="1" t="s">
        <v>60</v>
      </c>
      <c r="D165" s="1"/>
      <c r="E165" s="1"/>
      <c r="F165" s="1">
        <v>163919</v>
      </c>
      <c r="G165" s="252" t="s">
        <v>129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2.15</v>
      </c>
      <c r="L165" s="219">
        <v>0.32</v>
      </c>
      <c r="M165" s="219">
        <v>0.03</v>
      </c>
      <c r="N165" s="13">
        <f>+K165-L165-M165</f>
        <v>1.7999999999999998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5">
      <c r="A166" s="6" t="s">
        <v>2100</v>
      </c>
      <c r="B166" s="6"/>
      <c r="C166" s="1" t="s">
        <v>60</v>
      </c>
      <c r="D166" s="1"/>
      <c r="E166" s="1"/>
      <c r="F166" s="1">
        <v>163919</v>
      </c>
      <c r="G166" s="252" t="s">
        <v>129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2.15</v>
      </c>
      <c r="L166" s="219">
        <v>0.32</v>
      </c>
      <c r="M166" s="219">
        <v>0.03</v>
      </c>
      <c r="N166" s="13">
        <f>+K166-L166-M166</f>
        <v>1.7999999999999998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5">
      <c r="A167" s="72" t="s">
        <v>1227</v>
      </c>
      <c r="B167" s="335" t="s">
        <v>1228</v>
      </c>
      <c r="C167" s="72" t="s">
        <v>1229</v>
      </c>
      <c r="D167" s="72">
        <v>44361</v>
      </c>
      <c r="E167" s="72" t="s">
        <v>1230</v>
      </c>
      <c r="F167" s="72"/>
      <c r="G167" s="71" t="s">
        <v>1231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2.16</v>
      </c>
      <c r="L167" s="348">
        <v>0</v>
      </c>
      <c r="M167" s="348">
        <v>0</v>
      </c>
      <c r="N167" s="13">
        <f t="shared" si="26"/>
        <v>2.16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5">
      <c r="A168" s="271" t="s">
        <v>2100</v>
      </c>
      <c r="B168" s="271"/>
      <c r="C168" s="271" t="s">
        <v>387</v>
      </c>
      <c r="D168" s="271"/>
      <c r="E168" s="271"/>
      <c r="F168" s="271">
        <v>163919</v>
      </c>
      <c r="G168" s="270" t="s">
        <v>129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2.1186000000000003</v>
      </c>
      <c r="L168" s="732">
        <v>0.32</v>
      </c>
      <c r="M168" s="732">
        <v>0</v>
      </c>
      <c r="N168" s="733">
        <f>+K168-L168-M168</f>
        <v>1.7986000000000002</v>
      </c>
      <c r="O168" s="734">
        <f>IF(ISNA(VLOOKUP(H168,CNRGas,5,FALSE)),"na",VLOOKUP(H168,CNRGas,5,FALSE))</f>
        <v>0</v>
      </c>
      <c r="P168" s="330">
        <f t="shared" si="29"/>
        <v>0</v>
      </c>
      <c r="Q168" s="851" t="s">
        <v>1105</v>
      </c>
      <c r="R168" s="269"/>
    </row>
    <row r="169" spans="1:18" ht="15" customHeight="1" x14ac:dyDescent="0.25">
      <c r="A169" s="6" t="s">
        <v>2100</v>
      </c>
      <c r="B169" s="6"/>
      <c r="C169" s="250" t="s">
        <v>71</v>
      </c>
      <c r="D169" s="250"/>
      <c r="E169" s="250"/>
      <c r="F169" s="250">
        <v>164514</v>
      </c>
      <c r="G169" s="185" t="s">
        <v>17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5">
      <c r="A170" s="6" t="s">
        <v>2100</v>
      </c>
      <c r="B170" s="6"/>
      <c r="C170" s="250" t="s">
        <v>71</v>
      </c>
      <c r="D170" s="250"/>
      <c r="E170" s="250"/>
      <c r="F170" s="250">
        <v>164514</v>
      </c>
      <c r="G170" s="185" t="s">
        <v>17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5">
      <c r="A171" s="6" t="s">
        <v>2100</v>
      </c>
      <c r="B171" s="6"/>
      <c r="C171" s="250" t="s">
        <v>71</v>
      </c>
      <c r="D171" s="250"/>
      <c r="E171" s="250"/>
      <c r="F171" s="250">
        <v>164514</v>
      </c>
      <c r="G171" s="185" t="s">
        <v>17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5">
      <c r="A172" s="6" t="s">
        <v>2100</v>
      </c>
      <c r="B172" s="6"/>
      <c r="C172" s="250" t="s">
        <v>71</v>
      </c>
      <c r="D172" s="250"/>
      <c r="E172" s="250"/>
      <c r="F172" s="250">
        <v>164514</v>
      </c>
      <c r="G172" s="185" t="s">
        <v>17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5">
      <c r="A173" s="6" t="s">
        <v>2100</v>
      </c>
      <c r="B173" s="6"/>
      <c r="C173" s="250" t="s">
        <v>71</v>
      </c>
      <c r="D173" s="250"/>
      <c r="E173" s="250"/>
      <c r="F173" s="250">
        <v>164514</v>
      </c>
      <c r="G173" s="185" t="s">
        <v>17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5">
      <c r="A174" s="6" t="s">
        <v>2100</v>
      </c>
      <c r="B174" s="6"/>
      <c r="C174" s="250" t="s">
        <v>71</v>
      </c>
      <c r="D174" s="250"/>
      <c r="E174" s="250"/>
      <c r="F174" s="250">
        <v>164514</v>
      </c>
      <c r="G174" s="185" t="s">
        <v>17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5">
      <c r="A175" s="6" t="s">
        <v>2100</v>
      </c>
      <c r="B175" s="6"/>
      <c r="C175" s="250" t="s">
        <v>71</v>
      </c>
      <c r="D175" s="250"/>
      <c r="E175" s="250"/>
      <c r="F175" s="250">
        <v>164514</v>
      </c>
      <c r="G175" s="185" t="s">
        <v>17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5">
      <c r="A176" s="6" t="s">
        <v>2100</v>
      </c>
      <c r="B176" s="6"/>
      <c r="C176" s="250" t="s">
        <v>71</v>
      </c>
      <c r="D176" s="250"/>
      <c r="E176" s="250"/>
      <c r="F176" s="250">
        <v>164514</v>
      </c>
      <c r="G176" s="185" t="s">
        <v>17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5">
      <c r="A177" s="6" t="s">
        <v>2100</v>
      </c>
      <c r="B177" s="6"/>
      <c r="C177" s="250" t="s">
        <v>71</v>
      </c>
      <c r="D177" s="250"/>
      <c r="E177" s="250"/>
      <c r="F177" s="250">
        <v>164514</v>
      </c>
      <c r="G177" s="185" t="s">
        <v>17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5">
      <c r="A178" s="6" t="s">
        <v>2100</v>
      </c>
      <c r="B178" s="6"/>
      <c r="C178" s="250" t="s">
        <v>71</v>
      </c>
      <c r="D178" s="250"/>
      <c r="E178" s="250"/>
      <c r="F178" s="250">
        <v>164514</v>
      </c>
      <c r="G178" s="185" t="s">
        <v>17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5">
      <c r="A179" s="6" t="s">
        <v>2100</v>
      </c>
      <c r="B179" s="6"/>
      <c r="C179" s="250" t="s">
        <v>71</v>
      </c>
      <c r="D179" s="250"/>
      <c r="E179" s="250"/>
      <c r="F179" s="250">
        <v>164514</v>
      </c>
      <c r="G179" s="185" t="s">
        <v>17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5">
      <c r="A180" s="6" t="s">
        <v>2100</v>
      </c>
      <c r="B180" s="6"/>
      <c r="C180" s="250" t="s">
        <v>71</v>
      </c>
      <c r="D180" s="250"/>
      <c r="E180" s="250"/>
      <c r="F180" s="250">
        <v>164514</v>
      </c>
      <c r="G180" s="185" t="s">
        <v>17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5">
      <c r="A181" s="6" t="s">
        <v>2100</v>
      </c>
      <c r="B181" s="6"/>
      <c r="C181" s="250" t="s">
        <v>71</v>
      </c>
      <c r="D181" s="250"/>
      <c r="E181" s="250"/>
      <c r="F181" s="250">
        <v>164514</v>
      </c>
      <c r="G181" s="185" t="s">
        <v>17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5">
      <c r="A182" s="6" t="s">
        <v>2100</v>
      </c>
      <c r="B182" s="6"/>
      <c r="C182" s="250" t="s">
        <v>71</v>
      </c>
      <c r="D182" s="250"/>
      <c r="E182" s="250"/>
      <c r="F182" s="250">
        <v>164514</v>
      </c>
      <c r="G182" s="185" t="s">
        <v>17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5">
      <c r="A183" s="6" t="s">
        <v>2100</v>
      </c>
      <c r="B183" s="6"/>
      <c r="C183" s="250" t="s">
        <v>71</v>
      </c>
      <c r="D183" s="250"/>
      <c r="E183" s="250"/>
      <c r="F183" s="250">
        <v>164514</v>
      </c>
      <c r="G183" s="185" t="s">
        <v>17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5">
      <c r="A184" s="6" t="s">
        <v>2100</v>
      </c>
      <c r="B184" s="6"/>
      <c r="C184" s="250" t="s">
        <v>71</v>
      </c>
      <c r="D184" s="250"/>
      <c r="E184" s="250"/>
      <c r="F184" s="250">
        <v>164514</v>
      </c>
      <c r="G184" s="185" t="s">
        <v>17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5">
      <c r="A185" s="6" t="s">
        <v>2100</v>
      </c>
      <c r="B185" s="6"/>
      <c r="C185" s="250" t="s">
        <v>71</v>
      </c>
      <c r="D185" s="250"/>
      <c r="E185" s="250"/>
      <c r="F185" s="250">
        <v>164514</v>
      </c>
      <c r="G185" s="185" t="s">
        <v>17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5">
      <c r="A186" s="6" t="s">
        <v>2100</v>
      </c>
      <c r="B186" s="6"/>
      <c r="C186" s="250" t="s">
        <v>71</v>
      </c>
      <c r="D186" s="250"/>
      <c r="E186" s="250"/>
      <c r="F186" s="250">
        <v>164514</v>
      </c>
      <c r="G186" s="185" t="s">
        <v>17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5">
      <c r="A187" s="6" t="s">
        <v>2100</v>
      </c>
      <c r="B187" s="6"/>
      <c r="C187" s="250" t="s">
        <v>71</v>
      </c>
      <c r="D187" s="250"/>
      <c r="E187" s="250"/>
      <c r="F187" s="250">
        <v>164514</v>
      </c>
      <c r="G187" s="185" t="s">
        <v>17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5">
      <c r="A188" s="6" t="s">
        <v>2100</v>
      </c>
      <c r="B188" s="6"/>
      <c r="C188" s="250" t="s">
        <v>71</v>
      </c>
      <c r="D188" s="250"/>
      <c r="E188" s="250"/>
      <c r="F188" s="250">
        <v>164514</v>
      </c>
      <c r="G188" s="185" t="s">
        <v>17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5">
      <c r="A189" s="6" t="s">
        <v>2100</v>
      </c>
      <c r="B189" s="6"/>
      <c r="C189" s="250" t="s">
        <v>71</v>
      </c>
      <c r="D189" s="250"/>
      <c r="E189" s="250"/>
      <c r="F189" s="250">
        <v>164514</v>
      </c>
      <c r="G189" s="185" t="s">
        <v>17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5">
      <c r="A190" s="6" t="s">
        <v>2100</v>
      </c>
      <c r="B190" s="6"/>
      <c r="C190" s="250" t="s">
        <v>71</v>
      </c>
      <c r="D190" s="250"/>
      <c r="E190" s="250"/>
      <c r="F190" s="250">
        <v>164514</v>
      </c>
      <c r="G190" s="185" t="s">
        <v>17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5">
      <c r="A191" s="6" t="s">
        <v>2100</v>
      </c>
      <c r="B191" s="6"/>
      <c r="C191" s="250" t="s">
        <v>71</v>
      </c>
      <c r="D191" s="250"/>
      <c r="E191" s="250"/>
      <c r="F191" s="250">
        <v>164514</v>
      </c>
      <c r="G191" s="185" t="s">
        <v>17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5">
      <c r="A192" s="6" t="s">
        <v>2100</v>
      </c>
      <c r="B192" s="6"/>
      <c r="C192" s="250" t="s">
        <v>71</v>
      </c>
      <c r="D192" s="250"/>
      <c r="E192" s="250"/>
      <c r="F192" s="250">
        <v>164514</v>
      </c>
      <c r="G192" s="185" t="s">
        <v>17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5">
      <c r="A193" s="6" t="s">
        <v>2100</v>
      </c>
      <c r="B193" s="6"/>
      <c r="C193" s="250" t="s">
        <v>71</v>
      </c>
      <c r="D193" s="250"/>
      <c r="E193" s="250"/>
      <c r="F193" s="250">
        <v>164514</v>
      </c>
      <c r="G193" s="185" t="s">
        <v>17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5">
      <c r="A194" s="6" t="s">
        <v>2100</v>
      </c>
      <c r="B194" s="6"/>
      <c r="C194" s="250" t="s">
        <v>71</v>
      </c>
      <c r="D194" s="250"/>
      <c r="E194" s="250"/>
      <c r="F194" s="250">
        <v>164514</v>
      </c>
      <c r="G194" s="185" t="s">
        <v>17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5">
      <c r="A195" s="6" t="s">
        <v>2100</v>
      </c>
      <c r="B195" s="6"/>
      <c r="C195" s="250" t="s">
        <v>71</v>
      </c>
      <c r="D195" s="489"/>
      <c r="E195" s="250"/>
      <c r="F195" s="250">
        <v>164514</v>
      </c>
      <c r="G195" s="185" t="s">
        <v>17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5">
      <c r="A196" s="6" t="s">
        <v>2100</v>
      </c>
      <c r="B196" s="6"/>
      <c r="C196" s="250" t="s">
        <v>71</v>
      </c>
      <c r="D196" s="489"/>
      <c r="E196" s="250"/>
      <c r="F196" s="250">
        <v>164514</v>
      </c>
      <c r="G196" s="185" t="s">
        <v>17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5">
      <c r="A197" s="6" t="s">
        <v>2100</v>
      </c>
      <c r="B197" s="6"/>
      <c r="C197" s="250" t="s">
        <v>71</v>
      </c>
      <c r="D197" s="489"/>
      <c r="E197" s="250"/>
      <c r="F197" s="250">
        <v>164514</v>
      </c>
      <c r="G197" s="185" t="s">
        <v>17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5">
      <c r="A198" s="6" t="s">
        <v>2100</v>
      </c>
      <c r="B198" s="6"/>
      <c r="C198" s="1" t="s">
        <v>862</v>
      </c>
      <c r="E198" s="1"/>
      <c r="F198" s="1">
        <v>275277</v>
      </c>
      <c r="G198" s="252" t="s">
        <v>2097</v>
      </c>
      <c r="H198" s="225">
        <v>800289</v>
      </c>
      <c r="I198" s="183">
        <f t="shared" si="37"/>
        <v>32.555</v>
      </c>
      <c r="J198" s="17">
        <f t="shared" si="38"/>
        <v>48</v>
      </c>
      <c r="K198" s="343">
        <f>+$K$3*0.97</f>
        <v>2.0758000000000001</v>
      </c>
      <c r="L198" s="219">
        <v>0.32</v>
      </c>
      <c r="M198" s="219">
        <v>0</v>
      </c>
      <c r="N198" s="13">
        <f t="shared" si="39"/>
        <v>1.7558</v>
      </c>
      <c r="O198" s="519">
        <f t="shared" si="40"/>
        <v>25</v>
      </c>
      <c r="P198" s="330">
        <f t="shared" ref="P198:P261" si="41">(+N198*J198)-O198</f>
        <v>59.278400000000005</v>
      </c>
      <c r="Q198" s="269"/>
      <c r="R198" s="269"/>
    </row>
    <row r="199" spans="1:18" ht="15" customHeight="1" x14ac:dyDescent="0.25">
      <c r="A199" s="6" t="s">
        <v>2100</v>
      </c>
      <c r="B199" s="6"/>
      <c r="C199" s="1" t="s">
        <v>862</v>
      </c>
      <c r="E199" s="1"/>
      <c r="F199" s="1">
        <v>275277</v>
      </c>
      <c r="G199" s="252" t="s">
        <v>2097</v>
      </c>
      <c r="H199" s="225">
        <v>833596</v>
      </c>
      <c r="I199" s="183">
        <f t="shared" si="37"/>
        <v>212.565</v>
      </c>
      <c r="J199" s="17">
        <f t="shared" si="38"/>
        <v>269</v>
      </c>
      <c r="K199" s="343">
        <f>+$K$3*0.97</f>
        <v>2.0758000000000001</v>
      </c>
      <c r="L199" s="219">
        <v>0.32</v>
      </c>
      <c r="M199" s="219">
        <v>0</v>
      </c>
      <c r="N199" s="13">
        <f t="shared" si="39"/>
        <v>1.7558</v>
      </c>
      <c r="O199" s="519">
        <f t="shared" si="40"/>
        <v>25</v>
      </c>
      <c r="P199" s="330">
        <f t="shared" si="41"/>
        <v>447.31020000000001</v>
      </c>
    </row>
    <row r="200" spans="1:18" ht="15" customHeight="1" x14ac:dyDescent="0.25">
      <c r="A200" s="6" t="s">
        <v>2100</v>
      </c>
      <c r="B200" s="6"/>
      <c r="C200" s="1" t="s">
        <v>862</v>
      </c>
      <c r="E200" s="1"/>
      <c r="F200" s="1">
        <v>275277</v>
      </c>
      <c r="G200" s="252" t="s">
        <v>2097</v>
      </c>
      <c r="H200" s="225">
        <v>833848</v>
      </c>
      <c r="I200" s="183">
        <f t="shared" si="37"/>
        <v>295.86750000000001</v>
      </c>
      <c r="J200" s="17">
        <f t="shared" si="38"/>
        <v>501</v>
      </c>
      <c r="K200" s="343">
        <f>+$K$3*0.97</f>
        <v>2.0758000000000001</v>
      </c>
      <c r="L200" s="219">
        <v>0.32</v>
      </c>
      <c r="M200" s="219">
        <v>0</v>
      </c>
      <c r="N200" s="13">
        <f t="shared" si="39"/>
        <v>1.7558</v>
      </c>
      <c r="O200" s="519">
        <f t="shared" si="40"/>
        <v>25</v>
      </c>
      <c r="P200" s="330">
        <f t="shared" si="41"/>
        <v>854.6558</v>
      </c>
    </row>
    <row r="201" spans="1:18" ht="15" customHeight="1" x14ac:dyDescent="0.25">
      <c r="A201" s="6" t="s">
        <v>2100</v>
      </c>
      <c r="B201" s="6"/>
      <c r="C201" s="1" t="s">
        <v>130</v>
      </c>
      <c r="D201" s="1"/>
      <c r="E201" s="1"/>
      <c r="F201" s="1">
        <v>163813</v>
      </c>
      <c r="G201" s="252" t="s">
        <v>2096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2.14</v>
      </c>
      <c r="L201" s="219">
        <v>0.32</v>
      </c>
      <c r="M201" s="219">
        <v>0</v>
      </c>
      <c r="N201" s="13">
        <f t="shared" si="39"/>
        <v>1.82</v>
      </c>
      <c r="O201" s="519">
        <f t="shared" si="40"/>
        <v>0</v>
      </c>
      <c r="P201" s="330">
        <f t="shared" si="41"/>
        <v>0</v>
      </c>
    </row>
    <row r="202" spans="1:18" ht="15" customHeight="1" x14ac:dyDescent="0.25">
      <c r="A202" s="6" t="s">
        <v>2100</v>
      </c>
      <c r="B202" s="6"/>
      <c r="C202" s="250" t="s">
        <v>112</v>
      </c>
      <c r="D202" s="250"/>
      <c r="E202" s="250"/>
      <c r="F202" s="250">
        <v>163814</v>
      </c>
      <c r="G202" s="185" t="s">
        <v>1586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5">
      <c r="A203" s="6" t="s">
        <v>2100</v>
      </c>
      <c r="B203" s="6"/>
      <c r="C203" s="1" t="s">
        <v>644</v>
      </c>
      <c r="D203" s="409" t="s">
        <v>113</v>
      </c>
      <c r="E203" s="1"/>
      <c r="F203" s="1"/>
      <c r="G203" s="252" t="s">
        <v>2096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2.14</v>
      </c>
      <c r="L203" s="219">
        <v>0.32</v>
      </c>
      <c r="M203" s="219">
        <v>0</v>
      </c>
      <c r="N203" s="13">
        <f>+K203-L203-M203</f>
        <v>1.82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5">
      <c r="A204" s="6" t="s">
        <v>2100</v>
      </c>
      <c r="B204" s="6"/>
      <c r="C204" s="1" t="s">
        <v>644</v>
      </c>
      <c r="D204" s="409" t="s">
        <v>113</v>
      </c>
      <c r="E204" s="1"/>
      <c r="F204" s="1"/>
      <c r="G204" s="252" t="s">
        <v>2096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2.14</v>
      </c>
      <c r="L204" s="219">
        <v>0.32</v>
      </c>
      <c r="M204" s="219">
        <v>0</v>
      </c>
      <c r="N204" s="13">
        <f>+K204-L204-M204</f>
        <v>1.82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5">
      <c r="A205" s="6" t="s">
        <v>2100</v>
      </c>
      <c r="B205" s="6"/>
      <c r="C205" s="271" t="s">
        <v>644</v>
      </c>
      <c r="D205" s="409" t="s">
        <v>113</v>
      </c>
      <c r="E205" s="1"/>
      <c r="F205" s="1"/>
      <c r="G205" s="252" t="s">
        <v>2096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2.14</v>
      </c>
      <c r="L205" s="219">
        <v>0.32</v>
      </c>
      <c r="M205" s="219">
        <v>0</v>
      </c>
      <c r="N205" s="13">
        <f>+K205-L205-M205</f>
        <v>1.82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5">
      <c r="A206" s="6" t="s">
        <v>2100</v>
      </c>
      <c r="B206" s="6"/>
      <c r="C206" s="1" t="s">
        <v>644</v>
      </c>
      <c r="D206" s="409" t="s">
        <v>113</v>
      </c>
      <c r="E206" s="1"/>
      <c r="F206" s="1"/>
      <c r="G206" s="252" t="s">
        <v>2096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2.14</v>
      </c>
      <c r="L206" s="219">
        <v>0.32</v>
      </c>
      <c r="M206" s="219">
        <v>0</v>
      </c>
      <c r="N206" s="13">
        <f t="shared" si="39"/>
        <v>1.82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5">
      <c r="A207" s="6" t="s">
        <v>1207</v>
      </c>
      <c r="B207" s="329" t="s">
        <v>1208</v>
      </c>
      <c r="C207" s="6" t="s">
        <v>175</v>
      </c>
      <c r="D207" s="6">
        <v>81779</v>
      </c>
      <c r="E207" s="6" t="s">
        <v>1209</v>
      </c>
      <c r="F207" s="6"/>
      <c r="G207" s="9" t="s">
        <v>1210</v>
      </c>
      <c r="H207" s="312">
        <v>801852</v>
      </c>
      <c r="I207" s="183">
        <f>IF(ISNA(VLOOKUP(H207,CNRGas,4,FALSE)),"na",VLOOKUP(H207,CNRGas,4,FALSE))</f>
        <v>546.73249999999996</v>
      </c>
      <c r="J207" s="17">
        <f>IF(ISNA(VLOOKUP(H207,CNRGas,3,FALSE)),"na",VLOOKUP(H207,CNRGas,3,FALSE))</f>
        <v>701</v>
      </c>
      <c r="K207" s="344">
        <f>$K$2*0.95</f>
        <v>2.0044999999999997</v>
      </c>
      <c r="L207" s="347">
        <v>0.32</v>
      </c>
      <c r="M207" s="347">
        <v>0.03</v>
      </c>
      <c r="N207" s="13">
        <f t="shared" ref="N207:N212" si="42">+K207-L207-M207</f>
        <v>1.6544999999999996</v>
      </c>
      <c r="O207" s="519">
        <f>IF(ISNA(VLOOKUP(H207,CNRGas,5,FALSE)),"na",VLOOKUP(H207,CNRGas,5,FALSE))</f>
        <v>25</v>
      </c>
      <c r="P207" s="330">
        <f t="shared" si="41"/>
        <v>1134.8044999999997</v>
      </c>
      <c r="Q207" s="269">
        <f>(-P207)*0.045</f>
        <v>-51.066202499999989</v>
      </c>
      <c r="R207" s="269">
        <f>+P207+Q207</f>
        <v>1083.7382974999998</v>
      </c>
    </row>
    <row r="208" spans="1:18" ht="15" customHeight="1" x14ac:dyDescent="0.25">
      <c r="A208" s="6"/>
      <c r="B208" s="329" t="s">
        <v>1232</v>
      </c>
      <c r="C208" s="286" t="s">
        <v>1013</v>
      </c>
      <c r="D208" s="334">
        <v>66649</v>
      </c>
      <c r="E208" s="285" t="s">
        <v>1014</v>
      </c>
      <c r="F208" s="285"/>
      <c r="G208" s="285" t="s">
        <v>1015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2.14</v>
      </c>
      <c r="L208" s="347">
        <v>0.32</v>
      </c>
      <c r="M208" s="347"/>
      <c r="N208" s="13">
        <f t="shared" si="42"/>
        <v>1.82</v>
      </c>
      <c r="O208" s="519">
        <f t="shared" si="40"/>
        <v>0</v>
      </c>
      <c r="P208" s="330">
        <f t="shared" si="41"/>
        <v>0</v>
      </c>
    </row>
    <row r="209" spans="1:19" ht="15" customHeight="1" x14ac:dyDescent="0.25">
      <c r="A209" s="6" t="s">
        <v>2100</v>
      </c>
      <c r="B209" s="6"/>
      <c r="C209" s="1" t="s">
        <v>84</v>
      </c>
      <c r="D209" s="1"/>
      <c r="E209" s="1"/>
      <c r="F209" s="1">
        <v>168383</v>
      </c>
      <c r="G209" s="252" t="s">
        <v>2061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2.0972</v>
      </c>
      <c r="L209" s="219">
        <v>0.32</v>
      </c>
      <c r="M209" s="219">
        <v>0</v>
      </c>
      <c r="N209" s="13">
        <f t="shared" si="42"/>
        <v>1.7771999999999999</v>
      </c>
      <c r="O209" s="519">
        <f t="shared" si="40"/>
        <v>0</v>
      </c>
      <c r="P209" s="330">
        <f t="shared" si="41"/>
        <v>0</v>
      </c>
    </row>
    <row r="210" spans="1:19" ht="15" customHeight="1" x14ac:dyDescent="0.25">
      <c r="A210" s="6" t="s">
        <v>2100</v>
      </c>
      <c r="B210" s="6"/>
      <c r="C210" s="1" t="s">
        <v>105</v>
      </c>
      <c r="D210" s="1"/>
      <c r="E210" s="1"/>
      <c r="F210" s="1">
        <v>168440</v>
      </c>
      <c r="G210" s="252" t="s">
        <v>2061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2.0972</v>
      </c>
      <c r="L210" s="219">
        <v>0.32</v>
      </c>
      <c r="M210" s="219">
        <v>0</v>
      </c>
      <c r="N210" s="13">
        <f t="shared" si="42"/>
        <v>1.7771999999999999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5">
      <c r="A211" s="6" t="s">
        <v>1190</v>
      </c>
      <c r="B211" s="329" t="s">
        <v>1233</v>
      </c>
      <c r="C211" s="6" t="s">
        <v>1234</v>
      </c>
      <c r="D211" s="6">
        <v>59179</v>
      </c>
      <c r="E211" s="331" t="s">
        <v>1235</v>
      </c>
      <c r="F211" s="331"/>
      <c r="G211" s="9" t="s">
        <v>2099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2.0329999999999999</v>
      </c>
      <c r="L211" s="347">
        <v>0.32</v>
      </c>
      <c r="M211" s="347">
        <v>0.03</v>
      </c>
      <c r="N211" s="13">
        <f t="shared" si="42"/>
        <v>1.6829999999999998</v>
      </c>
      <c r="O211" s="519">
        <f t="shared" si="40"/>
        <v>0</v>
      </c>
      <c r="P211" s="330">
        <f t="shared" si="41"/>
        <v>0</v>
      </c>
    </row>
    <row r="212" spans="1:19" ht="15" customHeight="1" x14ac:dyDescent="0.25">
      <c r="A212" s="336"/>
      <c r="B212" s="337" t="s">
        <v>1236</v>
      </c>
      <c r="C212" s="336" t="s">
        <v>1237</v>
      </c>
      <c r="D212" s="336">
        <v>59622</v>
      </c>
      <c r="E212" s="336" t="s">
        <v>1238</v>
      </c>
      <c r="F212" s="336"/>
      <c r="G212" s="17" t="s">
        <v>1241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2.1300000000000003</v>
      </c>
      <c r="L212" s="347">
        <v>0.32</v>
      </c>
      <c r="M212" s="347">
        <v>0.03</v>
      </c>
      <c r="N212" s="13">
        <f t="shared" si="42"/>
        <v>1.7800000000000002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5">
      <c r="A213" s="6" t="s">
        <v>1207</v>
      </c>
      <c r="B213" s="337" t="s">
        <v>1236</v>
      </c>
      <c r="C213" s="6" t="s">
        <v>1237</v>
      </c>
      <c r="D213" s="6">
        <v>59622</v>
      </c>
      <c r="E213" s="6" t="s">
        <v>1238</v>
      </c>
      <c r="F213" s="6"/>
      <c r="G213" s="9" t="s">
        <v>1242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2.1300000000000003</v>
      </c>
      <c r="L213" s="347">
        <v>0.32</v>
      </c>
      <c r="M213" s="347">
        <v>0.03</v>
      </c>
      <c r="N213" s="13">
        <f t="shared" si="39"/>
        <v>1.7800000000000002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5">
      <c r="A214" s="6" t="s">
        <v>1200</v>
      </c>
      <c r="B214" s="337" t="s">
        <v>1236</v>
      </c>
      <c r="C214" s="6" t="s">
        <v>1237</v>
      </c>
      <c r="D214" s="6">
        <v>59622</v>
      </c>
      <c r="E214" s="6" t="s">
        <v>1238</v>
      </c>
      <c r="F214" s="6"/>
      <c r="G214" s="9" t="s">
        <v>1242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2.1300000000000003</v>
      </c>
      <c r="L214" s="347">
        <v>0.32</v>
      </c>
      <c r="M214" s="347">
        <v>0.03</v>
      </c>
      <c r="N214" s="13">
        <f t="shared" ref="N214:N245" si="45">+K214-L214-M214</f>
        <v>1.7800000000000002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5">
      <c r="A215" s="6" t="s">
        <v>1200</v>
      </c>
      <c r="B215" s="337" t="s">
        <v>1236</v>
      </c>
      <c r="C215" s="6" t="s">
        <v>1237</v>
      </c>
      <c r="D215" s="6">
        <v>59622</v>
      </c>
      <c r="E215" s="6"/>
      <c r="F215" s="6"/>
      <c r="G215" s="9" t="s">
        <v>1242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2.1300000000000003</v>
      </c>
      <c r="L215" s="347">
        <v>0.32</v>
      </c>
      <c r="M215" s="347">
        <v>0.03</v>
      </c>
      <c r="N215" s="13">
        <f t="shared" si="45"/>
        <v>1.7800000000000002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5">
      <c r="A216" s="6" t="s">
        <v>1200</v>
      </c>
      <c r="B216" s="337" t="s">
        <v>1236</v>
      </c>
      <c r="C216" s="6" t="s">
        <v>1237</v>
      </c>
      <c r="D216" s="6">
        <v>59622</v>
      </c>
      <c r="E216" s="6"/>
      <c r="F216" s="6"/>
      <c r="G216" s="9" t="s">
        <v>1242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2.1300000000000003</v>
      </c>
      <c r="L216" s="347">
        <v>0.32</v>
      </c>
      <c r="M216" s="347">
        <v>0.03</v>
      </c>
      <c r="N216" s="13">
        <f t="shared" si="45"/>
        <v>1.7800000000000002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5">
      <c r="A217" s="6" t="s">
        <v>1200</v>
      </c>
      <c r="B217" s="337" t="s">
        <v>1236</v>
      </c>
      <c r="C217" s="6" t="s">
        <v>1237</v>
      </c>
      <c r="D217" s="6">
        <v>59622</v>
      </c>
      <c r="E217" s="6"/>
      <c r="F217" s="6"/>
      <c r="G217" s="9" t="s">
        <v>1242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2.1300000000000003</v>
      </c>
      <c r="L217" s="347">
        <v>0.32</v>
      </c>
      <c r="M217" s="347">
        <v>0.03</v>
      </c>
      <c r="N217" s="13">
        <f t="shared" si="45"/>
        <v>1.7800000000000002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5">
      <c r="A218" s="6" t="s">
        <v>1200</v>
      </c>
      <c r="B218" s="337" t="s">
        <v>1236</v>
      </c>
      <c r="C218" s="6" t="s">
        <v>1237</v>
      </c>
      <c r="D218" s="6">
        <v>59622</v>
      </c>
      <c r="E218" s="6"/>
      <c r="F218" s="6"/>
      <c r="G218" s="9" t="s">
        <v>1242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2.1300000000000003</v>
      </c>
      <c r="L218" s="347">
        <v>0.32</v>
      </c>
      <c r="M218" s="347">
        <v>0.03</v>
      </c>
      <c r="N218" s="13">
        <f t="shared" si="45"/>
        <v>1.7800000000000002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5">
      <c r="A219" s="6" t="s">
        <v>1200</v>
      </c>
      <c r="B219" s="337" t="s">
        <v>1236</v>
      </c>
      <c r="C219" s="6" t="s">
        <v>1237</v>
      </c>
      <c r="D219" s="6">
        <v>59622</v>
      </c>
      <c r="E219" s="6"/>
      <c r="F219" s="6"/>
      <c r="G219" s="9" t="s">
        <v>1242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2.1300000000000003</v>
      </c>
      <c r="L219" s="347">
        <v>0.32</v>
      </c>
      <c r="M219" s="347">
        <v>0.03</v>
      </c>
      <c r="N219" s="13">
        <f t="shared" si="45"/>
        <v>1.7800000000000002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5">
      <c r="A220" s="6" t="s">
        <v>1200</v>
      </c>
      <c r="B220" s="337" t="s">
        <v>1236</v>
      </c>
      <c r="C220" s="6" t="s">
        <v>1237</v>
      </c>
      <c r="D220" s="6">
        <v>59622</v>
      </c>
      <c r="E220" s="6"/>
      <c r="F220" s="6"/>
      <c r="G220" s="9" t="s">
        <v>1242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2.1300000000000003</v>
      </c>
      <c r="L220" s="347">
        <v>0.32</v>
      </c>
      <c r="M220" s="347">
        <v>0.03</v>
      </c>
      <c r="N220" s="13">
        <f t="shared" si="45"/>
        <v>1.7800000000000002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5">
      <c r="A221" s="6" t="s">
        <v>1200</v>
      </c>
      <c r="B221" s="337" t="s">
        <v>1236</v>
      </c>
      <c r="C221" s="6" t="s">
        <v>1237</v>
      </c>
      <c r="D221" s="6">
        <v>59622</v>
      </c>
      <c r="E221" s="6"/>
      <c r="F221" s="6"/>
      <c r="G221" s="9" t="s">
        <v>1242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2.1300000000000003</v>
      </c>
      <c r="L221" s="347">
        <v>0.32</v>
      </c>
      <c r="M221" s="347">
        <v>0.03</v>
      </c>
      <c r="N221" s="13">
        <f t="shared" si="45"/>
        <v>1.7800000000000002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5">
      <c r="A222" s="6" t="s">
        <v>1200</v>
      </c>
      <c r="B222" s="337" t="s">
        <v>1236</v>
      </c>
      <c r="C222" s="6" t="s">
        <v>1237</v>
      </c>
      <c r="D222" s="6">
        <v>59622</v>
      </c>
      <c r="E222" s="6"/>
      <c r="F222" s="6"/>
      <c r="G222" s="9" t="s">
        <v>1242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2.1300000000000003</v>
      </c>
      <c r="L222" s="347">
        <v>0.32</v>
      </c>
      <c r="M222" s="347">
        <v>0.03</v>
      </c>
      <c r="N222" s="13">
        <f t="shared" si="45"/>
        <v>1.7800000000000002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5">
      <c r="A223" s="6" t="s">
        <v>1207</v>
      </c>
      <c r="B223" s="337" t="s">
        <v>1236</v>
      </c>
      <c r="C223" s="6" t="s">
        <v>1237</v>
      </c>
      <c r="D223" s="6">
        <v>59622</v>
      </c>
      <c r="E223" s="6" t="s">
        <v>1238</v>
      </c>
      <c r="F223" s="6"/>
      <c r="G223" s="9" t="s">
        <v>1242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2.1300000000000003</v>
      </c>
      <c r="L223" s="347">
        <v>0.32</v>
      </c>
      <c r="M223" s="347">
        <v>0.03</v>
      </c>
      <c r="N223" s="13">
        <f t="shared" si="45"/>
        <v>1.7800000000000002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5">
      <c r="A224" s="135" t="s">
        <v>1200</v>
      </c>
      <c r="B224" s="350" t="s">
        <v>1236</v>
      </c>
      <c r="C224" s="6" t="s">
        <v>1237</v>
      </c>
      <c r="D224" s="6">
        <v>59622</v>
      </c>
      <c r="E224" s="6"/>
      <c r="F224" s="6"/>
      <c r="G224" s="9" t="s">
        <v>1242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2.1300000000000003</v>
      </c>
      <c r="L224" s="347">
        <v>0.32</v>
      </c>
      <c r="M224" s="347">
        <v>0.03</v>
      </c>
      <c r="N224" s="13">
        <f t="shared" si="45"/>
        <v>1.7800000000000002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2134</v>
      </c>
    </row>
    <row r="225" spans="1:19" ht="15" customHeight="1" x14ac:dyDescent="0.25">
      <c r="A225" s="6" t="s">
        <v>1200</v>
      </c>
      <c r="B225" s="337" t="s">
        <v>1236</v>
      </c>
      <c r="C225" s="6" t="s">
        <v>1237</v>
      </c>
      <c r="D225" s="6">
        <v>59622</v>
      </c>
      <c r="E225" s="6" t="s">
        <v>1238</v>
      </c>
      <c r="F225" s="6"/>
      <c r="G225" s="9" t="s">
        <v>1242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2.1300000000000003</v>
      </c>
      <c r="L225" s="347">
        <v>0.32</v>
      </c>
      <c r="M225" s="347">
        <v>0.03</v>
      </c>
      <c r="N225" s="13">
        <f t="shared" si="45"/>
        <v>1.7800000000000002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5">
      <c r="A226" s="6" t="s">
        <v>1200</v>
      </c>
      <c r="B226" s="337" t="s">
        <v>1236</v>
      </c>
      <c r="C226" s="6" t="s">
        <v>1237</v>
      </c>
      <c r="D226" s="6">
        <v>59622</v>
      </c>
      <c r="E226" s="6" t="s">
        <v>1238</v>
      </c>
      <c r="F226" s="6"/>
      <c r="G226" s="9" t="s">
        <v>1242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2.1300000000000003</v>
      </c>
      <c r="L226" s="347">
        <v>0.32</v>
      </c>
      <c r="M226" s="347">
        <v>0.03</v>
      </c>
      <c r="N226" s="13">
        <f t="shared" si="45"/>
        <v>1.7800000000000002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5">
      <c r="A227" s="6" t="s">
        <v>1200</v>
      </c>
      <c r="B227" s="337" t="s">
        <v>1236</v>
      </c>
      <c r="C227" s="6" t="s">
        <v>1237</v>
      </c>
      <c r="D227" s="6">
        <v>59622</v>
      </c>
      <c r="E227" s="6" t="s">
        <v>1238</v>
      </c>
      <c r="F227" s="6"/>
      <c r="G227" s="9" t="s">
        <v>1242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2.1300000000000003</v>
      </c>
      <c r="L227" s="347">
        <v>0.32</v>
      </c>
      <c r="M227" s="347">
        <v>0.03</v>
      </c>
      <c r="N227" s="13">
        <f t="shared" si="45"/>
        <v>1.7800000000000002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5">
      <c r="A228" s="6" t="s">
        <v>1200</v>
      </c>
      <c r="B228" s="337" t="s">
        <v>1236</v>
      </c>
      <c r="C228" s="6" t="s">
        <v>1237</v>
      </c>
      <c r="D228" s="6">
        <v>59622</v>
      </c>
      <c r="E228" s="6" t="s">
        <v>1238</v>
      </c>
      <c r="F228" s="6"/>
      <c r="G228" s="9" t="s">
        <v>1242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2.1300000000000003</v>
      </c>
      <c r="L228" s="347">
        <v>0.32</v>
      </c>
      <c r="M228" s="347">
        <v>0.03</v>
      </c>
      <c r="N228" s="13">
        <f t="shared" si="45"/>
        <v>1.7800000000000002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5">
      <c r="A229" s="6" t="s">
        <v>1200</v>
      </c>
      <c r="B229" s="337" t="s">
        <v>1236</v>
      </c>
      <c r="C229" s="6" t="s">
        <v>1237</v>
      </c>
      <c r="D229" s="6">
        <v>59622</v>
      </c>
      <c r="E229" s="6" t="s">
        <v>1238</v>
      </c>
      <c r="F229" s="6"/>
      <c r="G229" s="9" t="s">
        <v>1242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2.1300000000000003</v>
      </c>
      <c r="L229" s="347">
        <v>0.32</v>
      </c>
      <c r="M229" s="347">
        <v>0.03</v>
      </c>
      <c r="N229" s="13">
        <f t="shared" si="45"/>
        <v>1.7800000000000002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5">
      <c r="A230" s="6" t="s">
        <v>1200</v>
      </c>
      <c r="B230" s="337" t="s">
        <v>1236</v>
      </c>
      <c r="C230" s="6" t="s">
        <v>1237</v>
      </c>
      <c r="D230" s="6">
        <v>59622</v>
      </c>
      <c r="E230" s="6" t="s">
        <v>1238</v>
      </c>
      <c r="F230" s="6"/>
      <c r="G230" s="9" t="s">
        <v>1242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2.1300000000000003</v>
      </c>
      <c r="L230" s="347">
        <v>0.32</v>
      </c>
      <c r="M230" s="347">
        <v>0.03</v>
      </c>
      <c r="N230" s="13">
        <f t="shared" si="45"/>
        <v>1.7800000000000002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5">
      <c r="A231" s="6" t="s">
        <v>1200</v>
      </c>
      <c r="B231" s="337" t="s">
        <v>1236</v>
      </c>
      <c r="C231" s="6" t="s">
        <v>1237</v>
      </c>
      <c r="D231" s="6">
        <v>59622</v>
      </c>
      <c r="E231" s="6" t="s">
        <v>1238</v>
      </c>
      <c r="F231" s="6"/>
      <c r="G231" s="9" t="s">
        <v>1242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2.1300000000000003</v>
      </c>
      <c r="L231" s="347">
        <v>0.32</v>
      </c>
      <c r="M231" s="347">
        <v>0.03</v>
      </c>
      <c r="N231" s="13">
        <f t="shared" si="45"/>
        <v>1.7800000000000002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5">
      <c r="A232" s="6" t="s">
        <v>1200</v>
      </c>
      <c r="B232" s="337" t="s">
        <v>1236</v>
      </c>
      <c r="C232" s="6" t="s">
        <v>1237</v>
      </c>
      <c r="D232" s="6">
        <v>59622</v>
      </c>
      <c r="E232" s="6" t="s">
        <v>1238</v>
      </c>
      <c r="F232" s="6"/>
      <c r="G232" s="9" t="s">
        <v>1242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2.1300000000000003</v>
      </c>
      <c r="L232" s="347">
        <v>0.32</v>
      </c>
      <c r="M232" s="347">
        <v>0.03</v>
      </c>
      <c r="N232" s="13">
        <f t="shared" si="45"/>
        <v>1.7800000000000002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5">
      <c r="A233" s="6" t="s">
        <v>1200</v>
      </c>
      <c r="B233" s="337" t="s">
        <v>1236</v>
      </c>
      <c r="C233" s="6" t="s">
        <v>1237</v>
      </c>
      <c r="D233" s="6">
        <v>59622</v>
      </c>
      <c r="E233" s="6" t="s">
        <v>1238</v>
      </c>
      <c r="F233" s="6"/>
      <c r="G233" s="9" t="s">
        <v>1242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2.1300000000000003</v>
      </c>
      <c r="L233" s="347">
        <v>0.32</v>
      </c>
      <c r="M233" s="347">
        <v>0.03</v>
      </c>
      <c r="N233" s="13">
        <f t="shared" si="45"/>
        <v>1.7800000000000002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5">
      <c r="A234" s="6" t="s">
        <v>1200</v>
      </c>
      <c r="B234" s="337" t="s">
        <v>1236</v>
      </c>
      <c r="C234" s="6" t="s">
        <v>1237</v>
      </c>
      <c r="D234" s="6">
        <v>59622</v>
      </c>
      <c r="E234" s="6" t="s">
        <v>1238</v>
      </c>
      <c r="F234" s="6"/>
      <c r="G234" s="9" t="s">
        <v>1242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2.1300000000000003</v>
      </c>
      <c r="L234" s="347">
        <v>0.32</v>
      </c>
      <c r="M234" s="347">
        <v>0.03</v>
      </c>
      <c r="N234" s="13">
        <f t="shared" si="45"/>
        <v>1.7800000000000002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5">
      <c r="A235" s="6" t="s">
        <v>2100</v>
      </c>
      <c r="B235" s="6"/>
      <c r="C235" s="1" t="s">
        <v>648</v>
      </c>
      <c r="D235" s="1"/>
      <c r="E235" s="1"/>
      <c r="F235" s="1">
        <v>168454</v>
      </c>
      <c r="G235" s="9" t="s">
        <v>2061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2.0972</v>
      </c>
      <c r="L235" s="219">
        <v>0.32</v>
      </c>
      <c r="M235" s="219">
        <v>0</v>
      </c>
      <c r="N235" s="13">
        <f t="shared" si="45"/>
        <v>1.7771999999999999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5">
      <c r="A236" s="6" t="s">
        <v>2100</v>
      </c>
      <c r="B236" s="6"/>
      <c r="C236" s="1" t="s">
        <v>648</v>
      </c>
      <c r="D236" s="1"/>
      <c r="E236" s="1"/>
      <c r="F236" s="1">
        <v>168454</v>
      </c>
      <c r="G236" s="9" t="s">
        <v>2061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2.0972</v>
      </c>
      <c r="L236" s="219">
        <v>0.32</v>
      </c>
      <c r="M236" s="219">
        <v>0</v>
      </c>
      <c r="N236" s="13">
        <f t="shared" si="45"/>
        <v>1.7771999999999999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5">
      <c r="A237" s="6" t="s">
        <v>2100</v>
      </c>
      <c r="B237" s="6"/>
      <c r="C237" s="1" t="s">
        <v>90</v>
      </c>
      <c r="D237" s="1"/>
      <c r="E237" s="1"/>
      <c r="F237" s="1">
        <v>168468</v>
      </c>
      <c r="G237" s="252" t="s">
        <v>2097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2.0758000000000001</v>
      </c>
      <c r="L237" s="219">
        <v>0.32</v>
      </c>
      <c r="M237" s="219">
        <v>0</v>
      </c>
      <c r="N237" s="13">
        <f t="shared" si="45"/>
        <v>1.7558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5">
      <c r="A238" s="6" t="s">
        <v>2100</v>
      </c>
      <c r="B238" s="6"/>
      <c r="C238" s="1" t="s">
        <v>120</v>
      </c>
      <c r="D238" s="1"/>
      <c r="E238" s="1"/>
      <c r="F238" s="186">
        <v>225493</v>
      </c>
      <c r="G238" s="252" t="s">
        <v>2061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2.0972</v>
      </c>
      <c r="L238" s="219">
        <v>0.32</v>
      </c>
      <c r="M238" s="219">
        <v>0</v>
      </c>
      <c r="N238" s="13">
        <f t="shared" si="45"/>
        <v>1.7771999999999999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5">
      <c r="A239" s="6" t="s">
        <v>1190</v>
      </c>
      <c r="B239" s="329" t="s">
        <v>1243</v>
      </c>
      <c r="C239" s="6" t="s">
        <v>1244</v>
      </c>
      <c r="D239" s="6">
        <v>65229</v>
      </c>
      <c r="E239" s="6" t="s">
        <v>1245</v>
      </c>
      <c r="F239" s="6"/>
      <c r="G239" s="9" t="s">
        <v>1217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2.0329999999999999</v>
      </c>
      <c r="L239" s="347">
        <v>0.32</v>
      </c>
      <c r="M239" s="347">
        <v>0.03</v>
      </c>
      <c r="N239" s="13">
        <f t="shared" si="45"/>
        <v>1.6829999999999998</v>
      </c>
      <c r="O239" s="519">
        <f t="shared" si="40"/>
        <v>0</v>
      </c>
      <c r="P239" s="330">
        <f t="shared" si="41"/>
        <v>0</v>
      </c>
    </row>
    <row r="240" spans="1:19" ht="15" customHeight="1" x14ac:dyDescent="0.25">
      <c r="A240" s="6" t="s">
        <v>2100</v>
      </c>
      <c r="B240" s="6"/>
      <c r="C240" s="1" t="s">
        <v>107</v>
      </c>
      <c r="D240" s="1"/>
      <c r="E240" s="1"/>
      <c r="F240" s="1">
        <v>163381</v>
      </c>
      <c r="G240" s="9" t="s">
        <v>2096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2.14</v>
      </c>
      <c r="L240" s="219">
        <v>0.32</v>
      </c>
      <c r="M240" s="219">
        <v>0</v>
      </c>
      <c r="N240" s="13">
        <f t="shared" si="45"/>
        <v>1.82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5">
      <c r="A241" s="6" t="s">
        <v>2100</v>
      </c>
      <c r="B241" s="6"/>
      <c r="C241" s="1" t="s">
        <v>107</v>
      </c>
      <c r="D241" s="1"/>
      <c r="E241" s="1"/>
      <c r="F241" s="1">
        <v>163381</v>
      </c>
      <c r="G241" s="9" t="s">
        <v>2096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2.14</v>
      </c>
      <c r="L241" s="219">
        <v>0.32</v>
      </c>
      <c r="M241" s="219">
        <v>0</v>
      </c>
      <c r="N241" s="13">
        <f t="shared" si="45"/>
        <v>1.82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5">
      <c r="A242" s="6" t="s">
        <v>2100</v>
      </c>
      <c r="B242" s="6"/>
      <c r="C242" s="1" t="s">
        <v>92</v>
      </c>
      <c r="D242" s="1"/>
      <c r="E242" s="1"/>
      <c r="F242" s="1">
        <v>163815</v>
      </c>
      <c r="G242" s="252" t="s">
        <v>2061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2.0972</v>
      </c>
      <c r="L242" s="219">
        <v>0.32</v>
      </c>
      <c r="M242" s="219">
        <v>0.03</v>
      </c>
      <c r="N242" s="13">
        <f t="shared" si="45"/>
        <v>1.7471999999999999</v>
      </c>
      <c r="O242" s="519">
        <f t="shared" si="40"/>
        <v>0</v>
      </c>
      <c r="P242" s="330">
        <f t="shared" si="41"/>
        <v>0</v>
      </c>
    </row>
    <row r="243" spans="1:18" ht="15" customHeight="1" x14ac:dyDescent="0.25">
      <c r="A243" s="6" t="s">
        <v>2100</v>
      </c>
      <c r="B243" s="6"/>
      <c r="C243" s="1" t="s">
        <v>66</v>
      </c>
      <c r="D243" s="1"/>
      <c r="E243" s="1"/>
      <c r="F243" s="1">
        <v>163817</v>
      </c>
      <c r="G243" s="252" t="s">
        <v>2061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2.0972</v>
      </c>
      <c r="L243" s="219">
        <v>0.32</v>
      </c>
      <c r="M243" s="219">
        <v>0</v>
      </c>
      <c r="N243" s="13">
        <f t="shared" si="45"/>
        <v>1.7771999999999999</v>
      </c>
      <c r="O243" s="519">
        <f t="shared" si="40"/>
        <v>0</v>
      </c>
      <c r="P243" s="330">
        <f t="shared" si="41"/>
        <v>0</v>
      </c>
    </row>
    <row r="244" spans="1:18" ht="15" customHeight="1" x14ac:dyDescent="0.25">
      <c r="A244" s="6" t="s">
        <v>1190</v>
      </c>
      <c r="B244" s="329" t="s">
        <v>1246</v>
      </c>
      <c r="C244" s="666" t="s">
        <v>1247</v>
      </c>
      <c r="D244" s="666">
        <v>67883</v>
      </c>
      <c r="E244" s="666" t="s">
        <v>1248</v>
      </c>
      <c r="F244" s="666"/>
      <c r="G244" s="831" t="s">
        <v>1249</v>
      </c>
      <c r="H244" s="339">
        <v>804452</v>
      </c>
      <c r="I244" s="879">
        <f t="shared" si="37"/>
        <v>112.985</v>
      </c>
      <c r="J244" s="536">
        <f t="shared" si="46"/>
        <v>136</v>
      </c>
      <c r="K244" s="344">
        <f>+$K$3-0.08</f>
        <v>2.06</v>
      </c>
      <c r="L244" s="347">
        <v>0.32</v>
      </c>
      <c r="M244" s="347">
        <v>0.03</v>
      </c>
      <c r="N244" s="13">
        <f t="shared" si="45"/>
        <v>1.71</v>
      </c>
      <c r="O244" s="519">
        <f t="shared" si="40"/>
        <v>25</v>
      </c>
      <c r="P244" s="330">
        <f t="shared" si="41"/>
        <v>207.56</v>
      </c>
      <c r="Q244" s="881" t="s">
        <v>508</v>
      </c>
    </row>
    <row r="245" spans="1:18" ht="15" customHeight="1" x14ac:dyDescent="0.25">
      <c r="A245" s="6" t="s">
        <v>2100</v>
      </c>
      <c r="B245" s="6"/>
      <c r="C245" s="1" t="s">
        <v>64</v>
      </c>
      <c r="D245" s="271" t="s">
        <v>2325</v>
      </c>
      <c r="E245" s="1"/>
      <c r="F245" s="1">
        <v>166887</v>
      </c>
      <c r="G245" s="252" t="s">
        <v>2096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2.14</v>
      </c>
      <c r="L245" s="219">
        <v>0.32</v>
      </c>
      <c r="M245" s="219">
        <v>0</v>
      </c>
      <c r="N245" s="13">
        <f t="shared" si="45"/>
        <v>1.82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5">
      <c r="A246" s="6" t="s">
        <v>2100</v>
      </c>
      <c r="B246" s="6"/>
      <c r="C246" s="244" t="s">
        <v>64</v>
      </c>
      <c r="D246" s="244" t="s">
        <v>2326</v>
      </c>
      <c r="E246" s="1"/>
      <c r="F246" s="1">
        <v>166887</v>
      </c>
      <c r="G246" s="252" t="s">
        <v>2096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2.14</v>
      </c>
      <c r="L246" s="219">
        <v>0.32</v>
      </c>
      <c r="M246" s="219">
        <v>0</v>
      </c>
      <c r="N246" s="13">
        <f t="shared" ref="N246:N280" si="47">+K246-L246-M246</f>
        <v>1.82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5">
      <c r="A247" s="6" t="s">
        <v>2100</v>
      </c>
      <c r="B247" s="6"/>
      <c r="C247" s="244" t="s">
        <v>64</v>
      </c>
      <c r="D247" s="244" t="s">
        <v>2326</v>
      </c>
      <c r="E247" s="1"/>
      <c r="F247" s="1">
        <v>166887</v>
      </c>
      <c r="G247" s="252" t="s">
        <v>2096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2.14</v>
      </c>
      <c r="L247" s="219">
        <v>0.32</v>
      </c>
      <c r="M247" s="219">
        <v>0</v>
      </c>
      <c r="N247" s="13">
        <f t="shared" si="47"/>
        <v>1.82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5">
      <c r="A248" s="6" t="s">
        <v>2100</v>
      </c>
      <c r="B248" s="6"/>
      <c r="C248" s="1" t="s">
        <v>647</v>
      </c>
      <c r="D248" s="186" t="s">
        <v>108</v>
      </c>
      <c r="E248" s="1"/>
      <c r="F248" s="1">
        <v>164268</v>
      </c>
      <c r="G248" s="252" t="s">
        <v>2168</v>
      </c>
      <c r="H248" s="338">
        <v>804513</v>
      </c>
      <c r="I248" s="263">
        <f t="shared" si="37"/>
        <v>2403.3249999999998</v>
      </c>
      <c r="J248" s="263">
        <f t="shared" si="46"/>
        <v>3021</v>
      </c>
      <c r="K248" s="343">
        <f>+$K$3-0.02</f>
        <v>2.12</v>
      </c>
      <c r="L248" s="219">
        <v>0.32</v>
      </c>
      <c r="M248" s="219">
        <v>0</v>
      </c>
      <c r="N248" s="13">
        <f t="shared" si="47"/>
        <v>1.8</v>
      </c>
      <c r="O248" s="519">
        <f t="shared" si="40"/>
        <v>25</v>
      </c>
      <c r="P248" s="330">
        <f t="shared" si="41"/>
        <v>5412.8</v>
      </c>
      <c r="Q248" s="135"/>
      <c r="R248" s="135"/>
    </row>
    <row r="249" spans="1:18" ht="15" customHeight="1" x14ac:dyDescent="0.25">
      <c r="A249" s="6" t="s">
        <v>2100</v>
      </c>
      <c r="B249" s="6"/>
      <c r="C249" s="1" t="s">
        <v>647</v>
      </c>
      <c r="D249" s="186" t="s">
        <v>108</v>
      </c>
      <c r="E249" s="1"/>
      <c r="F249" s="1">
        <v>225487</v>
      </c>
      <c r="G249" s="252" t="s">
        <v>2168</v>
      </c>
      <c r="H249" s="338">
        <v>826176</v>
      </c>
      <c r="I249" s="263">
        <f t="shared" si="37"/>
        <v>38.299999999999997</v>
      </c>
      <c r="J249" s="263">
        <f t="shared" si="46"/>
        <v>43</v>
      </c>
      <c r="K249" s="343">
        <f>+$K$3-0.02</f>
        <v>2.12</v>
      </c>
      <c r="L249" s="219">
        <v>0.32</v>
      </c>
      <c r="M249" s="219">
        <v>0</v>
      </c>
      <c r="N249" s="13">
        <f t="shared" si="47"/>
        <v>1.8</v>
      </c>
      <c r="O249" s="519">
        <f t="shared" si="40"/>
        <v>25</v>
      </c>
      <c r="P249" s="330">
        <f t="shared" si="41"/>
        <v>52.400000000000006</v>
      </c>
      <c r="Q249" s="135"/>
      <c r="R249" s="135"/>
    </row>
    <row r="250" spans="1:18" ht="15" customHeight="1" x14ac:dyDescent="0.25">
      <c r="A250" s="6" t="s">
        <v>2100</v>
      </c>
      <c r="B250" s="6"/>
      <c r="C250" s="1" t="s">
        <v>93</v>
      </c>
      <c r="D250" s="1"/>
      <c r="E250" s="1"/>
      <c r="F250" s="1">
        <v>163816</v>
      </c>
      <c r="G250" s="9" t="s">
        <v>2096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2.14</v>
      </c>
      <c r="L250" s="219">
        <v>0.32</v>
      </c>
      <c r="M250" s="219">
        <v>0.03</v>
      </c>
      <c r="N250" s="13">
        <f t="shared" si="47"/>
        <v>1.79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5">
      <c r="A251" s="6" t="s">
        <v>2100</v>
      </c>
      <c r="B251" s="6"/>
      <c r="C251" s="1" t="s">
        <v>93</v>
      </c>
      <c r="D251" s="1"/>
      <c r="E251" s="1"/>
      <c r="F251" s="1">
        <v>163816</v>
      </c>
      <c r="G251" s="9" t="s">
        <v>2096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2.14</v>
      </c>
      <c r="L251" s="219">
        <v>0.32</v>
      </c>
      <c r="M251" s="219">
        <v>0</v>
      </c>
      <c r="N251" s="13">
        <f t="shared" si="47"/>
        <v>1.82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5">
      <c r="A252" s="6" t="s">
        <v>2100</v>
      </c>
      <c r="B252" s="6"/>
      <c r="C252" s="1" t="s">
        <v>93</v>
      </c>
      <c r="D252" s="1"/>
      <c r="E252" s="1"/>
      <c r="F252" s="1">
        <v>163816</v>
      </c>
      <c r="G252" s="9" t="s">
        <v>2096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2.14</v>
      </c>
      <c r="L252" s="219">
        <v>0.32</v>
      </c>
      <c r="M252" s="219">
        <v>0</v>
      </c>
      <c r="N252" s="13">
        <f t="shared" si="47"/>
        <v>1.82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3">
      <c r="A253" s="6" t="s">
        <v>2100</v>
      </c>
      <c r="B253" s="6"/>
      <c r="C253" s="1" t="s">
        <v>94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91.92</v>
      </c>
      <c r="J253" s="17">
        <f t="shared" si="50"/>
        <v>109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191.91</v>
      </c>
    </row>
    <row r="254" spans="1:18" ht="15" customHeight="1" x14ac:dyDescent="0.25">
      <c r="A254" s="6" t="s">
        <v>2100</v>
      </c>
      <c r="B254" s="6"/>
      <c r="C254" s="464" t="s">
        <v>97</v>
      </c>
      <c r="D254" s="464"/>
      <c r="E254" s="464"/>
      <c r="F254" s="464">
        <v>222927</v>
      </c>
      <c r="G254" s="521" t="s">
        <v>132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2.14</v>
      </c>
      <c r="L254" s="524">
        <v>0.32</v>
      </c>
      <c r="M254" s="524">
        <v>0</v>
      </c>
      <c r="N254" s="525">
        <f t="shared" si="47"/>
        <v>1.82</v>
      </c>
      <c r="O254" s="526">
        <f t="shared" si="48"/>
        <v>0</v>
      </c>
      <c r="P254" s="330">
        <f t="shared" si="41"/>
        <v>0</v>
      </c>
      <c r="Q254" s="530" t="s">
        <v>161</v>
      </c>
      <c r="R254" s="531"/>
    </row>
    <row r="255" spans="1:18" ht="15" customHeight="1" thickBot="1" x14ac:dyDescent="0.3">
      <c r="A255" s="6" t="s">
        <v>2100</v>
      </c>
      <c r="B255" s="6"/>
      <c r="C255" s="464" t="s">
        <v>97</v>
      </c>
      <c r="D255" s="464"/>
      <c r="E255" s="464"/>
      <c r="F255" s="464">
        <v>222927</v>
      </c>
      <c r="G255" s="521" t="s">
        <v>132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2.14</v>
      </c>
      <c r="L255" s="524">
        <v>0.32</v>
      </c>
      <c r="M255" s="524">
        <v>0</v>
      </c>
      <c r="N255" s="525">
        <f t="shared" si="47"/>
        <v>1.82</v>
      </c>
      <c r="O255" s="526">
        <f t="shared" si="48"/>
        <v>0</v>
      </c>
      <c r="P255" s="330">
        <f t="shared" si="41"/>
        <v>0</v>
      </c>
      <c r="Q255" s="532" t="s">
        <v>162</v>
      </c>
      <c r="R255" s="533"/>
    </row>
    <row r="256" spans="1:18" ht="15" customHeight="1" x14ac:dyDescent="0.25">
      <c r="A256" s="6" t="s">
        <v>2100</v>
      </c>
      <c r="B256" s="6"/>
      <c r="C256" s="1" t="s">
        <v>98</v>
      </c>
      <c r="D256" s="1"/>
      <c r="E256" s="1"/>
      <c r="F256" s="1">
        <v>163821</v>
      </c>
      <c r="G256" s="252" t="s">
        <v>2096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2.14</v>
      </c>
      <c r="L256" s="219">
        <v>0.32</v>
      </c>
      <c r="M256" s="219">
        <v>0</v>
      </c>
      <c r="N256" s="13">
        <f t="shared" si="47"/>
        <v>1.82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5">
      <c r="A257" s="6" t="s">
        <v>2100</v>
      </c>
      <c r="B257" s="6"/>
      <c r="C257" s="358" t="s">
        <v>1262</v>
      </c>
      <c r="D257" s="1"/>
      <c r="E257" s="1"/>
      <c r="F257" s="1"/>
      <c r="G257" s="419" t="s">
        <v>1690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5">
      <c r="A258" s="6" t="s">
        <v>2100</v>
      </c>
      <c r="B258" s="6"/>
      <c r="C258" s="358" t="s">
        <v>1262</v>
      </c>
      <c r="D258" s="1"/>
      <c r="E258" s="1"/>
      <c r="F258" s="1"/>
      <c r="G258" s="419" t="s">
        <v>1690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5">
      <c r="A259" s="6" t="s">
        <v>2100</v>
      </c>
      <c r="B259" s="6"/>
      <c r="C259" s="358" t="s">
        <v>1262</v>
      </c>
      <c r="D259" s="1"/>
      <c r="E259" s="1"/>
      <c r="F259" s="1"/>
      <c r="G259" s="419" t="s">
        <v>1690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5">
      <c r="A260" s="6" t="s">
        <v>2100</v>
      </c>
      <c r="B260" s="6"/>
      <c r="C260" s="358" t="s">
        <v>1262</v>
      </c>
      <c r="D260" s="1"/>
      <c r="E260" s="1"/>
      <c r="F260" s="1"/>
      <c r="G260" s="419" t="s">
        <v>1690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5">
      <c r="A261" s="6" t="s">
        <v>2100</v>
      </c>
      <c r="B261" s="6"/>
      <c r="C261" s="358" t="s">
        <v>1262</v>
      </c>
      <c r="D261" s="1"/>
      <c r="E261" s="1"/>
      <c r="F261" s="1"/>
      <c r="G261" s="419" t="s">
        <v>1690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5">
      <c r="A262" s="6" t="s">
        <v>2100</v>
      </c>
      <c r="B262" s="6"/>
      <c r="C262" s="1" t="s">
        <v>121</v>
      </c>
      <c r="D262" s="1"/>
      <c r="E262" s="1"/>
      <c r="F262" s="1">
        <v>163823</v>
      </c>
      <c r="G262" s="252" t="s">
        <v>2097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2.0758000000000001</v>
      </c>
      <c r="L262" s="219">
        <v>0.32</v>
      </c>
      <c r="M262" s="219">
        <v>0</v>
      </c>
      <c r="N262" s="13">
        <f t="shared" si="47"/>
        <v>1.7558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5">
      <c r="A263" s="6" t="s">
        <v>2100</v>
      </c>
      <c r="B263" s="6"/>
      <c r="C263" s="1" t="s">
        <v>121</v>
      </c>
      <c r="D263" s="1"/>
      <c r="E263" s="1"/>
      <c r="F263" s="1">
        <v>163823</v>
      </c>
      <c r="G263" s="252" t="s">
        <v>2097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2.0758000000000001</v>
      </c>
      <c r="L263" s="219">
        <v>0.32</v>
      </c>
      <c r="M263" s="219">
        <v>0</v>
      </c>
      <c r="N263" s="13">
        <f t="shared" si="47"/>
        <v>1.7558</v>
      </c>
      <c r="O263" s="519">
        <f t="shared" si="48"/>
        <v>0</v>
      </c>
      <c r="P263" s="330">
        <f t="shared" si="51"/>
        <v>0</v>
      </c>
    </row>
    <row r="264" spans="1:18" ht="15" customHeight="1" x14ac:dyDescent="0.25">
      <c r="A264" s="6" t="s">
        <v>2100</v>
      </c>
      <c r="B264" s="6"/>
      <c r="C264" s="1" t="s">
        <v>121</v>
      </c>
      <c r="D264" s="1"/>
      <c r="E264" s="1"/>
      <c r="F264" s="1">
        <v>163823</v>
      </c>
      <c r="G264" s="252" t="s">
        <v>2097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2.0758000000000001</v>
      </c>
      <c r="L264" s="219">
        <v>0.32</v>
      </c>
      <c r="M264" s="219">
        <v>0</v>
      </c>
      <c r="N264" s="13">
        <f t="shared" si="47"/>
        <v>1.7558</v>
      </c>
      <c r="O264" s="519">
        <f t="shared" si="48"/>
        <v>0</v>
      </c>
      <c r="P264" s="330">
        <f t="shared" si="51"/>
        <v>0</v>
      </c>
    </row>
    <row r="265" spans="1:18" ht="15" customHeight="1" x14ac:dyDescent="0.25">
      <c r="A265" s="6" t="s">
        <v>2100</v>
      </c>
      <c r="B265" s="6"/>
      <c r="C265" s="1" t="s">
        <v>124</v>
      </c>
      <c r="D265" s="1"/>
      <c r="E265" s="1"/>
      <c r="F265" s="1">
        <v>163825</v>
      </c>
      <c r="G265" s="252" t="s">
        <v>2061</v>
      </c>
      <c r="H265" s="338">
        <v>834862</v>
      </c>
      <c r="I265" s="183">
        <f t="shared" si="49"/>
        <v>52.662500000000001</v>
      </c>
      <c r="J265" s="17">
        <f t="shared" si="50"/>
        <v>69</v>
      </c>
      <c r="K265" s="343">
        <f>+$K$3*0.98</f>
        <v>2.0972</v>
      </c>
      <c r="L265" s="219">
        <v>0.32</v>
      </c>
      <c r="M265" s="219">
        <v>0</v>
      </c>
      <c r="N265" s="13">
        <f t="shared" si="47"/>
        <v>1.7771999999999999</v>
      </c>
      <c r="O265" s="519">
        <f t="shared" si="48"/>
        <v>25</v>
      </c>
      <c r="P265" s="330">
        <f t="shared" si="51"/>
        <v>97.626799999999989</v>
      </c>
    </row>
    <row r="266" spans="1:18" ht="15" customHeight="1" x14ac:dyDescent="0.25">
      <c r="A266" s="6" t="s">
        <v>2100</v>
      </c>
      <c r="B266" s="6"/>
      <c r="C266" s="1" t="s">
        <v>101</v>
      </c>
      <c r="D266" s="1"/>
      <c r="E266" s="1"/>
      <c r="F266" s="1">
        <v>163829</v>
      </c>
      <c r="G266" s="252" t="s">
        <v>2061</v>
      </c>
      <c r="H266" s="338">
        <v>801153</v>
      </c>
      <c r="I266" s="183">
        <f t="shared" si="49"/>
        <v>5.7450000000000001</v>
      </c>
      <c r="J266" s="17">
        <f t="shared" si="50"/>
        <v>7</v>
      </c>
      <c r="K266" s="343">
        <f>+$K$3*0.98</f>
        <v>2.0972</v>
      </c>
      <c r="L266" s="219">
        <v>0.32</v>
      </c>
      <c r="M266" s="219">
        <v>0</v>
      </c>
      <c r="N266" s="13">
        <f t="shared" si="47"/>
        <v>1.7771999999999999</v>
      </c>
      <c r="O266" s="519">
        <f t="shared" si="48"/>
        <v>25</v>
      </c>
      <c r="P266" s="330">
        <f t="shared" si="51"/>
        <v>-12.559600000000001</v>
      </c>
      <c r="Q266" s="269">
        <f>(-P266)*0.045</f>
        <v>0.56518200000000007</v>
      </c>
      <c r="R266" s="269">
        <f>+P266+Q266</f>
        <v>-11.994418000000001</v>
      </c>
    </row>
    <row r="267" spans="1:18" ht="15" customHeight="1" x14ac:dyDescent="0.25">
      <c r="A267" s="6" t="s">
        <v>2100</v>
      </c>
      <c r="B267" s="6"/>
      <c r="C267" s="250" t="s">
        <v>110</v>
      </c>
      <c r="D267" s="250"/>
      <c r="E267" s="250"/>
      <c r="F267" s="250">
        <v>266987</v>
      </c>
      <c r="G267" s="185" t="s">
        <v>133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5">
      <c r="A268" s="6" t="s">
        <v>2100</v>
      </c>
      <c r="B268" s="6"/>
      <c r="C268" s="250" t="s">
        <v>110</v>
      </c>
      <c r="D268" s="250"/>
      <c r="E268" s="250"/>
      <c r="F268" s="250">
        <v>266987</v>
      </c>
      <c r="G268" s="185" t="s">
        <v>133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5">
      <c r="A269" s="6" t="s">
        <v>2100</v>
      </c>
      <c r="B269" s="6"/>
      <c r="C269" s="250" t="s">
        <v>110</v>
      </c>
      <c r="D269" s="250"/>
      <c r="E269" s="250"/>
      <c r="F269" s="250">
        <v>266987</v>
      </c>
      <c r="G269" s="185" t="s">
        <v>133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5">
      <c r="A270" s="6" t="s">
        <v>2100</v>
      </c>
      <c r="B270" s="6"/>
      <c r="C270" s="250" t="s">
        <v>110</v>
      </c>
      <c r="D270" s="250"/>
      <c r="E270" s="250"/>
      <c r="F270" s="250">
        <v>266987</v>
      </c>
      <c r="G270" s="185" t="s">
        <v>133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5">
      <c r="A271" s="6" t="s">
        <v>2100</v>
      </c>
      <c r="B271" s="6"/>
      <c r="C271" s="250" t="s">
        <v>110</v>
      </c>
      <c r="D271" s="250"/>
      <c r="E271" s="250"/>
      <c r="F271" s="250">
        <v>266987</v>
      </c>
      <c r="G271" s="185" t="s">
        <v>133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5">
      <c r="A272" s="6" t="s">
        <v>2100</v>
      </c>
      <c r="B272" s="6"/>
      <c r="C272" s="250" t="s">
        <v>110</v>
      </c>
      <c r="D272" s="250"/>
      <c r="E272" s="250"/>
      <c r="F272" s="250">
        <v>266987</v>
      </c>
      <c r="G272" s="185" t="s">
        <v>133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5">
      <c r="A273" s="6" t="s">
        <v>2100</v>
      </c>
      <c r="B273" s="6"/>
      <c r="C273" s="1" t="s">
        <v>102</v>
      </c>
      <c r="D273" s="1"/>
      <c r="E273" s="1"/>
      <c r="F273" s="1">
        <v>168352</v>
      </c>
      <c r="G273" s="252" t="s">
        <v>2096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2.14</v>
      </c>
      <c r="L273" s="219">
        <v>0.32</v>
      </c>
      <c r="M273" s="219"/>
      <c r="N273" s="13">
        <f t="shared" si="47"/>
        <v>1.82</v>
      </c>
      <c r="O273" s="519">
        <f t="shared" si="48"/>
        <v>0</v>
      </c>
      <c r="P273" s="330">
        <f t="shared" si="51"/>
        <v>0</v>
      </c>
    </row>
    <row r="274" spans="1:18" ht="15" customHeight="1" x14ac:dyDescent="0.25">
      <c r="A274" s="6" t="s">
        <v>2100</v>
      </c>
      <c r="B274" s="6"/>
      <c r="C274" s="1" t="s">
        <v>102</v>
      </c>
      <c r="D274" s="1"/>
      <c r="E274" s="1"/>
      <c r="F274" s="1">
        <v>168352</v>
      </c>
      <c r="G274" s="252" t="s">
        <v>2096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2.14</v>
      </c>
      <c r="L274" s="219">
        <v>0.32</v>
      </c>
      <c r="M274" s="219"/>
      <c r="N274" s="13">
        <f t="shared" si="47"/>
        <v>1.82</v>
      </c>
      <c r="O274" s="519">
        <f t="shared" si="48"/>
        <v>0</v>
      </c>
      <c r="P274" s="330">
        <f t="shared" si="51"/>
        <v>0</v>
      </c>
    </row>
    <row r="275" spans="1:18" ht="15" customHeight="1" x14ac:dyDescent="0.25">
      <c r="A275" s="6" t="s">
        <v>2100</v>
      </c>
      <c r="B275" s="6"/>
      <c r="C275" s="1" t="s">
        <v>102</v>
      </c>
      <c r="D275" s="1"/>
      <c r="E275" s="1"/>
      <c r="F275" s="1">
        <v>168352</v>
      </c>
      <c r="G275" s="252" t="s">
        <v>2096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2.14</v>
      </c>
      <c r="L275" s="219">
        <v>0.32</v>
      </c>
      <c r="M275" s="219">
        <v>0.03</v>
      </c>
      <c r="N275" s="13">
        <f t="shared" si="47"/>
        <v>1.79</v>
      </c>
      <c r="O275" s="519">
        <f t="shared" si="48"/>
        <v>0</v>
      </c>
      <c r="P275" s="330">
        <f t="shared" si="51"/>
        <v>0</v>
      </c>
    </row>
    <row r="276" spans="1:18" ht="15" customHeight="1" x14ac:dyDescent="0.25">
      <c r="A276" s="6" t="s">
        <v>2100</v>
      </c>
      <c r="B276" s="6"/>
      <c r="C276" s="1" t="s">
        <v>650</v>
      </c>
      <c r="D276" s="186" t="s">
        <v>122</v>
      </c>
      <c r="E276" s="1"/>
      <c r="F276" s="186">
        <v>163827</v>
      </c>
      <c r="G276" s="252" t="s">
        <v>2096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2.14</v>
      </c>
      <c r="L276" s="219">
        <v>0.32</v>
      </c>
      <c r="M276" s="219">
        <v>0</v>
      </c>
      <c r="N276" s="13">
        <f t="shared" si="47"/>
        <v>1.82</v>
      </c>
      <c r="O276" s="519">
        <f t="shared" si="48"/>
        <v>0</v>
      </c>
      <c r="P276" s="330">
        <f t="shared" si="51"/>
        <v>0</v>
      </c>
    </row>
    <row r="277" spans="1:18" ht="15" customHeight="1" x14ac:dyDescent="0.25">
      <c r="A277" s="6" t="s">
        <v>2100</v>
      </c>
      <c r="B277" s="6"/>
      <c r="C277" s="1" t="s">
        <v>650</v>
      </c>
      <c r="D277" s="186" t="s">
        <v>122</v>
      </c>
      <c r="E277" s="1"/>
      <c r="F277" s="186">
        <v>163827</v>
      </c>
      <c r="G277" s="252" t="s">
        <v>2096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2.14</v>
      </c>
      <c r="L277" s="219">
        <v>0.32</v>
      </c>
      <c r="M277" s="219">
        <v>0</v>
      </c>
      <c r="N277" s="13">
        <f t="shared" si="47"/>
        <v>1.82</v>
      </c>
      <c r="O277" s="519">
        <f t="shared" si="48"/>
        <v>0</v>
      </c>
      <c r="P277" s="330">
        <f t="shared" si="51"/>
        <v>0</v>
      </c>
    </row>
    <row r="278" spans="1:18" ht="15" customHeight="1" x14ac:dyDescent="0.25">
      <c r="A278" s="6" t="s">
        <v>2100</v>
      </c>
      <c r="B278" s="6"/>
      <c r="C278" s="1" t="s">
        <v>89</v>
      </c>
      <c r="D278" s="1"/>
      <c r="E278" s="1"/>
      <c r="F278" s="186">
        <v>163869</v>
      </c>
      <c r="G278" s="252" t="s">
        <v>2096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2.14</v>
      </c>
      <c r="L278" s="219">
        <v>0.32</v>
      </c>
      <c r="M278" s="219"/>
      <c r="N278" s="13">
        <f t="shared" si="47"/>
        <v>1.82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5">
      <c r="A279" s="6" t="s">
        <v>2100</v>
      </c>
      <c r="B279" s="6"/>
      <c r="C279" s="1" t="s">
        <v>89</v>
      </c>
      <c r="D279" s="1"/>
      <c r="E279" s="1"/>
      <c r="F279" s="186">
        <v>163869</v>
      </c>
      <c r="G279" s="252" t="s">
        <v>2096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2.14</v>
      </c>
      <c r="L279" s="219">
        <v>0.32</v>
      </c>
      <c r="M279" s="219"/>
      <c r="N279" s="13">
        <f t="shared" si="47"/>
        <v>1.82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5">
      <c r="A280" s="6" t="s">
        <v>2100</v>
      </c>
      <c r="B280" s="6"/>
      <c r="C280" s="1" t="s">
        <v>89</v>
      </c>
      <c r="D280" s="1"/>
      <c r="E280" s="1"/>
      <c r="F280" s="186">
        <v>163869</v>
      </c>
      <c r="G280" s="252" t="s">
        <v>2096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2.14</v>
      </c>
      <c r="L280" s="219">
        <v>0.32</v>
      </c>
      <c r="M280" s="219"/>
      <c r="N280" s="13">
        <f t="shared" si="47"/>
        <v>1.82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5">
      <c r="A281" s="6" t="s">
        <v>2100</v>
      </c>
      <c r="B281" s="6"/>
      <c r="C281" s="1" t="s">
        <v>89</v>
      </c>
      <c r="D281" s="1"/>
      <c r="E281" s="1"/>
      <c r="F281" s="186">
        <v>163869</v>
      </c>
      <c r="G281" s="252" t="s">
        <v>2096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2.14</v>
      </c>
      <c r="L281" s="219">
        <v>0.32</v>
      </c>
      <c r="M281" s="219"/>
      <c r="N281" s="13">
        <f>+K281-L281-M281</f>
        <v>1.82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5">
      <c r="A282" s="6" t="s">
        <v>1227</v>
      </c>
      <c r="B282" s="329" t="s">
        <v>1254</v>
      </c>
      <c r="C282" s="6" t="s">
        <v>1255</v>
      </c>
      <c r="D282" s="6">
        <v>93501</v>
      </c>
      <c r="E282" s="6" t="s">
        <v>1257</v>
      </c>
      <c r="F282" s="6"/>
      <c r="G282" s="9" t="s">
        <v>1258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2.0972</v>
      </c>
      <c r="L282" s="347">
        <v>0.32</v>
      </c>
      <c r="M282" s="219">
        <v>0.03</v>
      </c>
      <c r="N282" s="13">
        <f>+K282-L282-M282</f>
        <v>1.7471999999999999</v>
      </c>
      <c r="O282" s="519">
        <f t="shared" si="48"/>
        <v>0</v>
      </c>
      <c r="P282" s="330">
        <f t="shared" si="51"/>
        <v>0</v>
      </c>
    </row>
    <row r="283" spans="1:18" ht="15" customHeight="1" x14ac:dyDescent="0.25">
      <c r="A283" s="6" t="s">
        <v>1227</v>
      </c>
      <c r="B283" s="329" t="s">
        <v>1254</v>
      </c>
      <c r="C283" s="6" t="s">
        <v>1255</v>
      </c>
      <c r="D283" s="6">
        <v>93501</v>
      </c>
      <c r="E283" s="6" t="s">
        <v>1257</v>
      </c>
      <c r="F283" s="6"/>
      <c r="G283" s="9" t="s">
        <v>1258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2.0972</v>
      </c>
      <c r="L283" s="347">
        <v>0.32</v>
      </c>
      <c r="M283" s="219">
        <v>0.03</v>
      </c>
      <c r="N283" s="13">
        <f>+K283-L283-M283</f>
        <v>1.7471999999999999</v>
      </c>
      <c r="O283" s="519">
        <f t="shared" si="48"/>
        <v>0</v>
      </c>
      <c r="P283" s="330">
        <f t="shared" si="51"/>
        <v>0</v>
      </c>
    </row>
    <row r="284" spans="1:18" ht="15" customHeight="1" x14ac:dyDescent="0.25">
      <c r="A284" s="6" t="s">
        <v>2100</v>
      </c>
      <c r="B284" s="6"/>
      <c r="C284" s="1" t="s">
        <v>2039</v>
      </c>
      <c r="D284" s="186" t="s">
        <v>123</v>
      </c>
      <c r="E284" s="1"/>
      <c r="F284" s="186">
        <v>163801</v>
      </c>
      <c r="G284" s="9" t="s">
        <v>2061</v>
      </c>
      <c r="H284" s="338">
        <v>800134</v>
      </c>
      <c r="I284" s="183">
        <f t="shared" si="49"/>
        <v>24.895</v>
      </c>
      <c r="J284" s="17">
        <f t="shared" si="50"/>
        <v>40</v>
      </c>
      <c r="K284" s="343">
        <f>+$K$3*0.98</f>
        <v>2.0972</v>
      </c>
      <c r="L284" s="219">
        <v>0.32</v>
      </c>
      <c r="M284" s="219">
        <v>0</v>
      </c>
      <c r="N284" s="13">
        <f>+K284-L284-M284</f>
        <v>1.7771999999999999</v>
      </c>
      <c r="O284" s="519">
        <v>12.5</v>
      </c>
      <c r="P284" s="330">
        <f t="shared" si="51"/>
        <v>58.587999999999994</v>
      </c>
    </row>
    <row r="285" spans="1:18" ht="15" customHeight="1" x14ac:dyDescent="0.25">
      <c r="A285" s="6" t="s">
        <v>2100</v>
      </c>
      <c r="B285" s="6"/>
      <c r="C285" s="1" t="s">
        <v>2039</v>
      </c>
      <c r="D285" s="186" t="s">
        <v>123</v>
      </c>
      <c r="E285" s="1"/>
      <c r="F285" s="186">
        <v>163801</v>
      </c>
      <c r="G285" s="9" t="s">
        <v>2061</v>
      </c>
      <c r="H285" s="338">
        <v>800176</v>
      </c>
      <c r="I285" s="183">
        <f t="shared" si="49"/>
        <v>278.63249999999999</v>
      </c>
      <c r="J285" s="17">
        <f t="shared" si="50"/>
        <v>432</v>
      </c>
      <c r="K285" s="343">
        <f>+$K$3*0.98</f>
        <v>2.0972</v>
      </c>
      <c r="L285" s="219">
        <v>0.32</v>
      </c>
      <c r="M285" s="219">
        <v>0</v>
      </c>
      <c r="N285" s="13">
        <f>+K285-L285-M285</f>
        <v>1.7771999999999999</v>
      </c>
      <c r="O285" s="519">
        <v>12.5</v>
      </c>
      <c r="P285" s="330">
        <f t="shared" si="51"/>
        <v>755.2503999999999</v>
      </c>
    </row>
    <row r="286" spans="1:18" ht="15" customHeight="1" x14ac:dyDescent="0.25">
      <c r="J286" s="852">
        <f>SUM(J5:J285)-SUM(J11:J19)-SUM(J38:J58)-SUM(J254:J255)</f>
        <v>10367</v>
      </c>
    </row>
    <row r="287" spans="1:18" ht="15" customHeight="1" x14ac:dyDescent="0.25">
      <c r="I287" s="349">
        <f>SUM(I5:I286)</f>
        <v>8313.9725000000017</v>
      </c>
      <c r="J287" s="4">
        <f>SUM(J5:J285)</f>
        <v>10367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3.2" x14ac:dyDescent="0.25"/>
  <cols>
    <col min="1" max="1" width="13.109375" customWidth="1"/>
    <col min="3" max="3" width="10.33203125" bestFit="1" customWidth="1"/>
    <col min="5" max="5" width="13.5546875" customWidth="1"/>
    <col min="7" max="7" width="10.88671875" style="154" customWidth="1"/>
  </cols>
  <sheetData>
    <row r="2" spans="1:26" x14ac:dyDescent="0.25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5">
      <c r="A3" s="379" t="s">
        <v>82</v>
      </c>
      <c r="B3" s="149"/>
      <c r="C3" s="463"/>
      <c r="D3" s="463"/>
      <c r="E3" s="452" t="s">
        <v>1684</v>
      </c>
      <c r="F3" s="149"/>
    </row>
    <row r="4" spans="1:26" x14ac:dyDescent="0.25">
      <c r="A4" s="463">
        <v>13000</v>
      </c>
      <c r="B4" s="463">
        <v>3.0750000000000002</v>
      </c>
      <c r="C4" s="452" t="s">
        <v>842</v>
      </c>
      <c r="D4" s="463"/>
      <c r="E4" s="554" t="s">
        <v>1094</v>
      </c>
    </row>
    <row r="5" spans="1:26" x14ac:dyDescent="0.25">
      <c r="A5" s="463"/>
      <c r="B5" s="463"/>
      <c r="C5" s="463"/>
      <c r="D5" s="463"/>
    </row>
    <row r="6" spans="1:26" x14ac:dyDescent="0.25">
      <c r="E6" s="138" t="s">
        <v>2117</v>
      </c>
      <c r="F6" s="139"/>
      <c r="G6" s="157">
        <f>cgas!$J$5</f>
        <v>2.14</v>
      </c>
    </row>
    <row r="8" spans="1:26" x14ac:dyDescent="0.25">
      <c r="A8" t="s">
        <v>2118</v>
      </c>
      <c r="C8" t="s">
        <v>2060</v>
      </c>
      <c r="D8" t="s">
        <v>2081</v>
      </c>
    </row>
    <row r="9" spans="1:26" x14ac:dyDescent="0.25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8" thickBot="1" x14ac:dyDescent="0.3">
      <c r="C10" s="262">
        <f>+A9-C9</f>
        <v>-13000</v>
      </c>
      <c r="D10" s="540">
        <f>+G6</f>
        <v>2.14</v>
      </c>
      <c r="E10" s="150">
        <f>+C10*D10</f>
        <v>-27820</v>
      </c>
      <c r="G10" s="154" t="s">
        <v>2121</v>
      </c>
    </row>
    <row r="11" spans="1:26" x14ac:dyDescent="0.25">
      <c r="C11">
        <f>SUM(C9:C10)</f>
        <v>0</v>
      </c>
      <c r="E11" s="541">
        <f>SUM(E9:E10)</f>
        <v>12155</v>
      </c>
      <c r="G11" s="410" t="e">
        <f>ROUND(E11/C11,4)</f>
        <v>#DIV/0!</v>
      </c>
    </row>
    <row r="12" spans="1:26" s="4" customFormat="1" ht="13.8" thickBot="1" x14ac:dyDescent="0.3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5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5">
      <c r="A15" s="137" t="s">
        <v>1659</v>
      </c>
      <c r="B15" s="145"/>
      <c r="C15" s="145"/>
      <c r="D15" s="145"/>
    </row>
    <row r="16" spans="1:26" x14ac:dyDescent="0.25">
      <c r="A16" s="145">
        <v>0</v>
      </c>
      <c r="B16" s="403">
        <v>4.5</v>
      </c>
      <c r="C16" s="452" t="s">
        <v>1660</v>
      </c>
      <c r="D16" s="463"/>
      <c r="E16" s="452" t="s">
        <v>2167</v>
      </c>
      <c r="F16" s="553"/>
    </row>
    <row r="17" spans="1:26" x14ac:dyDescent="0.25">
      <c r="A17" s="145">
        <v>2500</v>
      </c>
      <c r="B17" s="403">
        <v>3.01</v>
      </c>
      <c r="C17" s="146" t="s">
        <v>922</v>
      </c>
      <c r="D17" s="145"/>
      <c r="E17" s="554" t="s">
        <v>2147</v>
      </c>
      <c r="F17" s="553"/>
    </row>
    <row r="18" spans="1:26" x14ac:dyDescent="0.25">
      <c r="A18" s="145">
        <v>1250</v>
      </c>
      <c r="B18" s="145">
        <v>5.32</v>
      </c>
      <c r="C18" s="146" t="s">
        <v>1939</v>
      </c>
      <c r="D18" s="145"/>
      <c r="E18" s="554" t="s">
        <v>923</v>
      </c>
      <c r="F18" s="553"/>
    </row>
    <row r="19" spans="1:26" x14ac:dyDescent="0.25">
      <c r="E19" s="138" t="s">
        <v>2117</v>
      </c>
      <c r="F19" s="139"/>
      <c r="G19" s="157">
        <f>cgas!$J$5</f>
        <v>2.14</v>
      </c>
    </row>
    <row r="21" spans="1:26" x14ac:dyDescent="0.25">
      <c r="A21" t="s">
        <v>2118</v>
      </c>
      <c r="C21" t="s">
        <v>2060</v>
      </c>
      <c r="D21" t="s">
        <v>2081</v>
      </c>
    </row>
    <row r="22" spans="1:26" x14ac:dyDescent="0.25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5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5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8" thickBot="1" x14ac:dyDescent="0.3">
      <c r="C25" s="262">
        <f>+A22-C22-C23-C24</f>
        <v>-3750</v>
      </c>
      <c r="D25" s="540">
        <f>+G19</f>
        <v>2.14</v>
      </c>
      <c r="E25" s="150">
        <f>+C25*D25</f>
        <v>-8025.0000000000009</v>
      </c>
      <c r="G25" s="154" t="s">
        <v>2121</v>
      </c>
    </row>
    <row r="26" spans="1:26" x14ac:dyDescent="0.25">
      <c r="C26">
        <f>SUM(C22:C25)</f>
        <v>0</v>
      </c>
      <c r="E26" s="541">
        <f>SUM(E22:E25)</f>
        <v>6149.9999999999991</v>
      </c>
      <c r="G26" s="410" t="e">
        <f>ROUND(E26/C26,4)</f>
        <v>#DIV/0!</v>
      </c>
    </row>
    <row r="27" spans="1:26" s="4" customFormat="1" ht="13.8" thickBot="1" x14ac:dyDescent="0.3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5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5">
      <c r="A30" s="137" t="s">
        <v>592</v>
      </c>
      <c r="B30" s="145"/>
      <c r="C30" s="145"/>
      <c r="D30" s="145"/>
    </row>
    <row r="31" spans="1:26" x14ac:dyDescent="0.25">
      <c r="A31" s="145">
        <v>2000</v>
      </c>
      <c r="B31" s="145">
        <v>5.0199999999999996</v>
      </c>
      <c r="C31" s="146" t="s">
        <v>922</v>
      </c>
      <c r="D31" s="145"/>
      <c r="E31" s="554" t="s">
        <v>923</v>
      </c>
    </row>
    <row r="32" spans="1:26" x14ac:dyDescent="0.25">
      <c r="A32" s="145"/>
      <c r="B32" s="145"/>
      <c r="C32" s="145"/>
      <c r="D32" s="145"/>
    </row>
    <row r="33" spans="1:26" x14ac:dyDescent="0.25">
      <c r="E33" s="138" t="s">
        <v>2117</v>
      </c>
      <c r="F33" s="139"/>
      <c r="G33" s="157">
        <f>cgas!$J$5</f>
        <v>2.14</v>
      </c>
    </row>
    <row r="35" spans="1:26" x14ac:dyDescent="0.25">
      <c r="A35" t="s">
        <v>2118</v>
      </c>
      <c r="C35" t="s">
        <v>2060</v>
      </c>
      <c r="D35" t="s">
        <v>2081</v>
      </c>
    </row>
    <row r="36" spans="1:26" x14ac:dyDescent="0.25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8" thickBot="1" x14ac:dyDescent="0.3">
      <c r="C37" s="262">
        <f>+A36-C36</f>
        <v>-2000</v>
      </c>
      <c r="D37" s="540">
        <f>+G33</f>
        <v>2.14</v>
      </c>
      <c r="E37" s="150">
        <f>+C37*D37</f>
        <v>-4280</v>
      </c>
      <c r="G37" s="154" t="s">
        <v>2121</v>
      </c>
    </row>
    <row r="38" spans="1:26" x14ac:dyDescent="0.25">
      <c r="C38">
        <f>SUM(C36:C37)</f>
        <v>0</v>
      </c>
      <c r="E38" s="541">
        <f>SUM(E36:E37)</f>
        <v>5760</v>
      </c>
      <c r="G38" s="410" t="e">
        <f>ROUND(E38/C38,4)</f>
        <v>#DIV/0!</v>
      </c>
    </row>
    <row r="39" spans="1:26" s="4" customFormat="1" ht="13.8" thickBot="1" x14ac:dyDescent="0.3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 s="391" t="s">
        <v>1668</v>
      </c>
      <c r="B40" s="391"/>
      <c r="E40" s="173"/>
    </row>
    <row r="41" spans="1:26" x14ac:dyDescent="0.25">
      <c r="A41" s="463" t="s">
        <v>1669</v>
      </c>
      <c r="B41" s="725">
        <v>2.6</v>
      </c>
      <c r="C41" s="452" t="s">
        <v>1670</v>
      </c>
      <c r="D41" s="463"/>
      <c r="E41" s="173"/>
    </row>
    <row r="42" spans="1:26" x14ac:dyDescent="0.25">
      <c r="A42" s="391" t="s">
        <v>2102</v>
      </c>
      <c r="B42" s="391"/>
      <c r="C42" s="452" t="s">
        <v>1684</v>
      </c>
      <c r="E42" s="173"/>
    </row>
    <row r="43" spans="1:26" x14ac:dyDescent="0.25">
      <c r="A43" s="391"/>
      <c r="B43" s="391"/>
      <c r="E43" s="173"/>
    </row>
    <row r="44" spans="1:26" x14ac:dyDescent="0.25">
      <c r="A44" s="683" t="s">
        <v>1457</v>
      </c>
      <c r="B44" s="145"/>
      <c r="E44" s="393" t="s">
        <v>2117</v>
      </c>
      <c r="F44" s="139"/>
      <c r="G44" s="157">
        <f>cgas!$J$5</f>
        <v>2.14</v>
      </c>
    </row>
    <row r="45" spans="1:26" x14ac:dyDescent="0.25">
      <c r="A45" s="391"/>
      <c r="B45" s="391"/>
      <c r="E45" s="173"/>
    </row>
    <row r="46" spans="1:26" x14ac:dyDescent="0.25">
      <c r="A46" s="391" t="s">
        <v>2118</v>
      </c>
      <c r="B46" s="391"/>
      <c r="C46" t="s">
        <v>2060</v>
      </c>
      <c r="D46" t="s">
        <v>2081</v>
      </c>
      <c r="E46" s="173"/>
    </row>
    <row r="47" spans="1:26" x14ac:dyDescent="0.25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8" thickBot="1" x14ac:dyDescent="0.3">
      <c r="A48"/>
      <c r="B48"/>
      <c r="C48" s="14">
        <f>A47-C47</f>
        <v>0</v>
      </c>
      <c r="D48" s="140">
        <f>G44</f>
        <v>2.14</v>
      </c>
      <c r="E48" s="174">
        <f>C48*D48</f>
        <v>0</v>
      </c>
      <c r="F48"/>
      <c r="G48" s="154" t="s">
        <v>2121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5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8" thickBot="1" x14ac:dyDescent="0.3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5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5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5">
      <c r="A53" s="415" t="s">
        <v>612</v>
      </c>
      <c r="B53" s="145"/>
      <c r="C53" s="145"/>
      <c r="D53" s="145"/>
    </row>
    <row r="54" spans="1:26" x14ac:dyDescent="0.25">
      <c r="A54" s="145">
        <v>0</v>
      </c>
      <c r="B54" s="145">
        <v>2.48</v>
      </c>
      <c r="C54" s="452" t="s">
        <v>1684</v>
      </c>
      <c r="D54" s="145"/>
    </row>
    <row r="56" spans="1:26" x14ac:dyDescent="0.25">
      <c r="E56" s="138" t="s">
        <v>2117</v>
      </c>
      <c r="F56" s="139"/>
      <c r="G56" s="157">
        <f>cgas!$J$5</f>
        <v>2.14</v>
      </c>
    </row>
    <row r="58" spans="1:26" x14ac:dyDescent="0.25">
      <c r="A58" t="s">
        <v>2118</v>
      </c>
      <c r="C58" t="s">
        <v>2060</v>
      </c>
      <c r="D58" t="s">
        <v>2081</v>
      </c>
    </row>
    <row r="59" spans="1:26" x14ac:dyDescent="0.25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8" thickBot="1" x14ac:dyDescent="0.3">
      <c r="C60" s="262">
        <f>+A59-C59</f>
        <v>0</v>
      </c>
      <c r="D60" s="203">
        <f>G56</f>
        <v>2.14</v>
      </c>
      <c r="E60" s="189">
        <f>C60*D60</f>
        <v>0</v>
      </c>
      <c r="G60" s="154" t="s">
        <v>2121</v>
      </c>
    </row>
    <row r="61" spans="1:26" x14ac:dyDescent="0.25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8" thickBot="1" x14ac:dyDescent="0.3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5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5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5">
      <c r="A65" s="137" t="s">
        <v>1946</v>
      </c>
      <c r="B65" s="463"/>
      <c r="C65" s="452" t="s">
        <v>1684</v>
      </c>
      <c r="D65" s="463"/>
    </row>
    <row r="66" spans="1:9" x14ac:dyDescent="0.25">
      <c r="A66" s="463">
        <v>0</v>
      </c>
      <c r="B66" s="463">
        <v>2.98</v>
      </c>
      <c r="C66" s="452" t="s">
        <v>842</v>
      </c>
      <c r="D66" s="463"/>
      <c r="E66" s="74"/>
    </row>
    <row r="67" spans="1:9" x14ac:dyDescent="0.25">
      <c r="E67" s="138" t="s">
        <v>1947</v>
      </c>
      <c r="F67" s="139"/>
      <c r="G67" s="157">
        <f>cgas!$J$5-0.02</f>
        <v>2.12</v>
      </c>
    </row>
    <row r="69" spans="1:9" x14ac:dyDescent="0.25">
      <c r="A69" t="s">
        <v>2118</v>
      </c>
      <c r="C69" t="s">
        <v>2060</v>
      </c>
      <c r="D69" t="s">
        <v>2081</v>
      </c>
    </row>
    <row r="70" spans="1:9" x14ac:dyDescent="0.25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8" thickBot="1" x14ac:dyDescent="0.3">
      <c r="C71" s="14">
        <f>IF(A70&gt;C70,A70-C70,0)</f>
        <v>0</v>
      </c>
      <c r="D71" s="140">
        <f>G67</f>
        <v>2.12</v>
      </c>
      <c r="E71" s="14">
        <f>C71*D71</f>
        <v>0</v>
      </c>
      <c r="G71" s="154" t="s">
        <v>2121</v>
      </c>
    </row>
    <row r="72" spans="1:9" x14ac:dyDescent="0.25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8" thickBot="1" x14ac:dyDescent="0.3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5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5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5">
      <c r="A76" s="137" t="s">
        <v>613</v>
      </c>
      <c r="B76" s="145"/>
      <c r="C76" s="452" t="s">
        <v>1684</v>
      </c>
      <c r="D76" s="145"/>
    </row>
    <row r="77" spans="1:9" x14ac:dyDescent="0.25">
      <c r="A77" s="463">
        <v>8000</v>
      </c>
      <c r="B77" s="463">
        <v>2.86</v>
      </c>
      <c r="C77" s="452" t="s">
        <v>1703</v>
      </c>
      <c r="D77" s="463"/>
      <c r="E77" s="452"/>
    </row>
    <row r="78" spans="1:9" x14ac:dyDescent="0.25">
      <c r="A78" s="145"/>
      <c r="B78" s="145"/>
      <c r="C78" s="145"/>
      <c r="D78" s="145"/>
    </row>
    <row r="79" spans="1:9" x14ac:dyDescent="0.25">
      <c r="E79" s="138" t="s">
        <v>2117</v>
      </c>
      <c r="F79" s="139"/>
      <c r="G79" s="157">
        <f>cgas!$J$5</f>
        <v>2.14</v>
      </c>
    </row>
    <row r="81" spans="1:26" x14ac:dyDescent="0.25">
      <c r="A81" t="s">
        <v>2118</v>
      </c>
      <c r="C81" t="s">
        <v>2060</v>
      </c>
      <c r="D81" t="s">
        <v>2081</v>
      </c>
    </row>
    <row r="82" spans="1:26" x14ac:dyDescent="0.25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8" thickBot="1" x14ac:dyDescent="0.3">
      <c r="C83" s="14" t="e">
        <f>IF(A82&gt;C82,A82-C82,0)</f>
        <v>#REF!</v>
      </c>
      <c r="D83" s="140">
        <f>G79</f>
        <v>2.14</v>
      </c>
      <c r="E83" s="14" t="e">
        <f>C83*D83</f>
        <v>#REF!</v>
      </c>
      <c r="G83" s="154" t="s">
        <v>2121</v>
      </c>
    </row>
    <row r="84" spans="1:26" x14ac:dyDescent="0.25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8" thickBot="1" x14ac:dyDescent="0.3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5">
      <c r="A87" s="434" t="s">
        <v>2251</v>
      </c>
      <c r="B87" s="145"/>
      <c r="C87" s="145"/>
      <c r="D87" s="145"/>
    </row>
    <row r="88" spans="1:26" x14ac:dyDescent="0.25">
      <c r="A88" s="650" t="s">
        <v>605</v>
      </c>
      <c r="B88" s="671">
        <v>2.91</v>
      </c>
      <c r="C88" s="649" t="s">
        <v>606</v>
      </c>
      <c r="D88" s="650"/>
      <c r="E88" s="452" t="s">
        <v>1684</v>
      </c>
    </row>
    <row r="89" spans="1:26" x14ac:dyDescent="0.25">
      <c r="A89" s="145" t="s">
        <v>2102</v>
      </c>
      <c r="B89" s="145"/>
      <c r="C89" s="145"/>
      <c r="D89" s="145"/>
    </row>
    <row r="90" spans="1:26" x14ac:dyDescent="0.25">
      <c r="A90" s="143"/>
      <c r="B90" s="149"/>
      <c r="E90" s="138" t="s">
        <v>2117</v>
      </c>
      <c r="F90" s="139"/>
      <c r="G90" s="157">
        <f>cgas!$J$5</f>
        <v>2.14</v>
      </c>
    </row>
    <row r="91" spans="1:26" x14ac:dyDescent="0.25">
      <c r="A91" s="149"/>
      <c r="B91" s="149"/>
    </row>
    <row r="92" spans="1:26" x14ac:dyDescent="0.25">
      <c r="A92" s="149" t="s">
        <v>2118</v>
      </c>
      <c r="B92" s="149"/>
      <c r="C92" t="s">
        <v>2060</v>
      </c>
      <c r="D92" t="s">
        <v>2081</v>
      </c>
    </row>
    <row r="93" spans="1:26" x14ac:dyDescent="0.25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8" thickBot="1" x14ac:dyDescent="0.3">
      <c r="A94"/>
      <c r="B94"/>
      <c r="C94" s="14">
        <f>A93-C93</f>
        <v>0</v>
      </c>
      <c r="D94" s="140">
        <f>G90</f>
        <v>2.14</v>
      </c>
      <c r="E94" s="174">
        <f>C94*D94</f>
        <v>0</v>
      </c>
      <c r="F94"/>
      <c r="G94" s="178" t="s">
        <v>2121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5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8" thickBot="1" x14ac:dyDescent="0.3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5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5">
      <c r="A98" s="434" t="s">
        <v>2273</v>
      </c>
      <c r="B98" s="145"/>
      <c r="C98" s="145"/>
      <c r="D98" s="145"/>
    </row>
    <row r="99" spans="1:26" x14ac:dyDescent="0.25">
      <c r="A99" s="145"/>
      <c r="B99" s="207"/>
      <c r="C99" s="146"/>
      <c r="D99" s="145"/>
      <c r="J99" s="149"/>
      <c r="K99" s="202"/>
      <c r="L99" s="22"/>
    </row>
    <row r="100" spans="1:26" x14ac:dyDescent="0.25">
      <c r="A100" s="145">
        <v>10000</v>
      </c>
      <c r="B100" s="145">
        <v>3.01</v>
      </c>
      <c r="C100" s="463" t="s">
        <v>1453</v>
      </c>
      <c r="D100" s="463"/>
      <c r="E100" s="452" t="s">
        <v>1684</v>
      </c>
      <c r="J100" s="149"/>
      <c r="K100" s="149"/>
    </row>
    <row r="101" spans="1:26" x14ac:dyDescent="0.25">
      <c r="A101" s="145">
        <v>5000</v>
      </c>
      <c r="B101" s="145">
        <v>8.4499999999999993</v>
      </c>
      <c r="C101" s="145"/>
      <c r="D101" s="145"/>
    </row>
    <row r="102" spans="1:26" x14ac:dyDescent="0.25">
      <c r="A102" s="143"/>
      <c r="B102" s="149"/>
      <c r="E102" s="138" t="s">
        <v>2117</v>
      </c>
      <c r="F102" s="139"/>
      <c r="G102" s="157">
        <f>cgas!$J$5</f>
        <v>2.14</v>
      </c>
    </row>
    <row r="103" spans="1:26" x14ac:dyDescent="0.25">
      <c r="A103" s="149"/>
      <c r="B103" s="149"/>
    </row>
    <row r="104" spans="1:26" x14ac:dyDescent="0.25">
      <c r="A104" s="149" t="s">
        <v>2118</v>
      </c>
      <c r="B104" s="149"/>
      <c r="C104" t="s">
        <v>2060</v>
      </c>
      <c r="D104" t="s">
        <v>2081</v>
      </c>
    </row>
    <row r="105" spans="1:26" x14ac:dyDescent="0.25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5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8" thickBot="1" x14ac:dyDescent="0.3">
      <c r="C107" s="262">
        <f>+A105-C105-C106</f>
        <v>0</v>
      </c>
      <c r="D107" s="203">
        <f>G102</f>
        <v>2.14</v>
      </c>
      <c r="E107" s="173">
        <f>C107*D107</f>
        <v>0</v>
      </c>
      <c r="G107" s="178" t="s">
        <v>2121</v>
      </c>
      <c r="H107" s="172"/>
    </row>
    <row r="108" spans="1:26" x14ac:dyDescent="0.25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8" thickBot="1" x14ac:dyDescent="0.3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5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8" thickBot="1" x14ac:dyDescent="0.3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5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5">
      <c r="A113" s="147" t="s">
        <v>1674</v>
      </c>
      <c r="B113" s="147"/>
      <c r="C113" s="147"/>
      <c r="D113" s="729"/>
      <c r="E113" s="452" t="s">
        <v>1684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5">
      <c r="A114" s="147" t="s">
        <v>1675</v>
      </c>
      <c r="B114" s="147">
        <v>3.01</v>
      </c>
      <c r="C114" s="147"/>
      <c r="D114" s="452" t="s">
        <v>1676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5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5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5">
      <c r="A117"/>
      <c r="B117"/>
      <c r="C117"/>
      <c r="D117"/>
      <c r="E117" s="138" t="s">
        <v>2117</v>
      </c>
      <c r="F117" s="139"/>
      <c r="G117" s="157">
        <f>cgas!$J$5</f>
        <v>2.14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5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5">
      <c r="A119" t="s">
        <v>2118</v>
      </c>
      <c r="B119"/>
      <c r="C119" t="s">
        <v>2060</v>
      </c>
      <c r="D119" t="s">
        <v>2081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5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8" thickBot="1" x14ac:dyDescent="0.3">
      <c r="A121"/>
      <c r="B121"/>
      <c r="C121" s="14">
        <f>IF(A120&gt;C120,A120-C120,0)</f>
        <v>0</v>
      </c>
      <c r="D121" s="140">
        <f>G117</f>
        <v>2.14</v>
      </c>
      <c r="E121" s="14">
        <f>C121*D121</f>
        <v>0</v>
      </c>
      <c r="F121"/>
      <c r="G121" s="154" t="s">
        <v>2121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5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5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8" thickBot="1" x14ac:dyDescent="0.3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5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5">
      <c r="A126" s="561" t="s">
        <v>76</v>
      </c>
      <c r="B126" s="562"/>
      <c r="C126" s="563" t="s">
        <v>1716</v>
      </c>
      <c r="D126" s="562"/>
      <c r="E126" s="562"/>
      <c r="F126" s="562"/>
      <c r="G126" s="564"/>
      <c r="H126" s="562"/>
    </row>
    <row r="127" spans="1:26" x14ac:dyDescent="0.25">
      <c r="A127" s="562" t="s">
        <v>134</v>
      </c>
      <c r="B127" s="562">
        <v>2.91</v>
      </c>
      <c r="C127" s="565" t="s">
        <v>2151</v>
      </c>
      <c r="D127" s="562"/>
      <c r="E127" s="562"/>
      <c r="F127" s="562"/>
      <c r="G127" s="564"/>
      <c r="H127" s="562"/>
    </row>
    <row r="128" spans="1:26" x14ac:dyDescent="0.25">
      <c r="A128" s="566"/>
      <c r="B128" s="562"/>
      <c r="C128" s="562"/>
      <c r="D128" s="562"/>
      <c r="E128" s="567" t="s">
        <v>2117</v>
      </c>
      <c r="F128" s="568"/>
      <c r="G128" s="569">
        <f>cgas!$J$5</f>
        <v>2.14</v>
      </c>
      <c r="H128" s="562"/>
    </row>
    <row r="129" spans="1:9" x14ac:dyDescent="0.25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5">
      <c r="A130" s="562" t="s">
        <v>2118</v>
      </c>
      <c r="B130" s="562"/>
      <c r="C130" s="562" t="s">
        <v>2060</v>
      </c>
      <c r="D130" s="562" t="s">
        <v>2081</v>
      </c>
      <c r="E130" s="562"/>
      <c r="F130" s="562"/>
      <c r="G130" s="564"/>
      <c r="H130" s="562"/>
    </row>
    <row r="131" spans="1:9" x14ac:dyDescent="0.25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8" thickBot="1" x14ac:dyDescent="0.3">
      <c r="A132" s="562"/>
      <c r="B132" s="562"/>
      <c r="C132" s="572">
        <f>IF(A131&gt;C131,A131-C131,0)</f>
        <v>0</v>
      </c>
      <c r="D132" s="571">
        <f>G128</f>
        <v>2.14</v>
      </c>
      <c r="E132" s="572">
        <f>C132*D132</f>
        <v>0</v>
      </c>
      <c r="F132" s="562"/>
      <c r="G132" s="564" t="s">
        <v>2121</v>
      </c>
      <c r="H132" s="562"/>
    </row>
    <row r="133" spans="1:9" x14ac:dyDescent="0.25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8" thickBot="1" x14ac:dyDescent="0.3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5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5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5">
      <c r="A138" s="137" t="s">
        <v>116</v>
      </c>
      <c r="B138" s="145"/>
      <c r="C138" s="145"/>
      <c r="D138" s="145"/>
    </row>
    <row r="139" spans="1:9" x14ac:dyDescent="0.25">
      <c r="A139" s="145">
        <v>9000</v>
      </c>
      <c r="B139" s="145">
        <v>2.96</v>
      </c>
      <c r="C139" s="146" t="s">
        <v>1703</v>
      </c>
      <c r="D139" s="145"/>
      <c r="E139" s="554" t="s">
        <v>941</v>
      </c>
    </row>
    <row r="140" spans="1:9" x14ac:dyDescent="0.25">
      <c r="A140" s="145"/>
      <c r="B140" s="145"/>
      <c r="C140" s="145"/>
      <c r="D140" s="145"/>
    </row>
    <row r="141" spans="1:9" x14ac:dyDescent="0.25">
      <c r="E141" s="138" t="s">
        <v>2117</v>
      </c>
      <c r="F141" s="139"/>
      <c r="G141" s="157">
        <f>cgas!$J$5</f>
        <v>2.14</v>
      </c>
    </row>
    <row r="143" spans="1:9" x14ac:dyDescent="0.25">
      <c r="A143" t="s">
        <v>2118</v>
      </c>
      <c r="C143" t="s">
        <v>2060</v>
      </c>
      <c r="D143" t="s">
        <v>2081</v>
      </c>
    </row>
    <row r="144" spans="1:9" x14ac:dyDescent="0.25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8" thickBot="1" x14ac:dyDescent="0.3">
      <c r="C145" s="14">
        <f>IF(A144&gt;C144,A144-C144,0)</f>
        <v>0</v>
      </c>
      <c r="D145" s="140">
        <f>G141</f>
        <v>2.14</v>
      </c>
      <c r="E145" s="14">
        <f>C145*D145</f>
        <v>0</v>
      </c>
      <c r="G145" s="154" t="s">
        <v>2121</v>
      </c>
    </row>
    <row r="146" spans="1:26" x14ac:dyDescent="0.25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8" thickBot="1" x14ac:dyDescent="0.3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5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5">
      <c r="A149" s="172" t="s">
        <v>1671</v>
      </c>
      <c r="B149" s="172"/>
    </row>
    <row r="150" spans="1:26" x14ac:dyDescent="0.25">
      <c r="A150" s="172" t="s">
        <v>1672</v>
      </c>
      <c r="B150" s="399">
        <v>3.34</v>
      </c>
      <c r="C150" s="22" t="s">
        <v>1673</v>
      </c>
      <c r="E150" s="452" t="s">
        <v>1684</v>
      </c>
    </row>
    <row r="151" spans="1:26" x14ac:dyDescent="0.25">
      <c r="A151" s="172" t="s">
        <v>2102</v>
      </c>
      <c r="B151" s="172"/>
    </row>
    <row r="152" spans="1:26" x14ac:dyDescent="0.25">
      <c r="A152" s="172"/>
      <c r="B152" s="172"/>
    </row>
    <row r="153" spans="1:26" x14ac:dyDescent="0.25">
      <c r="A153" s="400" t="s">
        <v>1457</v>
      </c>
      <c r="B153" s="172"/>
      <c r="E153" s="138" t="s">
        <v>2117</v>
      </c>
      <c r="F153" s="139"/>
      <c r="G153" s="157">
        <f>cgas!$J$5+0.02</f>
        <v>2.16</v>
      </c>
    </row>
    <row r="154" spans="1:26" x14ac:dyDescent="0.25">
      <c r="A154" s="172"/>
      <c r="B154" s="172"/>
    </row>
    <row r="155" spans="1:26" x14ac:dyDescent="0.25">
      <c r="A155" s="172" t="s">
        <v>2118</v>
      </c>
      <c r="B155" s="172"/>
      <c r="C155" t="s">
        <v>2060</v>
      </c>
      <c r="D155" t="s">
        <v>2081</v>
      </c>
    </row>
    <row r="156" spans="1:26" x14ac:dyDescent="0.25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8" thickBot="1" x14ac:dyDescent="0.3">
      <c r="A157"/>
      <c r="B157"/>
      <c r="C157" s="14">
        <f>A156-C156</f>
        <v>-4200</v>
      </c>
      <c r="D157" s="140">
        <f>G153</f>
        <v>2.16</v>
      </c>
      <c r="E157" s="174">
        <f>C157*D157</f>
        <v>-9072</v>
      </c>
      <c r="F157"/>
      <c r="G157" s="178" t="s">
        <v>2121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5">
      <c r="A158"/>
      <c r="B158"/>
      <c r="C158">
        <f>SUM(C156:C157)</f>
        <v>0</v>
      </c>
      <c r="D158"/>
      <c r="E158" s="173">
        <f>SUM(E156:E157)</f>
        <v>4956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8" thickBot="1" x14ac:dyDescent="0.3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5">
      <c r="A161" s="137" t="s">
        <v>924</v>
      </c>
      <c r="B161" s="145"/>
      <c r="C161" s="145"/>
      <c r="D161" s="145"/>
    </row>
    <row r="162" spans="1:26" x14ac:dyDescent="0.25">
      <c r="A162" s="145">
        <v>2400</v>
      </c>
      <c r="B162" s="145">
        <v>3.07</v>
      </c>
      <c r="C162" s="146" t="s">
        <v>1677</v>
      </c>
      <c r="D162" s="145"/>
      <c r="E162" s="452" t="s">
        <v>1684</v>
      </c>
    </row>
    <row r="163" spans="1:26" x14ac:dyDescent="0.25">
      <c r="A163" s="143"/>
      <c r="E163" s="138" t="s">
        <v>2117</v>
      </c>
      <c r="F163" s="139"/>
      <c r="G163" s="157">
        <f>cgas!$J$5</f>
        <v>2.14</v>
      </c>
    </row>
    <row r="165" spans="1:26" x14ac:dyDescent="0.25">
      <c r="A165" t="s">
        <v>2118</v>
      </c>
      <c r="C165" t="s">
        <v>2060</v>
      </c>
      <c r="D165" t="s">
        <v>2081</v>
      </c>
    </row>
    <row r="166" spans="1:26" x14ac:dyDescent="0.25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8" thickBot="1" x14ac:dyDescent="0.3">
      <c r="C167" s="14">
        <f>IF(A166&gt;C166,A166-C166,0)</f>
        <v>0</v>
      </c>
      <c r="D167" s="140">
        <f>G163</f>
        <v>2.14</v>
      </c>
      <c r="E167" s="14">
        <f>C167*D167</f>
        <v>0</v>
      </c>
      <c r="G167" s="154" t="s">
        <v>2121</v>
      </c>
    </row>
    <row r="168" spans="1:26" x14ac:dyDescent="0.25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8" thickBot="1" x14ac:dyDescent="0.3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5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5">
      <c r="A172" s="137" t="s">
        <v>96</v>
      </c>
      <c r="B172" s="145"/>
      <c r="C172" s="145"/>
      <c r="D172" s="145"/>
      <c r="E172" s="452" t="s">
        <v>1684</v>
      </c>
    </row>
    <row r="173" spans="1:26" x14ac:dyDescent="0.25">
      <c r="A173" s="145">
        <v>3000</v>
      </c>
      <c r="B173" s="145">
        <v>6.07</v>
      </c>
      <c r="C173" s="146" t="s">
        <v>896</v>
      </c>
      <c r="D173" s="145"/>
      <c r="E173" s="554" t="s">
        <v>942</v>
      </c>
    </row>
    <row r="174" spans="1:26" x14ac:dyDescent="0.25">
      <c r="A174" s="143"/>
      <c r="E174" s="138" t="s">
        <v>2117</v>
      </c>
      <c r="F174" s="139"/>
      <c r="G174" s="157">
        <f>cgas!$J$5</f>
        <v>2.14</v>
      </c>
    </row>
    <row r="176" spans="1:26" x14ac:dyDescent="0.25">
      <c r="A176" t="s">
        <v>2118</v>
      </c>
      <c r="C176" t="s">
        <v>2060</v>
      </c>
      <c r="D176" t="s">
        <v>2081</v>
      </c>
    </row>
    <row r="177" spans="1:15" x14ac:dyDescent="0.25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8" thickBot="1" x14ac:dyDescent="0.3">
      <c r="C178" s="14">
        <f>IF(A177&gt;C177,A177-C177,0)</f>
        <v>0</v>
      </c>
      <c r="D178" s="140">
        <f>G174</f>
        <v>2.14</v>
      </c>
      <c r="E178" s="14">
        <f>C178*D178</f>
        <v>0</v>
      </c>
      <c r="G178" s="154" t="s">
        <v>2121</v>
      </c>
    </row>
    <row r="179" spans="1:15" x14ac:dyDescent="0.25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8" thickBot="1" x14ac:dyDescent="0.3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5">
      <c r="A181" s="146" t="s">
        <v>1478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5">
      <c r="A182">
        <v>2000</v>
      </c>
      <c r="B182" s="98">
        <v>5.75</v>
      </c>
      <c r="C182" s="22" t="s">
        <v>600</v>
      </c>
      <c r="E182" s="554" t="s">
        <v>2133</v>
      </c>
      <c r="I182" s="4"/>
      <c r="J182" s="4"/>
      <c r="K182" s="440"/>
      <c r="L182" s="4"/>
      <c r="M182" s="281"/>
      <c r="N182" s="4"/>
      <c r="O182" s="156"/>
    </row>
    <row r="183" spans="1:15" x14ac:dyDescent="0.25">
      <c r="B183" s="98"/>
      <c r="C183" s="22"/>
      <c r="E183" s="138" t="s">
        <v>2132</v>
      </c>
      <c r="F183" s="139"/>
      <c r="G183" s="157">
        <f>cgas!$J$5-0.02</f>
        <v>2.12</v>
      </c>
      <c r="I183" s="4"/>
      <c r="J183" s="4"/>
      <c r="K183" s="4"/>
      <c r="L183" s="4"/>
      <c r="M183" s="441"/>
      <c r="N183" s="441"/>
      <c r="O183" s="442"/>
    </row>
    <row r="184" spans="1:15" x14ac:dyDescent="0.25">
      <c r="I184" s="4"/>
      <c r="J184" s="4"/>
      <c r="K184" s="4"/>
      <c r="L184" s="4"/>
      <c r="M184" s="4"/>
      <c r="N184" s="4"/>
      <c r="O184" s="156"/>
    </row>
    <row r="185" spans="1:15" x14ac:dyDescent="0.25">
      <c r="A185" t="s">
        <v>2118</v>
      </c>
      <c r="C185" t="s">
        <v>2060</v>
      </c>
      <c r="D185" t="s">
        <v>2081</v>
      </c>
      <c r="I185" s="4"/>
      <c r="J185" s="4"/>
      <c r="K185" s="4"/>
      <c r="L185" s="4"/>
      <c r="M185" s="4"/>
      <c r="N185" s="4"/>
      <c r="O185" s="156"/>
    </row>
    <row r="186" spans="1:15" x14ac:dyDescent="0.25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8" thickBot="1" x14ac:dyDescent="0.3">
      <c r="C187" s="262">
        <f>+A186-C186</f>
        <v>-768</v>
      </c>
      <c r="D187" s="140">
        <f>G183</f>
        <v>2.12</v>
      </c>
      <c r="E187" s="189">
        <f>C187*D187</f>
        <v>-1628.16</v>
      </c>
      <c r="G187" s="154" t="s">
        <v>2121</v>
      </c>
      <c r="I187" s="4"/>
      <c r="J187" s="4"/>
      <c r="K187" s="4"/>
      <c r="L187" s="441"/>
      <c r="M187" s="4"/>
      <c r="N187" s="4"/>
      <c r="O187" s="156"/>
    </row>
    <row r="188" spans="1:15" x14ac:dyDescent="0.25">
      <c r="C188">
        <f>SUM(C186:C187)</f>
        <v>0</v>
      </c>
      <c r="E188" s="98">
        <f>SUM(E186:E187)</f>
        <v>2787.84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8" thickBot="1" x14ac:dyDescent="0.3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5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5">
      <c r="A191" s="137" t="s">
        <v>1938</v>
      </c>
      <c r="B191" s="145"/>
      <c r="C191" s="145"/>
      <c r="D191" s="145"/>
      <c r="E191" s="452" t="s">
        <v>1684</v>
      </c>
    </row>
    <row r="192" spans="1:15" x14ac:dyDescent="0.25">
      <c r="A192" s="145">
        <v>9300</v>
      </c>
      <c r="B192" s="145">
        <v>5.25</v>
      </c>
      <c r="C192" s="146" t="s">
        <v>2026</v>
      </c>
      <c r="D192" s="145"/>
      <c r="E192" s="145" t="s">
        <v>1936</v>
      </c>
      <c r="F192" s="145"/>
    </row>
    <row r="193" spans="1:26" x14ac:dyDescent="0.25">
      <c r="A193" s="145">
        <v>12400</v>
      </c>
      <c r="B193" s="403">
        <v>5.8</v>
      </c>
      <c r="C193" s="146" t="s">
        <v>896</v>
      </c>
      <c r="D193" s="145"/>
      <c r="E193" s="145" t="s">
        <v>1937</v>
      </c>
      <c r="F193" s="145"/>
    </row>
    <row r="194" spans="1:26" x14ac:dyDescent="0.25">
      <c r="E194" s="138" t="s">
        <v>2117</v>
      </c>
      <c r="F194" s="139"/>
      <c r="G194" s="157">
        <f>cgas!$J$5</f>
        <v>2.14</v>
      </c>
    </row>
    <row r="195" spans="1:26" x14ac:dyDescent="0.25">
      <c r="A195" t="s">
        <v>2118</v>
      </c>
      <c r="C195" t="s">
        <v>2060</v>
      </c>
      <c r="D195" t="s">
        <v>2081</v>
      </c>
    </row>
    <row r="196" spans="1:26" x14ac:dyDescent="0.25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5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8" thickBot="1" x14ac:dyDescent="0.3">
      <c r="C198" s="262">
        <f>+A196-C196-C197</f>
        <v>0</v>
      </c>
      <c r="D198" s="140">
        <f>G194</f>
        <v>2.14</v>
      </c>
      <c r="E198" s="14">
        <f>C198*D198</f>
        <v>0</v>
      </c>
      <c r="G198" s="154" t="s">
        <v>2121</v>
      </c>
      <c r="I198" s="750">
        <v>0</v>
      </c>
      <c r="J198" s="750">
        <v>10.53</v>
      </c>
      <c r="K198" s="750">
        <v>0</v>
      </c>
      <c r="L198" s="750"/>
      <c r="M198" s="750" t="s">
        <v>2121</v>
      </c>
    </row>
    <row r="199" spans="1:26" x14ac:dyDescent="0.25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8" thickBot="1" x14ac:dyDescent="0.3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5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5">
      <c r="A202" s="204" t="s">
        <v>621</v>
      </c>
      <c r="B202" s="147"/>
      <c r="C202" s="147"/>
      <c r="D202" s="147"/>
      <c r="E202" s="452" t="s">
        <v>1684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5">
      <c r="A203" s="147">
        <v>0</v>
      </c>
      <c r="B203" s="205">
        <v>3.0750000000000002</v>
      </c>
      <c r="C203" s="452" t="s">
        <v>1700</v>
      </c>
      <c r="D203" s="147"/>
      <c r="E203" s="759" t="s">
        <v>2158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5">
      <c r="A204" s="147">
        <v>0</v>
      </c>
      <c r="B204" s="205">
        <v>6.07</v>
      </c>
      <c r="C204" s="452" t="s">
        <v>896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5">
      <c r="A205" s="147">
        <v>0</v>
      </c>
      <c r="B205" s="205">
        <v>6.1</v>
      </c>
      <c r="C205" s="452" t="s">
        <v>896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5">
      <c r="A206"/>
      <c r="B206"/>
      <c r="C206"/>
      <c r="D206"/>
      <c r="E206" s="138" t="s">
        <v>2117</v>
      </c>
      <c r="F206" s="139"/>
      <c r="G206" s="157">
        <f>cgas!$J$5</f>
        <v>2.14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5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5">
      <c r="A208" t="s">
        <v>2118</v>
      </c>
      <c r="B208"/>
      <c r="C208" t="s">
        <v>2060</v>
      </c>
      <c r="D208" t="s">
        <v>2081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5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5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5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8" thickBot="1" x14ac:dyDescent="0.3">
      <c r="A212"/>
      <c r="B212"/>
      <c r="C212" s="14">
        <f>IF(A209&gt;C209,A209-C209-C210-C211,0)</f>
        <v>0</v>
      </c>
      <c r="D212" s="191">
        <f>G206</f>
        <v>2.14</v>
      </c>
      <c r="E212" s="150">
        <f>C212*D212</f>
        <v>0</v>
      </c>
      <c r="F212"/>
      <c r="G212" s="154" t="s">
        <v>2121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5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8" thickBot="1" x14ac:dyDescent="0.3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5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5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5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5">
      <c r="A218" s="137" t="s">
        <v>567</v>
      </c>
      <c r="B218" s="145"/>
      <c r="C218" s="145"/>
      <c r="D218" s="145"/>
      <c r="E218" s="146"/>
      <c r="F218" s="145"/>
      <c r="G218" s="643" t="s">
        <v>722</v>
      </c>
    </row>
    <row r="219" spans="1:26" x14ac:dyDescent="0.25">
      <c r="A219" s="145">
        <v>600</v>
      </c>
      <c r="B219" s="403">
        <v>3.8</v>
      </c>
      <c r="C219" s="146" t="s">
        <v>142</v>
      </c>
      <c r="D219" s="145"/>
      <c r="E219" s="553"/>
      <c r="H219" s="145">
        <v>2.98</v>
      </c>
      <c r="I219" s="146" t="s">
        <v>1703</v>
      </c>
      <c r="J219" s="145"/>
    </row>
    <row r="220" spans="1:26" x14ac:dyDescent="0.25">
      <c r="A220" s="143"/>
      <c r="E220" s="138" t="s">
        <v>1655</v>
      </c>
      <c r="F220" s="139"/>
      <c r="G220" s="157">
        <f>cgas!$J$5*0.95</f>
        <v>2.0329999999999999</v>
      </c>
    </row>
    <row r="222" spans="1:26" x14ac:dyDescent="0.25">
      <c r="A222" t="s">
        <v>2118</v>
      </c>
      <c r="C222" t="s">
        <v>2060</v>
      </c>
      <c r="D222" t="s">
        <v>2081</v>
      </c>
    </row>
    <row r="223" spans="1:26" x14ac:dyDescent="0.25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8" thickBot="1" x14ac:dyDescent="0.3">
      <c r="C224" s="14">
        <f>IF(A223&gt;C223,A223-C223,0)</f>
        <v>0</v>
      </c>
      <c r="D224" s="203">
        <f>G220</f>
        <v>2.0329999999999999</v>
      </c>
      <c r="E224" s="14">
        <f>C224*D224</f>
        <v>0</v>
      </c>
      <c r="G224" s="154" t="s">
        <v>2121</v>
      </c>
    </row>
    <row r="225" spans="1:9" x14ac:dyDescent="0.25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8" thickBot="1" x14ac:dyDescent="0.3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5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5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5">
      <c r="A229" s="137" t="s">
        <v>645</v>
      </c>
      <c r="B229" s="145"/>
      <c r="C229" s="145"/>
      <c r="D229" s="145"/>
      <c r="E229" t="s">
        <v>2318</v>
      </c>
    </row>
    <row r="230" spans="1:9" x14ac:dyDescent="0.25">
      <c r="A230" s="145">
        <v>26000</v>
      </c>
      <c r="B230" s="145">
        <v>2.77</v>
      </c>
      <c r="C230" s="146" t="s">
        <v>2166</v>
      </c>
      <c r="D230" s="145"/>
      <c r="E230" s="452" t="s">
        <v>1684</v>
      </c>
    </row>
    <row r="231" spans="1:9" x14ac:dyDescent="0.25">
      <c r="A231" s="143"/>
      <c r="E231" s="138" t="s">
        <v>2117</v>
      </c>
      <c r="F231" s="139"/>
      <c r="G231" s="157">
        <f>cgas!$J$5</f>
        <v>2.14</v>
      </c>
    </row>
    <row r="233" spans="1:9" x14ac:dyDescent="0.25">
      <c r="A233" t="s">
        <v>2118</v>
      </c>
      <c r="C233" t="s">
        <v>2060</v>
      </c>
      <c r="D233" t="s">
        <v>2081</v>
      </c>
    </row>
    <row r="234" spans="1:9" x14ac:dyDescent="0.25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8" thickBot="1" x14ac:dyDescent="0.3">
      <c r="C235" s="14">
        <f>IF(A234&gt;C234,A234-C234,0)</f>
        <v>0</v>
      </c>
      <c r="D235" s="140">
        <f>G231</f>
        <v>2.14</v>
      </c>
      <c r="E235" s="14">
        <f>C235*D235</f>
        <v>0</v>
      </c>
      <c r="G235" s="154" t="s">
        <v>2121</v>
      </c>
    </row>
    <row r="236" spans="1:9" x14ac:dyDescent="0.25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8" thickBot="1" x14ac:dyDescent="0.3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5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5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5">
      <c r="A240" s="137" t="s">
        <v>1592</v>
      </c>
      <c r="B240" s="145"/>
      <c r="C240" s="145"/>
      <c r="D240" s="145"/>
    </row>
    <row r="241" spans="1:9" x14ac:dyDescent="0.25">
      <c r="A241" s="145">
        <v>0</v>
      </c>
      <c r="B241" s="145">
        <v>5.58</v>
      </c>
      <c r="C241" s="146" t="s">
        <v>2148</v>
      </c>
      <c r="D241" s="145"/>
      <c r="E241" s="554" t="s">
        <v>2149</v>
      </c>
    </row>
    <row r="242" spans="1:9" x14ac:dyDescent="0.25">
      <c r="A242" s="143"/>
      <c r="E242" s="138" t="s">
        <v>2117</v>
      </c>
      <c r="F242" s="139"/>
      <c r="G242" s="157">
        <f>cgas!$J$5</f>
        <v>2.14</v>
      </c>
    </row>
    <row r="244" spans="1:9" x14ac:dyDescent="0.25">
      <c r="A244" t="s">
        <v>2118</v>
      </c>
      <c r="C244" t="s">
        <v>2060</v>
      </c>
      <c r="D244" t="s">
        <v>2081</v>
      </c>
    </row>
    <row r="245" spans="1:9" x14ac:dyDescent="0.25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8" thickBot="1" x14ac:dyDescent="0.3">
      <c r="C246" s="14">
        <f>IF(A245&gt;C245,A245-C245,0)</f>
        <v>0</v>
      </c>
      <c r="D246" s="140">
        <f>G242</f>
        <v>2.14</v>
      </c>
      <c r="E246" s="14">
        <f>C246*D246</f>
        <v>0</v>
      </c>
      <c r="G246" s="154" t="s">
        <v>2121</v>
      </c>
    </row>
    <row r="247" spans="1:9" x14ac:dyDescent="0.25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8" thickBot="1" x14ac:dyDescent="0.3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5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5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5">
      <c r="A252" s="137" t="s">
        <v>590</v>
      </c>
      <c r="B252" s="145"/>
      <c r="C252" s="145"/>
      <c r="D252" s="145"/>
    </row>
    <row r="253" spans="1:9" x14ac:dyDescent="0.25">
      <c r="A253" s="145" t="s">
        <v>622</v>
      </c>
      <c r="B253" s="145">
        <v>2.72</v>
      </c>
      <c r="C253" s="146" t="s">
        <v>2166</v>
      </c>
      <c r="D253" s="145"/>
      <c r="E253" s="452" t="s">
        <v>1684</v>
      </c>
    </row>
    <row r="254" spans="1:9" x14ac:dyDescent="0.25">
      <c r="A254" s="143"/>
      <c r="E254" s="138" t="s">
        <v>2117</v>
      </c>
      <c r="F254" s="139"/>
      <c r="G254" s="157">
        <f>cgas!$J$5</f>
        <v>2.14</v>
      </c>
    </row>
    <row r="256" spans="1:9" x14ac:dyDescent="0.25">
      <c r="A256" t="s">
        <v>2118</v>
      </c>
      <c r="C256" t="s">
        <v>2060</v>
      </c>
      <c r="D256" t="s">
        <v>2081</v>
      </c>
    </row>
    <row r="257" spans="1:9" x14ac:dyDescent="0.25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8" thickBot="1" x14ac:dyDescent="0.3">
      <c r="C258" s="14">
        <f>IF(A257&gt;C257,A257-C257,0)</f>
        <v>0</v>
      </c>
      <c r="D258" s="140">
        <f>G254</f>
        <v>2.14</v>
      </c>
      <c r="E258" s="14">
        <f>C258*D258</f>
        <v>0</v>
      </c>
      <c r="G258" s="154" t="s">
        <v>2121</v>
      </c>
    </row>
    <row r="259" spans="1:9" x14ac:dyDescent="0.25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8" thickBot="1" x14ac:dyDescent="0.3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5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5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5">
      <c r="A264" s="137" t="s">
        <v>2103</v>
      </c>
      <c r="B264" s="145"/>
      <c r="C264" s="145"/>
      <c r="D264" s="145"/>
      <c r="E264" s="452" t="s">
        <v>1684</v>
      </c>
    </row>
    <row r="265" spans="1:9" x14ac:dyDescent="0.25">
      <c r="A265" s="145">
        <v>10000</v>
      </c>
      <c r="B265" s="145">
        <v>4.34</v>
      </c>
      <c r="C265" s="146" t="s">
        <v>1676</v>
      </c>
      <c r="D265" s="145"/>
      <c r="E265" s="553"/>
    </row>
    <row r="266" spans="1:9" x14ac:dyDescent="0.25">
      <c r="A266" s="143"/>
      <c r="E266" s="138" t="s">
        <v>2117</v>
      </c>
      <c r="F266" s="139"/>
      <c r="G266" s="157">
        <f>cgas!$J$5</f>
        <v>2.14</v>
      </c>
    </row>
    <row r="268" spans="1:9" x14ac:dyDescent="0.25">
      <c r="A268" t="s">
        <v>2118</v>
      </c>
      <c r="C268" t="s">
        <v>2060</v>
      </c>
      <c r="D268" t="s">
        <v>2081</v>
      </c>
    </row>
    <row r="269" spans="1:9" x14ac:dyDescent="0.25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8" thickBot="1" x14ac:dyDescent="0.3">
      <c r="C270" s="14">
        <f>IF(A269&gt;C269,A269-C269,0)</f>
        <v>0</v>
      </c>
      <c r="D270" s="140">
        <f>G266</f>
        <v>2.14</v>
      </c>
      <c r="E270" s="174">
        <f>C270*D270</f>
        <v>0</v>
      </c>
      <c r="G270" s="154" t="s">
        <v>2121</v>
      </c>
    </row>
    <row r="271" spans="1:9" x14ac:dyDescent="0.25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8" thickBot="1" x14ac:dyDescent="0.3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5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5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5">
      <c r="A276" s="137" t="s">
        <v>623</v>
      </c>
      <c r="B276" s="145"/>
      <c r="C276" s="145"/>
      <c r="D276" s="145"/>
      <c r="E276" s="452" t="s">
        <v>1684</v>
      </c>
    </row>
    <row r="277" spans="1:9" x14ac:dyDescent="0.25">
      <c r="A277" s="149">
        <v>20000</v>
      </c>
      <c r="B277" s="727">
        <v>9.85</v>
      </c>
      <c r="C277" s="728">
        <v>36892</v>
      </c>
      <c r="D277" s="149"/>
      <c r="E277" s="554" t="s">
        <v>1633</v>
      </c>
      <c r="F277" s="554"/>
    </row>
    <row r="278" spans="1:9" x14ac:dyDescent="0.25">
      <c r="A278" s="149"/>
      <c r="B278" s="149"/>
      <c r="C278" s="74"/>
      <c r="D278" s="149"/>
      <c r="E278" s="138" t="s">
        <v>2117</v>
      </c>
      <c r="F278" s="139"/>
      <c r="G278" s="157">
        <f>cgas!$J$5</f>
        <v>2.14</v>
      </c>
    </row>
    <row r="280" spans="1:9" x14ac:dyDescent="0.25">
      <c r="A280" t="s">
        <v>2118</v>
      </c>
      <c r="C280" t="s">
        <v>2060</v>
      </c>
      <c r="D280" t="s">
        <v>2081</v>
      </c>
    </row>
    <row r="281" spans="1:9" x14ac:dyDescent="0.25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5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8" thickBot="1" x14ac:dyDescent="0.3">
      <c r="C283" s="262">
        <f>+A281-C281-C282</f>
        <v>0</v>
      </c>
      <c r="D283" s="191">
        <f>G278</f>
        <v>2.14</v>
      </c>
      <c r="E283" s="151">
        <f>C283*D283</f>
        <v>0</v>
      </c>
      <c r="G283" s="154" t="s">
        <v>2121</v>
      </c>
    </row>
    <row r="284" spans="1:9" x14ac:dyDescent="0.25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8" thickBot="1" x14ac:dyDescent="0.3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5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5">
      <c r="A288" s="137" t="s">
        <v>642</v>
      </c>
      <c r="B288" s="145"/>
      <c r="C288" s="145"/>
      <c r="D288" s="145"/>
      <c r="E288" s="452" t="s">
        <v>1684</v>
      </c>
    </row>
    <row r="289" spans="1:9" x14ac:dyDescent="0.25">
      <c r="A289" s="145">
        <v>0</v>
      </c>
      <c r="B289" s="145">
        <v>4.62</v>
      </c>
      <c r="C289" s="146" t="s">
        <v>2165</v>
      </c>
      <c r="D289" s="145"/>
      <c r="E289" s="553" t="s">
        <v>1093</v>
      </c>
    </row>
    <row r="290" spans="1:9" x14ac:dyDescent="0.25">
      <c r="A290" s="145">
        <v>0</v>
      </c>
      <c r="B290" s="403">
        <v>4.8</v>
      </c>
      <c r="C290" s="146" t="s">
        <v>2165</v>
      </c>
      <c r="D290" s="145"/>
      <c r="E290" s="553" t="s">
        <v>1092</v>
      </c>
    </row>
    <row r="291" spans="1:9" x14ac:dyDescent="0.25">
      <c r="A291" s="143"/>
      <c r="E291" s="138" t="s">
        <v>2117</v>
      </c>
      <c r="F291" s="139"/>
      <c r="G291" s="157">
        <f>cgas!$J$5</f>
        <v>2.14</v>
      </c>
    </row>
    <row r="293" spans="1:9" x14ac:dyDescent="0.25">
      <c r="A293" t="s">
        <v>2118</v>
      </c>
      <c r="C293" t="s">
        <v>2060</v>
      </c>
      <c r="D293" t="s">
        <v>2081</v>
      </c>
    </row>
    <row r="294" spans="1:9" x14ac:dyDescent="0.25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5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8" thickBot="1" x14ac:dyDescent="0.3">
      <c r="C296" s="262">
        <f>+A294-C294-C295</f>
        <v>0</v>
      </c>
      <c r="D296" s="191">
        <f>G291</f>
        <v>2.14</v>
      </c>
      <c r="E296" s="151">
        <f>C296*D296</f>
        <v>0</v>
      </c>
      <c r="G296" s="154" t="s">
        <v>2121</v>
      </c>
    </row>
    <row r="297" spans="1:9" x14ac:dyDescent="0.25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8" thickBot="1" x14ac:dyDescent="0.3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5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5">
      <c r="A300" s="145" t="s">
        <v>1678</v>
      </c>
      <c r="B300" s="145"/>
      <c r="C300" s="145"/>
      <c r="D300" s="145"/>
    </row>
    <row r="301" spans="1:9" x14ac:dyDescent="0.25">
      <c r="A301" s="650" t="s">
        <v>1679</v>
      </c>
      <c r="B301" s="650">
        <v>2.83</v>
      </c>
      <c r="C301" s="649" t="s">
        <v>2151</v>
      </c>
      <c r="D301" s="650"/>
      <c r="E301" s="452" t="s">
        <v>1684</v>
      </c>
    </row>
    <row r="302" spans="1:9" x14ac:dyDescent="0.25">
      <c r="A302" s="145"/>
      <c r="B302" s="145"/>
      <c r="C302" s="145"/>
      <c r="D302" s="145"/>
    </row>
    <row r="303" spans="1:9" x14ac:dyDescent="0.25">
      <c r="A303" s="143" t="s">
        <v>1140</v>
      </c>
      <c r="E303" s="138" t="s">
        <v>921</v>
      </c>
      <c r="F303" s="139"/>
      <c r="G303" s="157">
        <f>cgas!$J$5</f>
        <v>2.14</v>
      </c>
    </row>
    <row r="305" spans="1:9" x14ac:dyDescent="0.25">
      <c r="A305" t="s">
        <v>2118</v>
      </c>
      <c r="C305" t="s">
        <v>2060</v>
      </c>
      <c r="D305" t="s">
        <v>2081</v>
      </c>
    </row>
    <row r="306" spans="1:9" x14ac:dyDescent="0.25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8" thickBot="1" x14ac:dyDescent="0.3">
      <c r="C307" s="14">
        <f>IF(A306&gt;C306,A306-C306,0)</f>
        <v>0</v>
      </c>
      <c r="D307" s="140">
        <f>G303</f>
        <v>2.14</v>
      </c>
      <c r="E307" s="14">
        <f>C307*D307</f>
        <v>0</v>
      </c>
      <c r="G307" s="154" t="s">
        <v>2121</v>
      </c>
    </row>
    <row r="308" spans="1:9" x14ac:dyDescent="0.25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8" thickBot="1" x14ac:dyDescent="0.3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5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5">
      <c r="A311" s="146" t="s">
        <v>720</v>
      </c>
      <c r="B311" s="145"/>
      <c r="C311" s="145"/>
      <c r="D311" s="145"/>
    </row>
    <row r="312" spans="1:9" x14ac:dyDescent="0.25">
      <c r="A312" s="145">
        <v>3000</v>
      </c>
      <c r="B312" s="145">
        <v>3.84</v>
      </c>
      <c r="C312" s="146" t="s">
        <v>1676</v>
      </c>
      <c r="D312" s="145"/>
      <c r="E312" s="452" t="s">
        <v>1684</v>
      </c>
    </row>
    <row r="313" spans="1:9" x14ac:dyDescent="0.25">
      <c r="A313" s="145"/>
      <c r="B313" s="145"/>
      <c r="C313" s="145"/>
      <c r="D313" s="145"/>
    </row>
    <row r="314" spans="1:9" x14ac:dyDescent="0.25">
      <c r="A314" s="143"/>
      <c r="E314" s="138" t="s">
        <v>721</v>
      </c>
      <c r="F314" s="139"/>
      <c r="G314" s="157">
        <f>cgas!$J$5-0.03</f>
        <v>2.1100000000000003</v>
      </c>
    </row>
    <row r="316" spans="1:9" x14ac:dyDescent="0.25">
      <c r="A316" t="s">
        <v>2118</v>
      </c>
      <c r="C316" t="s">
        <v>2060</v>
      </c>
      <c r="D316" t="s">
        <v>2081</v>
      </c>
    </row>
    <row r="317" spans="1:9" x14ac:dyDescent="0.25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8" thickBot="1" x14ac:dyDescent="0.3">
      <c r="C318" s="14">
        <f>IF(A317&gt;C317,A317-C317,0)</f>
        <v>0</v>
      </c>
      <c r="D318" s="140">
        <f>G314</f>
        <v>2.1100000000000003</v>
      </c>
      <c r="E318" s="14">
        <f>C318*D318</f>
        <v>0</v>
      </c>
      <c r="G318" s="154" t="s">
        <v>2121</v>
      </c>
    </row>
    <row r="319" spans="1:9" x14ac:dyDescent="0.25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8" thickBot="1" x14ac:dyDescent="0.3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5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5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5">
      <c r="A323" s="145" t="s">
        <v>1680</v>
      </c>
      <c r="B323" s="145"/>
      <c r="C323" s="145"/>
      <c r="D323" s="145"/>
    </row>
    <row r="324" spans="1:9" x14ac:dyDescent="0.25">
      <c r="A324" s="145" t="s">
        <v>1681</v>
      </c>
      <c r="B324" s="145" t="s">
        <v>1682</v>
      </c>
      <c r="C324" s="146" t="s">
        <v>1683</v>
      </c>
      <c r="D324" s="145"/>
      <c r="E324" s="452" t="s">
        <v>1684</v>
      </c>
    </row>
    <row r="325" spans="1:9" x14ac:dyDescent="0.25">
      <c r="A325" s="145"/>
      <c r="B325" s="145" t="s">
        <v>1685</v>
      </c>
      <c r="C325" s="145"/>
      <c r="D325" s="145"/>
    </row>
    <row r="326" spans="1:9" x14ac:dyDescent="0.25">
      <c r="B326" s="402" t="s">
        <v>1686</v>
      </c>
    </row>
    <row r="327" spans="1:9" x14ac:dyDescent="0.25">
      <c r="A327">
        <v>1000</v>
      </c>
      <c r="B327" s="140">
        <v>30</v>
      </c>
      <c r="C327">
        <f>A327*B327</f>
        <v>30000</v>
      </c>
    </row>
    <row r="329" spans="1:9" x14ac:dyDescent="0.25">
      <c r="E329" s="138" t="s">
        <v>2117</v>
      </c>
      <c r="F329" s="139"/>
      <c r="G329" s="157">
        <f>cgas!$J$5</f>
        <v>2.14</v>
      </c>
    </row>
    <row r="331" spans="1:9" x14ac:dyDescent="0.25">
      <c r="A331" t="s">
        <v>2118</v>
      </c>
      <c r="C331" t="s">
        <v>2060</v>
      </c>
      <c r="D331" t="s">
        <v>2081</v>
      </c>
    </row>
    <row r="332" spans="1:9" x14ac:dyDescent="0.25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8" thickBot="1" x14ac:dyDescent="0.3">
      <c r="C333" s="14">
        <f>IF(A332&gt;C332,A332-C332,0)</f>
        <v>0</v>
      </c>
      <c r="D333" s="140">
        <f>G329</f>
        <v>2.14</v>
      </c>
      <c r="E333" s="14">
        <f>C333*D333</f>
        <v>0</v>
      </c>
      <c r="G333" s="154" t="s">
        <v>2121</v>
      </c>
    </row>
    <row r="334" spans="1:9" x14ac:dyDescent="0.25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3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5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5">
      <c r="A338" s="146" t="s">
        <v>1687</v>
      </c>
      <c r="B338" s="145"/>
    </row>
    <row r="339" spans="1:9" x14ac:dyDescent="0.25">
      <c r="A339" s="650" t="s">
        <v>1688</v>
      </c>
      <c r="B339" s="650"/>
      <c r="C339" s="650"/>
      <c r="D339" s="649" t="s">
        <v>2167</v>
      </c>
      <c r="E339" s="452" t="s">
        <v>1684</v>
      </c>
    </row>
    <row r="340" spans="1:9" x14ac:dyDescent="0.25">
      <c r="A340" t="s">
        <v>2102</v>
      </c>
    </row>
    <row r="343" spans="1:9" x14ac:dyDescent="0.25">
      <c r="E343" s="138" t="s">
        <v>931</v>
      </c>
      <c r="F343" s="139"/>
      <c r="G343" s="157">
        <f>cgas!$J$5*0.97</f>
        <v>2.0758000000000001</v>
      </c>
    </row>
    <row r="345" spans="1:9" x14ac:dyDescent="0.25">
      <c r="A345" t="s">
        <v>2118</v>
      </c>
      <c r="C345" t="s">
        <v>2060</v>
      </c>
      <c r="D345" t="s">
        <v>2081</v>
      </c>
    </row>
    <row r="346" spans="1:9" x14ac:dyDescent="0.25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8" thickBot="1" x14ac:dyDescent="0.3">
      <c r="C347" s="14">
        <f>IF(A346&gt;C346,A346-C346,0)</f>
        <v>0</v>
      </c>
      <c r="D347" s="140">
        <f>G343</f>
        <v>2.0758000000000001</v>
      </c>
      <c r="E347" s="14">
        <f>C347*D347</f>
        <v>0</v>
      </c>
      <c r="G347" s="154" t="s">
        <v>2121</v>
      </c>
    </row>
    <row r="348" spans="1:9" x14ac:dyDescent="0.25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8" thickBot="1" x14ac:dyDescent="0.3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5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5">
      <c r="A352" s="137" t="s">
        <v>651</v>
      </c>
      <c r="B352" s="145"/>
      <c r="C352" s="145"/>
      <c r="D352" s="145"/>
    </row>
    <row r="353" spans="1:10" x14ac:dyDescent="0.25">
      <c r="A353" s="149">
        <v>0</v>
      </c>
      <c r="B353" s="200">
        <v>5.6</v>
      </c>
      <c r="C353" s="452" t="s">
        <v>896</v>
      </c>
      <c r="D353" s="463"/>
      <c r="E353" s="553" t="s">
        <v>1024</v>
      </c>
      <c r="F353" s="452" t="s">
        <v>1684</v>
      </c>
    </row>
    <row r="354" spans="1:10" x14ac:dyDescent="0.25">
      <c r="A354" s="149">
        <v>0</v>
      </c>
      <c r="B354" s="149">
        <v>5.12</v>
      </c>
      <c r="C354" s="74" t="s">
        <v>1939</v>
      </c>
      <c r="D354" s="149"/>
      <c r="E354" s="553" t="s">
        <v>1024</v>
      </c>
    </row>
    <row r="355" spans="1:10" x14ac:dyDescent="0.25">
      <c r="A355" s="143"/>
      <c r="E355" s="138" t="s">
        <v>2117</v>
      </c>
      <c r="F355" s="139"/>
      <c r="G355" s="157">
        <f>cgas!$J$5</f>
        <v>2.14</v>
      </c>
    </row>
    <row r="357" spans="1:10" x14ac:dyDescent="0.25">
      <c r="A357" t="s">
        <v>2118</v>
      </c>
      <c r="C357" t="s">
        <v>2060</v>
      </c>
      <c r="D357" t="s">
        <v>2081</v>
      </c>
    </row>
    <row r="358" spans="1:10" x14ac:dyDescent="0.25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5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8" thickBot="1" x14ac:dyDescent="0.3">
      <c r="C360" s="262">
        <f>+A358-C358-C359</f>
        <v>0</v>
      </c>
      <c r="D360" s="203">
        <f>+G355</f>
        <v>2.14</v>
      </c>
      <c r="E360" s="151">
        <f>C360*D360</f>
        <v>0</v>
      </c>
      <c r="G360" s="154" t="s">
        <v>2121</v>
      </c>
    </row>
    <row r="361" spans="1:10" x14ac:dyDescent="0.25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8" thickBot="1" x14ac:dyDescent="0.3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8" thickBot="1" x14ac:dyDescent="0.3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5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5">
      <c r="A365" s="187" t="s">
        <v>71</v>
      </c>
      <c r="B365" s="145"/>
    </row>
    <row r="366" spans="1:10" x14ac:dyDescent="0.25">
      <c r="A366">
        <v>30000</v>
      </c>
      <c r="B366" s="727">
        <v>2.85</v>
      </c>
      <c r="C366" s="903">
        <v>37561</v>
      </c>
      <c r="D366" s="452"/>
      <c r="E366" s="902" t="s">
        <v>433</v>
      </c>
      <c r="F366" s="145"/>
      <c r="G366" s="643"/>
      <c r="H366" s="146" t="s">
        <v>1091</v>
      </c>
      <c r="I366" s="673"/>
      <c r="J366" s="98"/>
    </row>
    <row r="367" spans="1:10" x14ac:dyDescent="0.25">
      <c r="A367">
        <v>20000</v>
      </c>
      <c r="B367" s="727">
        <v>3.15</v>
      </c>
      <c r="C367" s="146"/>
      <c r="D367" s="146" t="s">
        <v>2303</v>
      </c>
      <c r="E367" s="145"/>
      <c r="F367" s="145"/>
      <c r="G367" s="643"/>
      <c r="H367" s="146" t="s">
        <v>1091</v>
      </c>
      <c r="I367" s="673"/>
      <c r="J367" s="98"/>
    </row>
    <row r="368" spans="1:10" x14ac:dyDescent="0.25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1091</v>
      </c>
      <c r="I368" s="403"/>
      <c r="J368" s="98"/>
    </row>
    <row r="369" spans="1:9" x14ac:dyDescent="0.25">
      <c r="A369" t="s">
        <v>2102</v>
      </c>
    </row>
    <row r="370" spans="1:9" x14ac:dyDescent="0.25">
      <c r="E370" s="138" t="s">
        <v>2117</v>
      </c>
      <c r="F370" s="139"/>
      <c r="G370" s="157">
        <f>cgas!$J$5</f>
        <v>2.14</v>
      </c>
    </row>
    <row r="372" spans="1:9" x14ac:dyDescent="0.25">
      <c r="A372" t="s">
        <v>2118</v>
      </c>
      <c r="C372" t="s">
        <v>2060</v>
      </c>
      <c r="D372" t="s">
        <v>2081</v>
      </c>
    </row>
    <row r="373" spans="1:9" x14ac:dyDescent="0.25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5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5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8" thickBot="1" x14ac:dyDescent="0.3">
      <c r="C376" s="262">
        <f>+A373-C373-C374-C375</f>
        <v>-80000</v>
      </c>
      <c r="D376" s="191">
        <f>G370</f>
        <v>2.14</v>
      </c>
      <c r="E376" s="189">
        <f>C376*D376</f>
        <v>-171200</v>
      </c>
      <c r="G376" s="154" t="s">
        <v>2121</v>
      </c>
    </row>
    <row r="377" spans="1:9" x14ac:dyDescent="0.25">
      <c r="C377">
        <f>SUM(C373:C376)</f>
        <v>0</v>
      </c>
      <c r="E377" s="98">
        <f>SUM(E373:E376)</f>
        <v>63400</v>
      </c>
      <c r="G377" s="410" t="e">
        <f>ROUND(E377/C377,4)</f>
        <v>#DIV/0!</v>
      </c>
    </row>
    <row r="378" spans="1:9" ht="13.8" thickBot="1" x14ac:dyDescent="0.3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5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5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5">
      <c r="A381" s="752" t="s">
        <v>1836</v>
      </c>
      <c r="B381" s="553"/>
      <c r="C381" s="187" t="s">
        <v>1837</v>
      </c>
      <c r="D381" s="145"/>
      <c r="E381" s="452" t="s">
        <v>1684</v>
      </c>
    </row>
    <row r="382" spans="1:9" x14ac:dyDescent="0.25">
      <c r="A382" s="145" t="s">
        <v>2311</v>
      </c>
      <c r="B382" s="145">
        <v>3.15</v>
      </c>
      <c r="C382" s="146" t="s">
        <v>1676</v>
      </c>
      <c r="D382" s="145"/>
      <c r="E382" s="553"/>
    </row>
    <row r="383" spans="1:9" x14ac:dyDescent="0.25">
      <c r="A383" s="143"/>
      <c r="E383" s="138" t="s">
        <v>2117</v>
      </c>
      <c r="F383" s="139"/>
      <c r="G383" s="157">
        <f>cgas!$J$5</f>
        <v>2.14</v>
      </c>
      <c r="I383">
        <v>0.95</v>
      </c>
    </row>
    <row r="385" spans="1:9" x14ac:dyDescent="0.25">
      <c r="A385" t="s">
        <v>2118</v>
      </c>
      <c r="C385" t="s">
        <v>2060</v>
      </c>
      <c r="D385" t="s">
        <v>2081</v>
      </c>
    </row>
    <row r="386" spans="1:9" x14ac:dyDescent="0.25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8" thickBot="1" x14ac:dyDescent="0.3">
      <c r="C387" s="14">
        <f>IF(A386&gt;C386,A386-C386,0)</f>
        <v>0</v>
      </c>
      <c r="D387" s="140">
        <f>G383</f>
        <v>2.14</v>
      </c>
      <c r="E387" s="189">
        <f>C387*D387</f>
        <v>0</v>
      </c>
      <c r="G387" s="154" t="s">
        <v>2121</v>
      </c>
    </row>
    <row r="388" spans="1:9" x14ac:dyDescent="0.25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8" thickBot="1" x14ac:dyDescent="0.3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5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5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5">
      <c r="A392" s="137" t="s">
        <v>635</v>
      </c>
      <c r="B392" s="145"/>
      <c r="C392" s="145"/>
      <c r="D392" s="145"/>
    </row>
    <row r="393" spans="1:9" x14ac:dyDescent="0.25">
      <c r="A393" s="145" t="s">
        <v>636</v>
      </c>
      <c r="B393" s="145">
        <v>2.64</v>
      </c>
      <c r="C393" s="452" t="s">
        <v>2022</v>
      </c>
      <c r="D393" s="463"/>
      <c r="E393" s="452" t="s">
        <v>1684</v>
      </c>
    </row>
    <row r="394" spans="1:9" x14ac:dyDescent="0.25">
      <c r="A394" s="143"/>
      <c r="E394" s="138" t="s">
        <v>2023</v>
      </c>
      <c r="F394" s="139"/>
      <c r="G394" s="157">
        <f>cgas!$J$5*0.98</f>
        <v>2.0972</v>
      </c>
    </row>
    <row r="396" spans="1:9" x14ac:dyDescent="0.25">
      <c r="A396" t="s">
        <v>2118</v>
      </c>
      <c r="C396" t="s">
        <v>2060</v>
      </c>
      <c r="D396" t="s">
        <v>2081</v>
      </c>
    </row>
    <row r="397" spans="1:9" x14ac:dyDescent="0.25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8" thickBot="1" x14ac:dyDescent="0.3">
      <c r="C398" s="14">
        <f>IF(A397&gt;C397,A397-C397,0)</f>
        <v>0</v>
      </c>
      <c r="D398" s="140">
        <f>G394</f>
        <v>2.0972</v>
      </c>
      <c r="E398" s="14">
        <f>C398*D398</f>
        <v>0</v>
      </c>
      <c r="G398" s="154" t="s">
        <v>2121</v>
      </c>
    </row>
    <row r="399" spans="1:9" x14ac:dyDescent="0.25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8" thickBot="1" x14ac:dyDescent="0.3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5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5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5">
      <c r="A403" s="137" t="s">
        <v>1587</v>
      </c>
      <c r="B403" s="145"/>
      <c r="C403" s="145"/>
      <c r="D403" s="145"/>
      <c r="E403" s="452" t="s">
        <v>1684</v>
      </c>
    </row>
    <row r="404" spans="1:9" x14ac:dyDescent="0.25">
      <c r="A404" s="145">
        <v>5000</v>
      </c>
      <c r="B404" s="145">
        <v>4.07</v>
      </c>
      <c r="C404" s="146" t="s">
        <v>1588</v>
      </c>
      <c r="D404" s="145"/>
      <c r="E404" t="s">
        <v>1589</v>
      </c>
    </row>
    <row r="405" spans="1:9" x14ac:dyDescent="0.25">
      <c r="A405" s="143"/>
      <c r="E405" s="138" t="s">
        <v>2117</v>
      </c>
      <c r="F405" s="139"/>
      <c r="G405" s="157">
        <f>cgas!$J$5</f>
        <v>2.14</v>
      </c>
    </row>
    <row r="407" spans="1:9" x14ac:dyDescent="0.25">
      <c r="A407" t="s">
        <v>2118</v>
      </c>
      <c r="C407" t="s">
        <v>2060</v>
      </c>
      <c r="D407" t="s">
        <v>2081</v>
      </c>
    </row>
    <row r="408" spans="1:9" x14ac:dyDescent="0.25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8" thickBot="1" x14ac:dyDescent="0.3">
      <c r="C409" s="14">
        <f>IF(A408&gt;C408,A408-C408,0)</f>
        <v>0</v>
      </c>
      <c r="D409" s="140">
        <f>G405</f>
        <v>2.14</v>
      </c>
      <c r="E409" s="14">
        <f>C409*D409</f>
        <v>0</v>
      </c>
      <c r="G409" s="154" t="s">
        <v>2121</v>
      </c>
    </row>
    <row r="410" spans="1:9" x14ac:dyDescent="0.25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8" thickBot="1" x14ac:dyDescent="0.3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5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5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5">
      <c r="A414" s="137" t="s">
        <v>2000</v>
      </c>
      <c r="B414" s="145"/>
      <c r="C414" s="145"/>
      <c r="D414" s="145"/>
    </row>
    <row r="415" spans="1:9" x14ac:dyDescent="0.25">
      <c r="A415" s="145">
        <v>3300</v>
      </c>
      <c r="B415" s="145">
        <v>4.49</v>
      </c>
      <c r="C415" s="146" t="s">
        <v>2001</v>
      </c>
      <c r="D415" s="145"/>
      <c r="E415" s="553" t="s">
        <v>2002</v>
      </c>
    </row>
    <row r="416" spans="1:9" x14ac:dyDescent="0.25">
      <c r="A416" s="143"/>
      <c r="E416" s="138" t="s">
        <v>2117</v>
      </c>
      <c r="F416" s="139"/>
      <c r="G416" s="157">
        <f>cgas!$J$5</f>
        <v>2.14</v>
      </c>
    </row>
    <row r="418" spans="1:26" x14ac:dyDescent="0.25">
      <c r="A418" t="s">
        <v>2118</v>
      </c>
      <c r="C418" t="s">
        <v>2060</v>
      </c>
      <c r="D418" t="s">
        <v>2081</v>
      </c>
    </row>
    <row r="419" spans="1:26" x14ac:dyDescent="0.25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8" thickBot="1" x14ac:dyDescent="0.3">
      <c r="C420" s="14">
        <f>IF(A419&gt;C419,A419-C419,0)</f>
        <v>0</v>
      </c>
      <c r="D420" s="140">
        <f>G416</f>
        <v>2.14</v>
      </c>
      <c r="E420" s="14">
        <f>C420*D420</f>
        <v>0</v>
      </c>
      <c r="G420" s="154" t="s">
        <v>2121</v>
      </c>
    </row>
    <row r="421" spans="1:26" x14ac:dyDescent="0.25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8" thickBot="1" x14ac:dyDescent="0.3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5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5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5">
      <c r="A425" s="182" t="s">
        <v>2069</v>
      </c>
      <c r="B425" s="147"/>
      <c r="C425" s="147"/>
      <c r="D425" s="147"/>
      <c r="E425" s="135"/>
      <c r="F425" s="147" t="s">
        <v>1464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5">
      <c r="A426" s="147">
        <v>30000</v>
      </c>
      <c r="B426" s="205">
        <v>3</v>
      </c>
      <c r="C426" s="672" t="s">
        <v>1466</v>
      </c>
      <c r="D426" s="575"/>
      <c r="E426" s="574"/>
      <c r="F426" s="881" t="s">
        <v>1465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5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5">
      <c r="A428"/>
      <c r="B428"/>
      <c r="C428"/>
      <c r="D428"/>
      <c r="E428" s="138" t="s">
        <v>2117</v>
      </c>
      <c r="F428" s="139"/>
      <c r="G428" s="157">
        <f>cgas!$J$5</f>
        <v>2.14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5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5">
      <c r="A430" t="s">
        <v>2118</v>
      </c>
      <c r="B430"/>
      <c r="C430" t="s">
        <v>2060</v>
      </c>
      <c r="D430" t="s">
        <v>2081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5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5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8" thickBot="1" x14ac:dyDescent="0.3">
      <c r="A433"/>
      <c r="B433"/>
      <c r="C433" s="262">
        <f>+A431-C431-C432</f>
        <v>-30000</v>
      </c>
      <c r="D433" s="191">
        <f>G428</f>
        <v>2.14</v>
      </c>
      <c r="E433" s="98">
        <f>C433*D433</f>
        <v>-64200.000000000007</v>
      </c>
      <c r="F433"/>
      <c r="G433" s="154" t="s">
        <v>2121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5">
      <c r="A434"/>
      <c r="B434"/>
      <c r="C434">
        <f>SUM(C431:C433)</f>
        <v>0</v>
      </c>
      <c r="D434"/>
      <c r="E434">
        <f>SUM(E431:E433)</f>
        <v>25799.999999999993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8" thickBot="1" x14ac:dyDescent="0.3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5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5">
      <c r="A437" s="415" t="s">
        <v>624</v>
      </c>
      <c r="B437" s="145"/>
      <c r="C437" s="463"/>
      <c r="D437" s="463"/>
      <c r="E437" s="463"/>
      <c r="F437" s="452" t="s">
        <v>1684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5">
      <c r="A438" s="145" t="s">
        <v>625</v>
      </c>
      <c r="B438" s="145">
        <v>2.2999999999999998</v>
      </c>
      <c r="C438" s="146" t="s">
        <v>608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5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5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5">
      <c r="A441"/>
      <c r="B441"/>
      <c r="C441"/>
      <c r="D441"/>
      <c r="E441" s="138" t="s">
        <v>2117</v>
      </c>
      <c r="F441" s="139"/>
      <c r="G441" s="157">
        <f>cgas!$J$5</f>
        <v>2.14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5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5">
      <c r="A443" t="s">
        <v>2118</v>
      </c>
      <c r="B443"/>
      <c r="C443" t="s">
        <v>2060</v>
      </c>
      <c r="D443" t="s">
        <v>2081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5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8" thickBot="1" x14ac:dyDescent="0.3">
      <c r="A445"/>
      <c r="B445"/>
      <c r="C445" s="14">
        <f>IF(A444&gt;C444,A444-C444,0)</f>
        <v>0</v>
      </c>
      <c r="D445" s="188">
        <f>G441</f>
        <v>2.14</v>
      </c>
      <c r="E445" s="151">
        <f>C445*D445</f>
        <v>0</v>
      </c>
      <c r="F445"/>
      <c r="G445" s="154" t="s">
        <v>2121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5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8" thickBot="1" x14ac:dyDescent="0.3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5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5">
      <c r="A449" s="137" t="s">
        <v>607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5">
      <c r="A450" s="145">
        <v>0</v>
      </c>
      <c r="B450" s="145">
        <v>3.42</v>
      </c>
      <c r="C450" s="146" t="s">
        <v>813</v>
      </c>
      <c r="D450" s="145"/>
      <c r="E450" s="554" t="s">
        <v>923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5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5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5">
      <c r="A453"/>
      <c r="B453"/>
      <c r="C453"/>
      <c r="D453"/>
      <c r="E453" s="138" t="s">
        <v>2117</v>
      </c>
      <c r="F453" s="139"/>
      <c r="G453" s="157">
        <f>cgas!$J$5</f>
        <v>2.14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5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5">
      <c r="A455" t="s">
        <v>2118</v>
      </c>
      <c r="B455"/>
      <c r="C455" t="s">
        <v>2060</v>
      </c>
      <c r="D455" t="s">
        <v>2081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5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8" thickBot="1" x14ac:dyDescent="0.3">
      <c r="A457"/>
      <c r="B457"/>
      <c r="C457" s="262">
        <f>+A456-C456</f>
        <v>0</v>
      </c>
      <c r="D457" s="140">
        <f>G453</f>
        <v>2.14</v>
      </c>
      <c r="E457" s="189">
        <f>C457*D457</f>
        <v>0</v>
      </c>
      <c r="F457"/>
      <c r="G457" s="154" t="s">
        <v>2121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5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8" thickBot="1" x14ac:dyDescent="0.3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5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5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5">
      <c r="A462" s="137" t="s">
        <v>609</v>
      </c>
      <c r="B462" s="145"/>
      <c r="C462" s="145"/>
      <c r="D462" s="145"/>
    </row>
    <row r="463" spans="1:26" x14ac:dyDescent="0.25">
      <c r="A463" s="145">
        <v>25000</v>
      </c>
      <c r="B463" s="145">
        <v>3.47</v>
      </c>
      <c r="C463" s="146" t="s">
        <v>2304</v>
      </c>
      <c r="D463" s="145"/>
      <c r="E463" s="554" t="s">
        <v>2305</v>
      </c>
      <c r="F463" s="553"/>
      <c r="G463" s="933"/>
    </row>
    <row r="464" spans="1:26" x14ac:dyDescent="0.25">
      <c r="A464" s="145"/>
      <c r="B464" s="145"/>
      <c r="C464" s="145"/>
      <c r="D464" s="145"/>
    </row>
    <row r="466" spans="1:9" x14ac:dyDescent="0.25">
      <c r="E466" s="138" t="s">
        <v>2117</v>
      </c>
      <c r="F466" s="139"/>
      <c r="G466" s="157">
        <f>cgas!$J$5</f>
        <v>2.14</v>
      </c>
    </row>
    <row r="468" spans="1:9" x14ac:dyDescent="0.25">
      <c r="A468" t="s">
        <v>2118</v>
      </c>
      <c r="C468" t="s">
        <v>2060</v>
      </c>
      <c r="D468" t="s">
        <v>2081</v>
      </c>
    </row>
    <row r="469" spans="1:9" x14ac:dyDescent="0.25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8" thickBot="1" x14ac:dyDescent="0.3">
      <c r="C470" s="14">
        <f>IF(A469&gt;C469,A469-C469,0)</f>
        <v>0</v>
      </c>
      <c r="D470" s="140">
        <f>G466</f>
        <v>2.14</v>
      </c>
      <c r="E470" s="14">
        <f>C470*D470</f>
        <v>0</v>
      </c>
      <c r="G470" s="154" t="s">
        <v>2121</v>
      </c>
    </row>
    <row r="471" spans="1:9" x14ac:dyDescent="0.25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8" thickBot="1" x14ac:dyDescent="0.3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5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5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5">
      <c r="A475" s="137" t="s">
        <v>940</v>
      </c>
      <c r="B475" s="145"/>
      <c r="C475" s="145"/>
      <c r="D475" s="145"/>
    </row>
    <row r="476" spans="1:9" x14ac:dyDescent="0.25">
      <c r="A476" s="145">
        <v>10000</v>
      </c>
      <c r="B476" s="403">
        <v>4.3</v>
      </c>
      <c r="C476" s="146" t="s">
        <v>943</v>
      </c>
      <c r="D476" s="145"/>
      <c r="E476" s="452" t="s">
        <v>1684</v>
      </c>
    </row>
    <row r="477" spans="1:9" x14ac:dyDescent="0.25">
      <c r="A477" s="145"/>
      <c r="B477" s="145"/>
      <c r="C477" s="145"/>
      <c r="D477" s="145"/>
    </row>
    <row r="479" spans="1:9" x14ac:dyDescent="0.25">
      <c r="E479" s="138" t="s">
        <v>2117</v>
      </c>
      <c r="F479" s="139"/>
      <c r="G479" s="157">
        <f>cgas!$J$5</f>
        <v>2.14</v>
      </c>
    </row>
    <row r="481" spans="1:9" x14ac:dyDescent="0.25">
      <c r="A481" t="s">
        <v>2118</v>
      </c>
      <c r="C481" t="s">
        <v>2060</v>
      </c>
      <c r="D481" t="s">
        <v>2081</v>
      </c>
    </row>
    <row r="482" spans="1:9" x14ac:dyDescent="0.25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8" thickBot="1" x14ac:dyDescent="0.3">
      <c r="C483" s="14">
        <f>IF(A482&gt;C482,A482-C482,0)</f>
        <v>0</v>
      </c>
      <c r="D483" s="140">
        <f>G479</f>
        <v>2.14</v>
      </c>
      <c r="E483" s="14">
        <f>C483*D483</f>
        <v>0</v>
      </c>
      <c r="G483" s="154" t="s">
        <v>2121</v>
      </c>
    </row>
    <row r="484" spans="1:9" x14ac:dyDescent="0.25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8" thickBot="1" x14ac:dyDescent="0.3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5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5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5">
      <c r="A488" s="137" t="s">
        <v>617</v>
      </c>
      <c r="B488" s="463"/>
      <c r="C488" s="463"/>
      <c r="D488" s="463"/>
      <c r="E488" s="452" t="s">
        <v>1684</v>
      </c>
    </row>
    <row r="489" spans="1:9" x14ac:dyDescent="0.25">
      <c r="A489" s="145">
        <v>2000</v>
      </c>
      <c r="B489" s="145">
        <v>2.5739999999999998</v>
      </c>
      <c r="C489" s="146" t="s">
        <v>608</v>
      </c>
      <c r="D489" s="145"/>
      <c r="E489" s="22"/>
    </row>
    <row r="490" spans="1:9" x14ac:dyDescent="0.25">
      <c r="A490" s="145"/>
      <c r="B490" s="145"/>
      <c r="C490" s="145"/>
      <c r="D490" s="145"/>
    </row>
    <row r="492" spans="1:9" x14ac:dyDescent="0.25">
      <c r="E492" s="138" t="s">
        <v>2117</v>
      </c>
      <c r="F492" s="139"/>
      <c r="G492" s="157">
        <f>cgas!$J$5</f>
        <v>2.14</v>
      </c>
    </row>
    <row r="494" spans="1:9" x14ac:dyDescent="0.25">
      <c r="A494" t="s">
        <v>2118</v>
      </c>
      <c r="C494" t="s">
        <v>2060</v>
      </c>
      <c r="D494" t="s">
        <v>2081</v>
      </c>
    </row>
    <row r="495" spans="1:9" x14ac:dyDescent="0.25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8" thickBot="1" x14ac:dyDescent="0.3">
      <c r="C496" s="14">
        <f>IF(A495&gt;C495,A495-C495,0)</f>
        <v>0</v>
      </c>
      <c r="D496" s="140">
        <f>G492</f>
        <v>2.14</v>
      </c>
      <c r="E496" s="14">
        <f>C496*D496</f>
        <v>0</v>
      </c>
      <c r="G496" s="154" t="s">
        <v>2121</v>
      </c>
    </row>
    <row r="497" spans="1:9" x14ac:dyDescent="0.25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8" thickBot="1" x14ac:dyDescent="0.3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5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5">
      <c r="A500" s="137" t="s">
        <v>1714</v>
      </c>
      <c r="B500" s="145"/>
      <c r="C500" s="145"/>
      <c r="D500" s="145"/>
    </row>
    <row r="501" spans="1:9" x14ac:dyDescent="0.25">
      <c r="A501" s="145">
        <v>5000</v>
      </c>
      <c r="B501" s="264">
        <v>3.085</v>
      </c>
      <c r="C501" s="146" t="s">
        <v>1636</v>
      </c>
      <c r="D501" s="145"/>
      <c r="E501" s="452" t="s">
        <v>1684</v>
      </c>
    </row>
    <row r="502" spans="1:9" x14ac:dyDescent="0.25">
      <c r="A502" s="145">
        <v>5000</v>
      </c>
      <c r="B502" s="264">
        <v>3.7</v>
      </c>
      <c r="C502" s="146" t="s">
        <v>2026</v>
      </c>
      <c r="D502" s="145"/>
      <c r="E502" s="553"/>
    </row>
    <row r="503" spans="1:9" x14ac:dyDescent="0.25">
      <c r="A503">
        <v>10000</v>
      </c>
      <c r="B503">
        <v>5.29</v>
      </c>
      <c r="C503" t="s">
        <v>2026</v>
      </c>
      <c r="E503" t="s">
        <v>522</v>
      </c>
      <c r="F503" t="s">
        <v>523</v>
      </c>
    </row>
    <row r="504" spans="1:9" x14ac:dyDescent="0.25">
      <c r="E504" s="138" t="s">
        <v>2117</v>
      </c>
      <c r="F504" s="139"/>
      <c r="G504" s="157">
        <f>cgas!$J$5</f>
        <v>2.14</v>
      </c>
    </row>
    <row r="506" spans="1:9" x14ac:dyDescent="0.25">
      <c r="A506" t="s">
        <v>2118</v>
      </c>
      <c r="C506" t="s">
        <v>2060</v>
      </c>
      <c r="D506" t="s">
        <v>2081</v>
      </c>
    </row>
    <row r="507" spans="1:9" x14ac:dyDescent="0.25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5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5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8" thickBot="1" x14ac:dyDescent="0.3">
      <c r="C510" s="262">
        <f>+A507-C507-C508-C509</f>
        <v>-20000</v>
      </c>
      <c r="D510" s="280">
        <f>G504</f>
        <v>2.14</v>
      </c>
      <c r="E510" s="151">
        <f>C510*D510</f>
        <v>-42800</v>
      </c>
      <c r="G510" s="154" t="s">
        <v>2121</v>
      </c>
    </row>
    <row r="511" spans="1:9" x14ac:dyDescent="0.25">
      <c r="C511">
        <f>SUM(C507:C510)</f>
        <v>0</v>
      </c>
      <c r="E511" s="150">
        <f>SUM(E507:E510)</f>
        <v>44025</v>
      </c>
      <c r="G511" s="410" t="e">
        <f>E511/C511</f>
        <v>#DIV/0!</v>
      </c>
    </row>
    <row r="512" spans="1:9" ht="13.8" thickBot="1" x14ac:dyDescent="0.3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8" thickBot="1" x14ac:dyDescent="0.3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5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5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5">
      <c r="A516" s="204" t="s">
        <v>156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5">
      <c r="A517" s="147">
        <v>10000</v>
      </c>
      <c r="B517" s="205">
        <v>3.2</v>
      </c>
      <c r="C517" s="146" t="s">
        <v>814</v>
      </c>
      <c r="D517" s="147"/>
      <c r="E517" s="575" t="s">
        <v>923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5">
      <c r="A518" s="147">
        <v>10000</v>
      </c>
      <c r="B518" s="205">
        <v>3.22</v>
      </c>
      <c r="C518" s="146" t="s">
        <v>814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5">
      <c r="A519"/>
      <c r="B519"/>
      <c r="C519"/>
      <c r="D519"/>
      <c r="E519" s="138" t="s">
        <v>2117</v>
      </c>
      <c r="F519" s="139"/>
      <c r="G519" s="157">
        <f>cgas!$J$5</f>
        <v>2.14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5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5">
      <c r="A521" t="s">
        <v>2118</v>
      </c>
      <c r="B521"/>
      <c r="C521" t="s">
        <v>2060</v>
      </c>
      <c r="D521" t="s">
        <v>2081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5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5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8" thickBot="1" x14ac:dyDescent="0.3">
      <c r="A524"/>
      <c r="B524"/>
      <c r="C524" s="262">
        <f>+A522-C522-C523</f>
        <v>-20000</v>
      </c>
      <c r="D524" s="191">
        <f>G519</f>
        <v>2.14</v>
      </c>
      <c r="E524" s="98">
        <f>C524*D524</f>
        <v>-42800</v>
      </c>
      <c r="F524" s="98"/>
      <c r="G524" s="154" t="s">
        <v>2121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5">
      <c r="A525"/>
      <c r="B525"/>
      <c r="C525">
        <f>SUM(C522:C524)</f>
        <v>0</v>
      </c>
      <c r="D525"/>
      <c r="E525">
        <f>SUM(E522:E524)</f>
        <v>21400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8" thickBot="1" x14ac:dyDescent="0.3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5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5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5">
      <c r="A529" s="137" t="s">
        <v>611</v>
      </c>
      <c r="B529" s="145"/>
      <c r="C529" s="145"/>
      <c r="D529" s="145"/>
    </row>
    <row r="530" spans="1:9" x14ac:dyDescent="0.25">
      <c r="A530" s="145">
        <v>10000</v>
      </c>
      <c r="B530" s="207">
        <v>5.22</v>
      </c>
      <c r="C530" s="146" t="s">
        <v>1007</v>
      </c>
      <c r="D530" s="145"/>
      <c r="E530" s="554"/>
    </row>
    <row r="532" spans="1:9" x14ac:dyDescent="0.25">
      <c r="E532" s="138" t="s">
        <v>2117</v>
      </c>
      <c r="F532" s="139"/>
      <c r="G532" s="157">
        <f>cgas!$J$5</f>
        <v>2.14</v>
      </c>
    </row>
    <row r="534" spans="1:9" x14ac:dyDescent="0.25">
      <c r="A534" t="s">
        <v>2118</v>
      </c>
      <c r="C534" t="s">
        <v>2060</v>
      </c>
      <c r="D534" t="s">
        <v>2081</v>
      </c>
    </row>
    <row r="535" spans="1:9" x14ac:dyDescent="0.25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8" thickBot="1" x14ac:dyDescent="0.3">
      <c r="C536" s="14">
        <f>IF(A535&gt;C535,A535-C535,0)</f>
        <v>0</v>
      </c>
      <c r="D536" s="191">
        <f>G532</f>
        <v>2.14</v>
      </c>
      <c r="E536" s="14">
        <f>C536*D536</f>
        <v>0</v>
      </c>
      <c r="G536" s="154" t="s">
        <v>2121</v>
      </c>
    </row>
    <row r="537" spans="1:9" x14ac:dyDescent="0.25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8" thickBot="1" x14ac:dyDescent="0.3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5">
      <c r="A539" s="22" t="s">
        <v>1689</v>
      </c>
    </row>
    <row r="541" spans="1:9" x14ac:dyDescent="0.25">
      <c r="A541" s="145" t="s">
        <v>2155</v>
      </c>
      <c r="B541" s="403">
        <v>3.37</v>
      </c>
      <c r="C541" s="146" t="s">
        <v>1673</v>
      </c>
      <c r="D541" s="145"/>
      <c r="E541" s="452" t="s">
        <v>1684</v>
      </c>
    </row>
    <row r="542" spans="1:9" x14ac:dyDescent="0.25">
      <c r="B542" s="98"/>
      <c r="C542" s="22"/>
    </row>
    <row r="543" spans="1:9" x14ac:dyDescent="0.25">
      <c r="A543" s="404" t="s">
        <v>1690</v>
      </c>
      <c r="D543" s="138" t="s">
        <v>1691</v>
      </c>
      <c r="F543" s="139"/>
      <c r="G543" s="157">
        <f>cgas!$J$5+0.02</f>
        <v>2.16</v>
      </c>
    </row>
    <row r="545" spans="1:9" x14ac:dyDescent="0.25">
      <c r="A545" t="s">
        <v>2118</v>
      </c>
      <c r="C545" t="s">
        <v>2060</v>
      </c>
      <c r="D545" t="s">
        <v>2081</v>
      </c>
    </row>
    <row r="546" spans="1:9" x14ac:dyDescent="0.25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5">
      <c r="A547" s="141"/>
      <c r="C547" s="152"/>
      <c r="D547" s="405"/>
      <c r="E547" s="150"/>
    </row>
    <row r="548" spans="1:9" x14ac:dyDescent="0.25">
      <c r="A548" s="141"/>
      <c r="C548" s="406"/>
      <c r="D548" s="405"/>
      <c r="E548" s="150"/>
    </row>
    <row r="549" spans="1:9" ht="13.8" thickBot="1" x14ac:dyDescent="0.3">
      <c r="C549" s="407">
        <f>A546-C546</f>
        <v>-6000</v>
      </c>
      <c r="D549" s="408">
        <f>G543</f>
        <v>2.16</v>
      </c>
      <c r="E549" s="151">
        <f>C549*D549</f>
        <v>-12960</v>
      </c>
      <c r="G549" s="154" t="s">
        <v>2121</v>
      </c>
    </row>
    <row r="550" spans="1:9" x14ac:dyDescent="0.25">
      <c r="C550" s="152">
        <f>SUM(C546:C549)</f>
        <v>0</v>
      </c>
      <c r="E550" s="150">
        <f>SUM(E546:E549)</f>
        <v>7260</v>
      </c>
      <c r="G550" s="410" t="e">
        <f>ROUND(E550/C550,4)</f>
        <v>#DIV/0!</v>
      </c>
    </row>
    <row r="551" spans="1:9" ht="13.8" thickBot="1" x14ac:dyDescent="0.3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5">
      <c r="B552" s="4"/>
      <c r="C552" s="4"/>
      <c r="D552" s="4"/>
      <c r="E552" s="4"/>
      <c r="F552" s="4"/>
      <c r="G552" s="156"/>
      <c r="H552" s="4"/>
      <c r="I552" s="4"/>
    </row>
    <row r="553" spans="1:9" x14ac:dyDescent="0.25">
      <c r="A553" s="22" t="s">
        <v>1697</v>
      </c>
    </row>
    <row r="554" spans="1:9" x14ac:dyDescent="0.25">
      <c r="A554" t="s">
        <v>1698</v>
      </c>
      <c r="D554" s="452" t="s">
        <v>1684</v>
      </c>
    </row>
    <row r="555" spans="1:9" x14ac:dyDescent="0.25">
      <c r="A555" t="s">
        <v>2102</v>
      </c>
    </row>
    <row r="557" spans="1:9" x14ac:dyDescent="0.25">
      <c r="E557" s="138" t="s">
        <v>2117</v>
      </c>
      <c r="F557" s="139"/>
      <c r="G557" s="157">
        <f>+cgas!$J$5</f>
        <v>2.14</v>
      </c>
    </row>
    <row r="559" spans="1:9" x14ac:dyDescent="0.25">
      <c r="A559" t="s">
        <v>2118</v>
      </c>
      <c r="C559" t="s">
        <v>2060</v>
      </c>
      <c r="D559" t="s">
        <v>2081</v>
      </c>
    </row>
    <row r="560" spans="1:9" x14ac:dyDescent="0.25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8" thickBot="1" x14ac:dyDescent="0.3">
      <c r="C561" s="14">
        <f>IF(A560&gt;C560,A560-C560,0)</f>
        <v>0</v>
      </c>
      <c r="D561" s="140">
        <f>G557</f>
        <v>2.14</v>
      </c>
      <c r="E561" s="14">
        <f>C561*D561</f>
        <v>0</v>
      </c>
      <c r="G561" s="154" t="s">
        <v>2121</v>
      </c>
    </row>
    <row r="562" spans="1:9" x14ac:dyDescent="0.25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8" thickBot="1" x14ac:dyDescent="0.3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5">
      <c r="A566" s="4"/>
    </row>
    <row r="568" spans="1:9" x14ac:dyDescent="0.25">
      <c r="A568" t="s">
        <v>1699</v>
      </c>
    </row>
    <row r="569" spans="1:9" x14ac:dyDescent="0.25">
      <c r="A569" t="s">
        <v>2102</v>
      </c>
    </row>
    <row r="570" spans="1:9" x14ac:dyDescent="0.25">
      <c r="A570" s="145">
        <v>10000</v>
      </c>
      <c r="B570" s="145">
        <v>2.75</v>
      </c>
      <c r="C570" s="146" t="s">
        <v>347</v>
      </c>
      <c r="D570" s="145"/>
      <c r="E570" s="554" t="s">
        <v>348</v>
      </c>
      <c r="F570" s="553"/>
    </row>
    <row r="572" spans="1:9" x14ac:dyDescent="0.25">
      <c r="E572" s="138" t="s">
        <v>920</v>
      </c>
      <c r="F572" s="663"/>
      <c r="G572" s="157">
        <f>+cgas!$J$5</f>
        <v>2.14</v>
      </c>
    </row>
    <row r="574" spans="1:9" x14ac:dyDescent="0.25">
      <c r="A574" t="s">
        <v>2118</v>
      </c>
      <c r="C574" t="s">
        <v>2060</v>
      </c>
      <c r="D574" t="s">
        <v>2081</v>
      </c>
    </row>
    <row r="575" spans="1:9" x14ac:dyDescent="0.25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8" thickBot="1" x14ac:dyDescent="0.3">
      <c r="C576" s="14">
        <f>A575-C575</f>
        <v>-10000</v>
      </c>
      <c r="D576" s="140">
        <f>G572</f>
        <v>2.14</v>
      </c>
      <c r="E576" s="14">
        <f>C576*D576</f>
        <v>-21400</v>
      </c>
      <c r="G576" s="154" t="s">
        <v>2121</v>
      </c>
    </row>
    <row r="577" spans="1:9" x14ac:dyDescent="0.25">
      <c r="C577">
        <f>SUM(C575:C576)</f>
        <v>0</v>
      </c>
      <c r="E577">
        <f>SUM(E575:E576)</f>
        <v>6100</v>
      </c>
      <c r="G577" s="410" t="e">
        <f>ROUND(E577/C577,4)</f>
        <v>#DIV/0!</v>
      </c>
    </row>
    <row r="578" spans="1:9" ht="13.8" thickBot="1" x14ac:dyDescent="0.3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5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5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5">
      <c r="A581" s="187" t="s">
        <v>110</v>
      </c>
      <c r="B581" s="145"/>
      <c r="E581" s="135"/>
      <c r="F581" s="135"/>
      <c r="G581" s="538"/>
      <c r="H581" s="135"/>
    </row>
    <row r="582" spans="1:9" x14ac:dyDescent="0.25">
      <c r="C582" s="22"/>
      <c r="D582" s="74"/>
      <c r="E582" s="539"/>
      <c r="F582" s="135"/>
      <c r="G582" s="539"/>
      <c r="H582" s="135"/>
    </row>
    <row r="583" spans="1:9" x14ac:dyDescent="0.25">
      <c r="A583" s="145">
        <v>10000</v>
      </c>
      <c r="B583" s="145">
        <v>3.28</v>
      </c>
      <c r="C583" s="576">
        <v>37165</v>
      </c>
      <c r="D583" s="554" t="s">
        <v>1095</v>
      </c>
      <c r="E583" s="577"/>
      <c r="F583" s="135"/>
      <c r="G583" s="539"/>
      <c r="H583" s="135"/>
    </row>
    <row r="584" spans="1:9" x14ac:dyDescent="0.25">
      <c r="A584" s="145">
        <v>10000</v>
      </c>
      <c r="B584" s="145">
        <v>3.54</v>
      </c>
      <c r="C584" s="576">
        <v>37165</v>
      </c>
      <c r="D584" s="452" t="s">
        <v>1095</v>
      </c>
      <c r="E584" s="896"/>
      <c r="F584" s="135"/>
      <c r="G584" s="539"/>
      <c r="H584" s="135"/>
    </row>
    <row r="585" spans="1:9" x14ac:dyDescent="0.25">
      <c r="A585" s="145">
        <v>0</v>
      </c>
      <c r="B585" s="403">
        <v>0</v>
      </c>
      <c r="C585" s="576">
        <v>37165</v>
      </c>
      <c r="D585" s="554" t="s">
        <v>1095</v>
      </c>
      <c r="E585" s="577"/>
      <c r="F585" s="135"/>
      <c r="G585" s="539"/>
      <c r="H585" s="135"/>
    </row>
    <row r="586" spans="1:9" x14ac:dyDescent="0.25">
      <c r="A586" t="s">
        <v>2102</v>
      </c>
    </row>
    <row r="587" spans="1:9" x14ac:dyDescent="0.25">
      <c r="E587" s="138" t="s">
        <v>2117</v>
      </c>
      <c r="F587" s="139"/>
      <c r="G587" s="157">
        <f>cgas!$J$5</f>
        <v>2.14</v>
      </c>
    </row>
    <row r="589" spans="1:9" x14ac:dyDescent="0.25">
      <c r="A589" t="s">
        <v>2118</v>
      </c>
      <c r="C589" t="s">
        <v>2060</v>
      </c>
      <c r="D589" t="s">
        <v>2081</v>
      </c>
    </row>
    <row r="590" spans="1:9" x14ac:dyDescent="0.25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5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2121</v>
      </c>
    </row>
    <row r="592" spans="1:9" x14ac:dyDescent="0.25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8" thickBot="1" x14ac:dyDescent="0.3">
      <c r="C593" s="705">
        <f>+A590-C590-C591-C592</f>
        <v>-20000</v>
      </c>
      <c r="D593" s="203">
        <f>G587</f>
        <v>2.14</v>
      </c>
      <c r="E593" s="189">
        <f>C593*D593</f>
        <v>-42800</v>
      </c>
    </row>
    <row r="594" spans="1:9" x14ac:dyDescent="0.25">
      <c r="C594">
        <f>SUM(C590:C593)</f>
        <v>0</v>
      </c>
      <c r="D594" s="704"/>
      <c r="E594" s="98">
        <f>SUM(E590:E593)</f>
        <v>25400</v>
      </c>
      <c r="G594" s="410" t="e">
        <f>ROUND(E594/C594,4)</f>
        <v>#DIV/0!</v>
      </c>
    </row>
    <row r="595" spans="1:9" ht="13.8" thickBot="1" x14ac:dyDescent="0.3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5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3.2" x14ac:dyDescent="0.25"/>
  <cols>
    <col min="1" max="1" width="15.5546875" bestFit="1" customWidth="1"/>
  </cols>
  <sheetData>
    <row r="1" spans="1:3" x14ac:dyDescent="0.25">
      <c r="A1" t="s">
        <v>2007</v>
      </c>
      <c r="B1">
        <v>0</v>
      </c>
      <c r="C1">
        <v>0</v>
      </c>
    </row>
    <row r="2" spans="1:3" x14ac:dyDescent="0.25">
      <c r="A2" t="s">
        <v>587</v>
      </c>
      <c r="B2">
        <v>0</v>
      </c>
      <c r="C2">
        <v>0</v>
      </c>
    </row>
    <row r="3" spans="1:3" x14ac:dyDescent="0.25">
      <c r="A3" t="s">
        <v>1739</v>
      </c>
      <c r="B3">
        <v>0</v>
      </c>
      <c r="C3">
        <v>0</v>
      </c>
    </row>
    <row r="4" spans="1:3" x14ac:dyDescent="0.25">
      <c r="A4" t="s">
        <v>658</v>
      </c>
      <c r="B4">
        <v>0</v>
      </c>
      <c r="C4">
        <v>0</v>
      </c>
    </row>
    <row r="5" spans="1:3" x14ac:dyDescent="0.25">
      <c r="A5" t="s">
        <v>662</v>
      </c>
      <c r="B5">
        <v>0</v>
      </c>
      <c r="C5">
        <v>0</v>
      </c>
    </row>
    <row r="6" spans="1:3" x14ac:dyDescent="0.25">
      <c r="A6" t="s">
        <v>663</v>
      </c>
      <c r="B6">
        <v>0</v>
      </c>
      <c r="C6">
        <v>0</v>
      </c>
    </row>
    <row r="7" spans="1:3" x14ac:dyDescent="0.25">
      <c r="A7" t="s">
        <v>400</v>
      </c>
      <c r="B7">
        <v>0</v>
      </c>
      <c r="C7">
        <v>0</v>
      </c>
    </row>
    <row r="8" spans="1:3" x14ac:dyDescent="0.25">
      <c r="A8" t="s">
        <v>403</v>
      </c>
      <c r="B8">
        <v>0</v>
      </c>
      <c r="C8">
        <v>0</v>
      </c>
    </row>
    <row r="9" spans="1:3" x14ac:dyDescent="0.25">
      <c r="A9" t="s">
        <v>664</v>
      </c>
      <c r="B9">
        <v>0</v>
      </c>
      <c r="C9">
        <v>0</v>
      </c>
    </row>
    <row r="10" spans="1:3" x14ac:dyDescent="0.25">
      <c r="A10" t="s">
        <v>669</v>
      </c>
      <c r="B10">
        <v>0</v>
      </c>
      <c r="C10">
        <v>0</v>
      </c>
    </row>
    <row r="11" spans="1:3" x14ac:dyDescent="0.25">
      <c r="A11" t="s">
        <v>1747</v>
      </c>
      <c r="B11">
        <v>0</v>
      </c>
      <c r="C11">
        <v>0</v>
      </c>
    </row>
    <row r="12" spans="1:3" x14ac:dyDescent="0.25">
      <c r="A12" t="s">
        <v>404</v>
      </c>
      <c r="B12">
        <v>0</v>
      </c>
      <c r="C12">
        <v>0</v>
      </c>
    </row>
    <row r="13" spans="1:3" x14ac:dyDescent="0.25">
      <c r="A13" t="s">
        <v>1749</v>
      </c>
      <c r="B13">
        <v>0</v>
      </c>
      <c r="C13">
        <v>0</v>
      </c>
    </row>
    <row r="14" spans="1:3" x14ac:dyDescent="0.25">
      <c r="A14" t="s">
        <v>898</v>
      </c>
      <c r="B14">
        <v>0</v>
      </c>
      <c r="C14">
        <v>0</v>
      </c>
    </row>
    <row r="15" spans="1:3" x14ac:dyDescent="0.25">
      <c r="A15" t="s">
        <v>1750</v>
      </c>
      <c r="B15">
        <v>0</v>
      </c>
      <c r="C15">
        <v>0</v>
      </c>
    </row>
    <row r="16" spans="1:3" x14ac:dyDescent="0.25">
      <c r="A16" t="s">
        <v>699</v>
      </c>
      <c r="B16">
        <v>0</v>
      </c>
      <c r="C16">
        <v>0</v>
      </c>
    </row>
    <row r="17" spans="1:3" x14ac:dyDescent="0.25">
      <c r="A17" t="s">
        <v>1752</v>
      </c>
      <c r="B17">
        <v>0</v>
      </c>
      <c r="C17">
        <v>0</v>
      </c>
    </row>
    <row r="18" spans="1:3" x14ac:dyDescent="0.25">
      <c r="A18" t="s">
        <v>1754</v>
      </c>
      <c r="B18">
        <v>0</v>
      </c>
      <c r="C18">
        <v>0</v>
      </c>
    </row>
    <row r="19" spans="1:3" x14ac:dyDescent="0.25">
      <c r="A19" t="s">
        <v>711</v>
      </c>
      <c r="B19">
        <v>0</v>
      </c>
      <c r="C19">
        <v>0</v>
      </c>
    </row>
    <row r="20" spans="1:3" x14ac:dyDescent="0.25">
      <c r="A20" t="s">
        <v>1755</v>
      </c>
      <c r="B20">
        <v>0</v>
      </c>
      <c r="C20">
        <v>0</v>
      </c>
    </row>
    <row r="21" spans="1:3" x14ac:dyDescent="0.25">
      <c r="A21" t="s">
        <v>1757</v>
      </c>
      <c r="B21">
        <v>0</v>
      </c>
      <c r="C21">
        <v>0</v>
      </c>
    </row>
    <row r="22" spans="1:3" x14ac:dyDescent="0.25">
      <c r="A22" t="s">
        <v>1758</v>
      </c>
      <c r="B22">
        <v>0</v>
      </c>
      <c r="C22">
        <v>0</v>
      </c>
    </row>
    <row r="23" spans="1:3" x14ac:dyDescent="0.25">
      <c r="A23" t="s">
        <v>1759</v>
      </c>
      <c r="B23">
        <v>0</v>
      </c>
      <c r="C23">
        <v>0</v>
      </c>
    </row>
    <row r="24" spans="1:3" x14ac:dyDescent="0.25">
      <c r="A24" t="s">
        <v>713</v>
      </c>
      <c r="B24">
        <v>0</v>
      </c>
      <c r="C24">
        <v>0</v>
      </c>
    </row>
    <row r="25" spans="1:3" x14ac:dyDescent="0.25">
      <c r="A25" t="s">
        <v>407</v>
      </c>
      <c r="B25">
        <v>0</v>
      </c>
      <c r="C25">
        <v>0</v>
      </c>
    </row>
    <row r="26" spans="1:3" x14ac:dyDescent="0.25">
      <c r="A26" t="s">
        <v>1760</v>
      </c>
      <c r="B26">
        <v>0</v>
      </c>
      <c r="C26">
        <v>0</v>
      </c>
    </row>
    <row r="27" spans="1:3" x14ac:dyDescent="0.25">
      <c r="A27" t="s">
        <v>1761</v>
      </c>
      <c r="B27">
        <v>0</v>
      </c>
      <c r="C27">
        <v>0</v>
      </c>
    </row>
    <row r="28" spans="1:3" x14ac:dyDescent="0.25">
      <c r="A28" t="s">
        <v>1762</v>
      </c>
      <c r="B28">
        <v>0</v>
      </c>
      <c r="C28">
        <v>0</v>
      </c>
    </row>
    <row r="29" spans="1:3" x14ac:dyDescent="0.25">
      <c r="A29" t="s">
        <v>716</v>
      </c>
      <c r="B29">
        <v>0</v>
      </c>
      <c r="C29">
        <v>0</v>
      </c>
    </row>
    <row r="30" spans="1:3" x14ac:dyDescent="0.25">
      <c r="A30" t="s">
        <v>2009</v>
      </c>
      <c r="B30">
        <v>0</v>
      </c>
      <c r="C30">
        <v>0</v>
      </c>
    </row>
    <row r="31" spans="1:3" x14ac:dyDescent="0.25">
      <c r="A31" t="s">
        <v>1763</v>
      </c>
      <c r="B31">
        <v>0</v>
      </c>
      <c r="C31">
        <v>0</v>
      </c>
    </row>
    <row r="32" spans="1:3" x14ac:dyDescent="0.25">
      <c r="A32" t="s">
        <v>718</v>
      </c>
      <c r="B32">
        <v>0</v>
      </c>
      <c r="C32">
        <v>0</v>
      </c>
    </row>
    <row r="33" spans="1:3" x14ac:dyDescent="0.25">
      <c r="A33" t="s">
        <v>1764</v>
      </c>
      <c r="B33">
        <v>0</v>
      </c>
      <c r="C33">
        <v>0</v>
      </c>
    </row>
    <row r="34" spans="1:3" x14ac:dyDescent="0.25">
      <c r="A34" t="s">
        <v>1766</v>
      </c>
      <c r="B34">
        <v>0</v>
      </c>
      <c r="C34">
        <v>0</v>
      </c>
    </row>
    <row r="35" spans="1:3" x14ac:dyDescent="0.25">
      <c r="A35" t="s">
        <v>1767</v>
      </c>
      <c r="B35">
        <v>0</v>
      </c>
      <c r="C35">
        <v>0</v>
      </c>
    </row>
    <row r="36" spans="1:3" x14ac:dyDescent="0.25">
      <c r="A36" t="s">
        <v>733</v>
      </c>
      <c r="B36">
        <v>0</v>
      </c>
      <c r="C36">
        <v>0</v>
      </c>
    </row>
    <row r="37" spans="1:3" x14ac:dyDescent="0.25">
      <c r="A37" t="s">
        <v>734</v>
      </c>
      <c r="B37">
        <v>0</v>
      </c>
      <c r="C37">
        <v>0</v>
      </c>
    </row>
    <row r="38" spans="1:3" x14ac:dyDescent="0.25">
      <c r="A38" t="s">
        <v>1770</v>
      </c>
      <c r="B38">
        <v>0</v>
      </c>
      <c r="C38">
        <v>0</v>
      </c>
    </row>
    <row r="39" spans="1:3" x14ac:dyDescent="0.25">
      <c r="A39" t="s">
        <v>738</v>
      </c>
      <c r="B39">
        <v>0</v>
      </c>
      <c r="C39">
        <v>0</v>
      </c>
    </row>
    <row r="40" spans="1:3" x14ac:dyDescent="0.25">
      <c r="A40" t="s">
        <v>739</v>
      </c>
      <c r="B40">
        <v>0</v>
      </c>
      <c r="C40">
        <v>0</v>
      </c>
    </row>
    <row r="41" spans="1:3" x14ac:dyDescent="0.25">
      <c r="A41" t="s">
        <v>1772</v>
      </c>
      <c r="B41">
        <v>0</v>
      </c>
      <c r="C41">
        <v>0</v>
      </c>
    </row>
    <row r="42" spans="1:3" x14ac:dyDescent="0.25">
      <c r="A42" t="s">
        <v>1787</v>
      </c>
      <c r="B42">
        <v>0</v>
      </c>
      <c r="C42">
        <v>0</v>
      </c>
    </row>
    <row r="43" spans="1:3" x14ac:dyDescent="0.25">
      <c r="A43" t="s">
        <v>740</v>
      </c>
      <c r="B43">
        <v>0</v>
      </c>
      <c r="C43">
        <v>0</v>
      </c>
    </row>
    <row r="44" spans="1:3" x14ac:dyDescent="0.25">
      <c r="A44" t="s">
        <v>1719</v>
      </c>
      <c r="B44">
        <v>0</v>
      </c>
      <c r="C44">
        <v>0</v>
      </c>
    </row>
    <row r="45" spans="1:3" x14ac:dyDescent="0.25">
      <c r="A45" t="s">
        <v>1788</v>
      </c>
      <c r="B45">
        <v>0</v>
      </c>
      <c r="C45">
        <v>0</v>
      </c>
    </row>
    <row r="46" spans="1:3" x14ac:dyDescent="0.25">
      <c r="A46" t="s">
        <v>1789</v>
      </c>
      <c r="B46">
        <v>0</v>
      </c>
      <c r="C46">
        <v>0</v>
      </c>
    </row>
    <row r="47" spans="1:3" x14ac:dyDescent="0.25">
      <c r="A47" t="s">
        <v>1792</v>
      </c>
      <c r="B47">
        <v>0</v>
      </c>
      <c r="C47">
        <v>0</v>
      </c>
    </row>
    <row r="48" spans="1:3" x14ac:dyDescent="0.25">
      <c r="A48" t="s">
        <v>1800</v>
      </c>
      <c r="B48">
        <v>0</v>
      </c>
      <c r="C48">
        <v>0</v>
      </c>
    </row>
    <row r="49" spans="1:3" x14ac:dyDescent="0.25">
      <c r="A49" t="s">
        <v>67</v>
      </c>
      <c r="B49">
        <v>0</v>
      </c>
      <c r="C49">
        <v>0</v>
      </c>
    </row>
    <row r="50" spans="1:3" x14ac:dyDescent="0.25">
      <c r="A50" t="s">
        <v>2010</v>
      </c>
      <c r="B50">
        <v>0</v>
      </c>
      <c r="C50">
        <v>0</v>
      </c>
    </row>
    <row r="51" spans="1:3" x14ac:dyDescent="0.25">
      <c r="A51" t="s">
        <v>138</v>
      </c>
      <c r="B51">
        <v>0</v>
      </c>
      <c r="C51">
        <v>0</v>
      </c>
    </row>
    <row r="52" spans="1:3" x14ac:dyDescent="0.25">
      <c r="A52" t="s">
        <v>140</v>
      </c>
      <c r="B52">
        <v>0</v>
      </c>
      <c r="C52">
        <v>0</v>
      </c>
    </row>
    <row r="53" spans="1:3" x14ac:dyDescent="0.25">
      <c r="A53" t="s">
        <v>68</v>
      </c>
      <c r="B53">
        <v>0</v>
      </c>
      <c r="C53">
        <v>0</v>
      </c>
    </row>
    <row r="54" spans="1:3" x14ac:dyDescent="0.25">
      <c r="A54" t="s">
        <v>1591</v>
      </c>
      <c r="B54">
        <v>0</v>
      </c>
      <c r="C54">
        <v>0</v>
      </c>
    </row>
    <row r="55" spans="1:3" x14ac:dyDescent="0.25">
      <c r="A55" t="s">
        <v>69</v>
      </c>
      <c r="B55">
        <v>0</v>
      </c>
      <c r="C55">
        <v>0</v>
      </c>
    </row>
    <row r="56" spans="1:3" x14ac:dyDescent="0.25">
      <c r="A56" t="s">
        <v>761</v>
      </c>
      <c r="B56">
        <v>0</v>
      </c>
      <c r="C56">
        <v>0</v>
      </c>
    </row>
    <row r="57" spans="1:3" x14ac:dyDescent="0.25">
      <c r="A57" t="s">
        <v>176</v>
      </c>
      <c r="B57">
        <v>0</v>
      </c>
      <c r="C57">
        <v>0</v>
      </c>
    </row>
    <row r="58" spans="1:3" x14ac:dyDescent="0.25">
      <c r="A58" t="s">
        <v>178</v>
      </c>
      <c r="B58">
        <v>0</v>
      </c>
      <c r="C58">
        <v>0</v>
      </c>
    </row>
    <row r="59" spans="1:3" x14ac:dyDescent="0.25">
      <c r="A59" t="s">
        <v>179</v>
      </c>
      <c r="B59">
        <v>0</v>
      </c>
      <c r="C59">
        <v>0</v>
      </c>
    </row>
    <row r="60" spans="1:3" x14ac:dyDescent="0.25">
      <c r="A60" t="s">
        <v>180</v>
      </c>
      <c r="B60">
        <v>0</v>
      </c>
      <c r="C60">
        <v>0</v>
      </c>
    </row>
    <row r="61" spans="1:3" x14ac:dyDescent="0.25">
      <c r="A61" t="s">
        <v>181</v>
      </c>
      <c r="B61">
        <v>0</v>
      </c>
      <c r="C61">
        <v>0</v>
      </c>
    </row>
    <row r="62" spans="1:3" x14ac:dyDescent="0.25">
      <c r="A62" t="s">
        <v>182</v>
      </c>
      <c r="B62">
        <v>0</v>
      </c>
      <c r="C62">
        <v>0</v>
      </c>
    </row>
    <row r="63" spans="1:3" x14ac:dyDescent="0.25">
      <c r="A63" t="s">
        <v>1801</v>
      </c>
      <c r="B63">
        <v>0</v>
      </c>
      <c r="C63">
        <v>0</v>
      </c>
    </row>
    <row r="64" spans="1:3" x14ac:dyDescent="0.25">
      <c r="A64" t="s">
        <v>1802</v>
      </c>
      <c r="B64">
        <v>0</v>
      </c>
      <c r="C64">
        <v>0</v>
      </c>
    </row>
    <row r="65" spans="1:3" x14ac:dyDescent="0.25">
      <c r="A65" t="s">
        <v>1803</v>
      </c>
      <c r="B65">
        <v>0</v>
      </c>
      <c r="C65">
        <v>0</v>
      </c>
    </row>
    <row r="66" spans="1:3" x14ac:dyDescent="0.25">
      <c r="A66" t="s">
        <v>1806</v>
      </c>
      <c r="B66">
        <v>0</v>
      </c>
      <c r="C66">
        <v>0</v>
      </c>
    </row>
    <row r="67" spans="1:3" x14ac:dyDescent="0.25">
      <c r="A67" t="s">
        <v>1808</v>
      </c>
      <c r="B67">
        <v>0</v>
      </c>
      <c r="C67">
        <v>0</v>
      </c>
    </row>
    <row r="68" spans="1:3" x14ac:dyDescent="0.25">
      <c r="A68" t="s">
        <v>1809</v>
      </c>
      <c r="B68">
        <v>0</v>
      </c>
      <c r="C68">
        <v>0</v>
      </c>
    </row>
    <row r="69" spans="1:3" x14ac:dyDescent="0.25">
      <c r="A69" t="s">
        <v>1810</v>
      </c>
      <c r="B69">
        <v>0</v>
      </c>
      <c r="C69">
        <v>0</v>
      </c>
    </row>
    <row r="70" spans="1:3" x14ac:dyDescent="0.25">
      <c r="A70" t="s">
        <v>1722</v>
      </c>
      <c r="B70">
        <v>0</v>
      </c>
      <c r="C70">
        <v>0</v>
      </c>
    </row>
    <row r="71" spans="1:3" x14ac:dyDescent="0.25">
      <c r="A71" t="s">
        <v>1811</v>
      </c>
      <c r="B71">
        <v>0</v>
      </c>
      <c r="C71">
        <v>0</v>
      </c>
    </row>
    <row r="72" spans="1:3" x14ac:dyDescent="0.25">
      <c r="A72" t="s">
        <v>1813</v>
      </c>
      <c r="B72">
        <v>0</v>
      </c>
      <c r="C72">
        <v>0</v>
      </c>
    </row>
    <row r="73" spans="1:3" x14ac:dyDescent="0.25">
      <c r="A73" t="s">
        <v>1815</v>
      </c>
      <c r="B73">
        <v>0</v>
      </c>
      <c r="C73">
        <v>0</v>
      </c>
    </row>
    <row r="74" spans="1:3" x14ac:dyDescent="0.25">
      <c r="A74" t="s">
        <v>1816</v>
      </c>
      <c r="B74">
        <v>0</v>
      </c>
      <c r="C74">
        <v>0</v>
      </c>
    </row>
    <row r="75" spans="1:3" x14ac:dyDescent="0.25">
      <c r="A75" t="s">
        <v>1817</v>
      </c>
      <c r="B75">
        <v>0</v>
      </c>
      <c r="C75">
        <v>0</v>
      </c>
    </row>
    <row r="76" spans="1:3" x14ac:dyDescent="0.25">
      <c r="A76" t="s">
        <v>1819</v>
      </c>
      <c r="B76">
        <v>0</v>
      </c>
      <c r="C76">
        <v>0</v>
      </c>
    </row>
    <row r="77" spans="1:3" x14ac:dyDescent="0.25">
      <c r="A77" t="s">
        <v>1553</v>
      </c>
      <c r="B77">
        <v>0</v>
      </c>
      <c r="C77">
        <v>0</v>
      </c>
    </row>
    <row r="78" spans="1:3" x14ac:dyDescent="0.25">
      <c r="A78" t="s">
        <v>1554</v>
      </c>
      <c r="B78">
        <v>0</v>
      </c>
      <c r="C78">
        <v>0</v>
      </c>
    </row>
    <row r="79" spans="1:3" x14ac:dyDescent="0.25">
      <c r="A79" t="s">
        <v>1193</v>
      </c>
      <c r="B79">
        <v>0</v>
      </c>
      <c r="C79">
        <v>0</v>
      </c>
    </row>
    <row r="80" spans="1:3" x14ac:dyDescent="0.25">
      <c r="A80" t="s">
        <v>586</v>
      </c>
      <c r="B80">
        <v>0</v>
      </c>
      <c r="C80">
        <v>0</v>
      </c>
    </row>
    <row r="81" spans="1:3" x14ac:dyDescent="0.25">
      <c r="A81" t="s">
        <v>1590</v>
      </c>
      <c r="B81">
        <v>0</v>
      </c>
      <c r="C81">
        <v>0</v>
      </c>
    </row>
    <row r="82" spans="1:3" x14ac:dyDescent="0.25">
      <c r="A82" t="s">
        <v>1194</v>
      </c>
      <c r="B82">
        <v>0</v>
      </c>
      <c r="C82">
        <v>0</v>
      </c>
    </row>
    <row r="83" spans="1:3" x14ac:dyDescent="0.25">
      <c r="A83" t="s">
        <v>238</v>
      </c>
      <c r="B83">
        <v>0</v>
      </c>
      <c r="C83">
        <v>0</v>
      </c>
    </row>
    <row r="84" spans="1:3" x14ac:dyDescent="0.25">
      <c r="A84" t="s">
        <v>788</v>
      </c>
      <c r="B84">
        <v>0</v>
      </c>
      <c r="C84">
        <v>0</v>
      </c>
    </row>
    <row r="85" spans="1:3" x14ac:dyDescent="0.25">
      <c r="A85" t="s">
        <v>789</v>
      </c>
      <c r="B85">
        <v>0</v>
      </c>
      <c r="C85">
        <v>0</v>
      </c>
    </row>
    <row r="86" spans="1:3" x14ac:dyDescent="0.25">
      <c r="A86" t="s">
        <v>1821</v>
      </c>
      <c r="B86">
        <v>0</v>
      </c>
      <c r="C86">
        <v>0</v>
      </c>
    </row>
    <row r="87" spans="1:3" x14ac:dyDescent="0.25">
      <c r="A87" t="s">
        <v>1823</v>
      </c>
      <c r="B87">
        <v>0</v>
      </c>
      <c r="C87">
        <v>0</v>
      </c>
    </row>
    <row r="88" spans="1:3" x14ac:dyDescent="0.25">
      <c r="A88" t="s">
        <v>1826</v>
      </c>
      <c r="B88">
        <v>0</v>
      </c>
      <c r="C88">
        <v>0</v>
      </c>
    </row>
    <row r="89" spans="1:3" x14ac:dyDescent="0.25">
      <c r="A89" t="s">
        <v>759</v>
      </c>
      <c r="B89">
        <v>0</v>
      </c>
      <c r="C89">
        <v>0</v>
      </c>
    </row>
    <row r="90" spans="1:3" x14ac:dyDescent="0.25">
      <c r="A90" t="s">
        <v>1828</v>
      </c>
      <c r="B90">
        <v>0</v>
      </c>
      <c r="C90">
        <v>0</v>
      </c>
    </row>
    <row r="91" spans="1:3" x14ac:dyDescent="0.25">
      <c r="A91" t="s">
        <v>1830</v>
      </c>
      <c r="B91">
        <v>0</v>
      </c>
      <c r="C91">
        <v>0</v>
      </c>
    </row>
    <row r="92" spans="1:3" x14ac:dyDescent="0.25">
      <c r="A92" t="s">
        <v>1832</v>
      </c>
      <c r="B92">
        <v>0</v>
      </c>
      <c r="C92">
        <v>0</v>
      </c>
    </row>
    <row r="93" spans="1:3" x14ac:dyDescent="0.25">
      <c r="A93" t="s">
        <v>1838</v>
      </c>
      <c r="B93">
        <v>0</v>
      </c>
      <c r="C93">
        <v>0</v>
      </c>
    </row>
    <row r="94" spans="1:3" x14ac:dyDescent="0.25">
      <c r="A94" t="s">
        <v>1839</v>
      </c>
      <c r="B94">
        <v>0</v>
      </c>
      <c r="C94">
        <v>0</v>
      </c>
    </row>
    <row r="95" spans="1:3" x14ac:dyDescent="0.25">
      <c r="A95" t="s">
        <v>1842</v>
      </c>
      <c r="B95">
        <v>0</v>
      </c>
      <c r="C95">
        <v>0</v>
      </c>
    </row>
    <row r="96" spans="1:3" x14ac:dyDescent="0.25">
      <c r="A96" t="s">
        <v>1906</v>
      </c>
      <c r="B96">
        <v>0</v>
      </c>
      <c r="C96">
        <v>0</v>
      </c>
    </row>
    <row r="97" spans="1:3" x14ac:dyDescent="0.25">
      <c r="A97" t="s">
        <v>1908</v>
      </c>
      <c r="B97">
        <v>0</v>
      </c>
      <c r="C97">
        <v>0</v>
      </c>
    </row>
    <row r="98" spans="1:3" x14ac:dyDescent="0.25">
      <c r="A98" t="s">
        <v>1909</v>
      </c>
      <c r="B98">
        <v>0</v>
      </c>
      <c r="C98">
        <v>0</v>
      </c>
    </row>
    <row r="99" spans="1:3" x14ac:dyDescent="0.25">
      <c r="A99" t="s">
        <v>1911</v>
      </c>
      <c r="B99">
        <v>0</v>
      </c>
      <c r="C99">
        <v>0</v>
      </c>
    </row>
    <row r="100" spans="1:3" x14ac:dyDescent="0.25">
      <c r="A100" t="s">
        <v>2011</v>
      </c>
      <c r="B100">
        <v>0</v>
      </c>
      <c r="C100">
        <v>0</v>
      </c>
    </row>
    <row r="101" spans="1:3" x14ac:dyDescent="0.25">
      <c r="A101" t="s">
        <v>700</v>
      </c>
      <c r="B101">
        <v>0</v>
      </c>
      <c r="C101">
        <v>0</v>
      </c>
    </row>
    <row r="102" spans="1:3" x14ac:dyDescent="0.25">
      <c r="A102" t="s">
        <v>677</v>
      </c>
      <c r="B102">
        <v>0</v>
      </c>
      <c r="C102">
        <v>0</v>
      </c>
    </row>
    <row r="103" spans="1:3" x14ac:dyDescent="0.25">
      <c r="A103" t="s">
        <v>1913</v>
      </c>
      <c r="B103">
        <v>0</v>
      </c>
      <c r="C103">
        <v>0</v>
      </c>
    </row>
    <row r="104" spans="1:3" x14ac:dyDescent="0.25">
      <c r="A104" t="s">
        <v>1723</v>
      </c>
      <c r="B104">
        <v>0</v>
      </c>
      <c r="C104">
        <v>0</v>
      </c>
    </row>
    <row r="105" spans="1:3" x14ac:dyDescent="0.25">
      <c r="A105" t="s">
        <v>1914</v>
      </c>
      <c r="B105">
        <v>0</v>
      </c>
      <c r="C105">
        <v>0</v>
      </c>
    </row>
    <row r="106" spans="1:3" x14ac:dyDescent="0.25">
      <c r="A106" t="s">
        <v>1915</v>
      </c>
      <c r="B106">
        <v>0</v>
      </c>
      <c r="C106">
        <v>0</v>
      </c>
    </row>
    <row r="107" spans="1:3" x14ac:dyDescent="0.25">
      <c r="A107" t="s">
        <v>1917</v>
      </c>
      <c r="B107">
        <v>0</v>
      </c>
      <c r="C107">
        <v>0</v>
      </c>
    </row>
    <row r="108" spans="1:3" x14ac:dyDescent="0.25">
      <c r="A108" t="s">
        <v>1919</v>
      </c>
      <c r="B108">
        <v>0</v>
      </c>
      <c r="C108">
        <v>0</v>
      </c>
    </row>
    <row r="109" spans="1:3" x14ac:dyDescent="0.25">
      <c r="A109" t="s">
        <v>683</v>
      </c>
      <c r="B109">
        <v>0</v>
      </c>
      <c r="C109">
        <v>0</v>
      </c>
    </row>
    <row r="110" spans="1:3" x14ac:dyDescent="0.25">
      <c r="A110" t="s">
        <v>684</v>
      </c>
      <c r="B110">
        <v>0</v>
      </c>
      <c r="C110">
        <v>0</v>
      </c>
    </row>
    <row r="111" spans="1:3" x14ac:dyDescent="0.25">
      <c r="A111" t="s">
        <v>893</v>
      </c>
      <c r="B111">
        <v>0</v>
      </c>
      <c r="C111">
        <v>0</v>
      </c>
    </row>
    <row r="112" spans="1:3" x14ac:dyDescent="0.25">
      <c r="A112" t="s">
        <v>686</v>
      </c>
      <c r="B112">
        <v>0</v>
      </c>
      <c r="C112">
        <v>0</v>
      </c>
    </row>
    <row r="113" spans="1:3" x14ac:dyDescent="0.25">
      <c r="A113" t="s">
        <v>685</v>
      </c>
      <c r="B113">
        <v>0</v>
      </c>
      <c r="C113">
        <v>0</v>
      </c>
    </row>
    <row r="114" spans="1:3" x14ac:dyDescent="0.25">
      <c r="A114" t="s">
        <v>687</v>
      </c>
      <c r="B114">
        <v>0</v>
      </c>
      <c r="C114">
        <v>0</v>
      </c>
    </row>
    <row r="115" spans="1:3" x14ac:dyDescent="0.25">
      <c r="A115" t="s">
        <v>680</v>
      </c>
      <c r="B115">
        <v>0</v>
      </c>
      <c r="C115">
        <v>0</v>
      </c>
    </row>
    <row r="116" spans="1:3" x14ac:dyDescent="0.25">
      <c r="A116" t="s">
        <v>689</v>
      </c>
      <c r="B116">
        <v>0</v>
      </c>
      <c r="C116">
        <v>0</v>
      </c>
    </row>
    <row r="117" spans="1:3" x14ac:dyDescent="0.25">
      <c r="A117" t="s">
        <v>688</v>
      </c>
      <c r="B117">
        <v>0</v>
      </c>
      <c r="C117">
        <v>0</v>
      </c>
    </row>
    <row r="118" spans="1:3" x14ac:dyDescent="0.25">
      <c r="A118" t="s">
        <v>691</v>
      </c>
      <c r="B118">
        <v>0</v>
      </c>
      <c r="C118">
        <v>0</v>
      </c>
    </row>
    <row r="119" spans="1:3" x14ac:dyDescent="0.25">
      <c r="A119" t="s">
        <v>704</v>
      </c>
      <c r="B119">
        <v>0</v>
      </c>
      <c r="C119">
        <v>0</v>
      </c>
    </row>
    <row r="120" spans="1:3" x14ac:dyDescent="0.25">
      <c r="A120" t="s">
        <v>692</v>
      </c>
      <c r="B120">
        <v>0</v>
      </c>
      <c r="C120">
        <v>0</v>
      </c>
    </row>
    <row r="121" spans="1:3" x14ac:dyDescent="0.25">
      <c r="A121" t="s">
        <v>710</v>
      </c>
      <c r="B121">
        <v>0</v>
      </c>
      <c r="C121">
        <v>0</v>
      </c>
    </row>
    <row r="122" spans="1:3" x14ac:dyDescent="0.25">
      <c r="A122" t="s">
        <v>674</v>
      </c>
      <c r="B122">
        <v>0</v>
      </c>
      <c r="C122">
        <v>0</v>
      </c>
    </row>
    <row r="123" spans="1:3" x14ac:dyDescent="0.25">
      <c r="A123" t="s">
        <v>693</v>
      </c>
      <c r="B123">
        <v>0</v>
      </c>
      <c r="C123">
        <v>0</v>
      </c>
    </row>
    <row r="124" spans="1:3" x14ac:dyDescent="0.25">
      <c r="A124" t="s">
        <v>694</v>
      </c>
      <c r="B124">
        <v>0</v>
      </c>
      <c r="C124">
        <v>0</v>
      </c>
    </row>
    <row r="125" spans="1:3" x14ac:dyDescent="0.25">
      <c r="A125" t="s">
        <v>701</v>
      </c>
      <c r="B125">
        <v>0</v>
      </c>
      <c r="C125">
        <v>0</v>
      </c>
    </row>
    <row r="126" spans="1:3" x14ac:dyDescent="0.25">
      <c r="A126" t="s">
        <v>1920</v>
      </c>
      <c r="B126">
        <v>0</v>
      </c>
      <c r="C126">
        <v>0</v>
      </c>
    </row>
    <row r="127" spans="1:3" x14ac:dyDescent="0.25">
      <c r="A127" t="s">
        <v>1921</v>
      </c>
      <c r="B127">
        <v>0</v>
      </c>
      <c r="C127">
        <v>0</v>
      </c>
    </row>
    <row r="128" spans="1:3" x14ac:dyDescent="0.25">
      <c r="A128" t="s">
        <v>1922</v>
      </c>
      <c r="B128">
        <v>0</v>
      </c>
      <c r="C128">
        <v>0</v>
      </c>
    </row>
    <row r="129" spans="1:3" x14ac:dyDescent="0.25">
      <c r="A129" t="s">
        <v>1923</v>
      </c>
      <c r="B129">
        <v>0</v>
      </c>
      <c r="C129">
        <v>0</v>
      </c>
    </row>
    <row r="130" spans="1:3" x14ac:dyDescent="0.25">
      <c r="A130" t="s">
        <v>1924</v>
      </c>
      <c r="B130">
        <v>0</v>
      </c>
      <c r="C130">
        <v>0</v>
      </c>
    </row>
    <row r="131" spans="1:3" x14ac:dyDescent="0.25">
      <c r="A131" t="s">
        <v>1925</v>
      </c>
      <c r="B131">
        <v>0</v>
      </c>
      <c r="C131">
        <v>0</v>
      </c>
    </row>
    <row r="132" spans="1:3" x14ac:dyDescent="0.25">
      <c r="A132" t="s">
        <v>1926</v>
      </c>
      <c r="B132">
        <v>0</v>
      </c>
      <c r="C132">
        <v>0</v>
      </c>
    </row>
    <row r="133" spans="1:3" x14ac:dyDescent="0.25">
      <c r="A133" t="s">
        <v>705</v>
      </c>
      <c r="B133">
        <v>0</v>
      </c>
      <c r="C133">
        <v>0</v>
      </c>
    </row>
    <row r="134" spans="1:3" x14ac:dyDescent="0.25">
      <c r="A134" t="s">
        <v>697</v>
      </c>
      <c r="B134">
        <v>0</v>
      </c>
      <c r="C134">
        <v>0</v>
      </c>
    </row>
    <row r="135" spans="1:3" x14ac:dyDescent="0.25">
      <c r="A135" t="s">
        <v>760</v>
      </c>
      <c r="B135">
        <v>0</v>
      </c>
      <c r="C135">
        <v>0</v>
      </c>
    </row>
    <row r="136" spans="1:3" x14ac:dyDescent="0.25">
      <c r="A136" t="s">
        <v>762</v>
      </c>
      <c r="B136">
        <v>0</v>
      </c>
      <c r="C136">
        <v>0</v>
      </c>
    </row>
    <row r="137" spans="1:3" x14ac:dyDescent="0.25">
      <c r="A137" t="s">
        <v>763</v>
      </c>
      <c r="B137">
        <v>0</v>
      </c>
      <c r="C137">
        <v>0</v>
      </c>
    </row>
    <row r="138" spans="1:3" x14ac:dyDescent="0.25">
      <c r="A138" t="s">
        <v>749</v>
      </c>
      <c r="B138">
        <v>0</v>
      </c>
      <c r="C138">
        <v>0</v>
      </c>
    </row>
    <row r="139" spans="1:3" x14ac:dyDescent="0.25">
      <c r="A139" t="s">
        <v>764</v>
      </c>
      <c r="B139">
        <v>0</v>
      </c>
      <c r="C139">
        <v>0</v>
      </c>
    </row>
    <row r="140" spans="1:3" x14ac:dyDescent="0.25">
      <c r="A140" t="s">
        <v>748</v>
      </c>
      <c r="B140">
        <v>0</v>
      </c>
      <c r="C140">
        <v>0</v>
      </c>
    </row>
    <row r="141" spans="1:3" x14ac:dyDescent="0.25">
      <c r="A141" t="s">
        <v>745</v>
      </c>
      <c r="B141">
        <v>0</v>
      </c>
      <c r="C141">
        <v>0</v>
      </c>
    </row>
    <row r="142" spans="1:3" x14ac:dyDescent="0.25">
      <c r="A142" t="s">
        <v>765</v>
      </c>
      <c r="B142">
        <v>0</v>
      </c>
      <c r="C142">
        <v>0</v>
      </c>
    </row>
    <row r="143" spans="1:3" x14ac:dyDescent="0.25">
      <c r="A143" t="s">
        <v>766</v>
      </c>
      <c r="B143">
        <v>0</v>
      </c>
      <c r="C143">
        <v>0</v>
      </c>
    </row>
    <row r="144" spans="1:3" x14ac:dyDescent="0.25">
      <c r="A144" t="s">
        <v>752</v>
      </c>
      <c r="B144">
        <v>0</v>
      </c>
      <c r="C144">
        <v>0</v>
      </c>
    </row>
    <row r="145" spans="1:3" x14ac:dyDescent="0.25">
      <c r="A145" t="s">
        <v>753</v>
      </c>
      <c r="B145">
        <v>0</v>
      </c>
      <c r="C145">
        <v>0</v>
      </c>
    </row>
    <row r="146" spans="1:3" x14ac:dyDescent="0.25">
      <c r="A146" t="s">
        <v>757</v>
      </c>
      <c r="B146">
        <v>0</v>
      </c>
      <c r="C146">
        <v>0</v>
      </c>
    </row>
    <row r="147" spans="1:3" x14ac:dyDescent="0.25">
      <c r="A147" t="s">
        <v>756</v>
      </c>
      <c r="B147">
        <v>0</v>
      </c>
      <c r="C147">
        <v>0</v>
      </c>
    </row>
    <row r="148" spans="1:3" x14ac:dyDescent="0.25">
      <c r="A148" t="s">
        <v>755</v>
      </c>
      <c r="B148">
        <v>0</v>
      </c>
      <c r="C148">
        <v>0</v>
      </c>
    </row>
    <row r="149" spans="1:3" x14ac:dyDescent="0.25">
      <c r="A149" t="s">
        <v>405</v>
      </c>
      <c r="B149">
        <v>0</v>
      </c>
      <c r="C149">
        <v>0</v>
      </c>
    </row>
    <row r="150" spans="1:3" x14ac:dyDescent="0.25">
      <c r="A150" t="s">
        <v>406</v>
      </c>
      <c r="B150">
        <v>0</v>
      </c>
      <c r="C150">
        <v>0</v>
      </c>
    </row>
    <row r="151" spans="1:3" x14ac:dyDescent="0.25">
      <c r="A151" t="s">
        <v>690</v>
      </c>
      <c r="B151">
        <v>0</v>
      </c>
      <c r="C151">
        <v>0</v>
      </c>
    </row>
    <row r="152" spans="1:3" x14ac:dyDescent="0.25">
      <c r="A152" t="s">
        <v>707</v>
      </c>
      <c r="B152">
        <v>0</v>
      </c>
      <c r="C152">
        <v>0</v>
      </c>
    </row>
    <row r="153" spans="1:3" x14ac:dyDescent="0.25">
      <c r="A153" t="s">
        <v>1927</v>
      </c>
      <c r="B153">
        <v>0</v>
      </c>
      <c r="C153">
        <v>0</v>
      </c>
    </row>
    <row r="154" spans="1:3" x14ac:dyDescent="0.25">
      <c r="A154" t="s">
        <v>2014</v>
      </c>
      <c r="B154">
        <v>0</v>
      </c>
      <c r="C154">
        <v>0</v>
      </c>
    </row>
    <row r="155" spans="1:3" x14ac:dyDescent="0.25">
      <c r="A155" t="s">
        <v>1928</v>
      </c>
      <c r="B155">
        <v>0</v>
      </c>
      <c r="C155">
        <v>0</v>
      </c>
    </row>
    <row r="156" spans="1:3" x14ac:dyDescent="0.25">
      <c r="A156" t="s">
        <v>408</v>
      </c>
      <c r="B156">
        <v>0</v>
      </c>
      <c r="C156">
        <v>0</v>
      </c>
    </row>
    <row r="157" spans="1:3" x14ac:dyDescent="0.25">
      <c r="A157" t="s">
        <v>409</v>
      </c>
      <c r="B157">
        <v>0</v>
      </c>
      <c r="C157">
        <v>0</v>
      </c>
    </row>
    <row r="158" spans="1:3" x14ac:dyDescent="0.25">
      <c r="A158" t="s">
        <v>1929</v>
      </c>
      <c r="B158">
        <v>0</v>
      </c>
      <c r="C158">
        <v>0</v>
      </c>
    </row>
    <row r="159" spans="1:3" x14ac:dyDescent="0.25">
      <c r="A159" t="s">
        <v>1930</v>
      </c>
      <c r="B159">
        <v>0</v>
      </c>
      <c r="C159">
        <v>0</v>
      </c>
    </row>
    <row r="160" spans="1:3" x14ac:dyDescent="0.25">
      <c r="A160" t="s">
        <v>1933</v>
      </c>
      <c r="B160">
        <v>0</v>
      </c>
      <c r="C160">
        <v>0</v>
      </c>
    </row>
    <row r="161" spans="1:3" x14ac:dyDescent="0.25">
      <c r="A161" t="s">
        <v>1934</v>
      </c>
      <c r="B161">
        <v>0</v>
      </c>
      <c r="C161">
        <v>0</v>
      </c>
    </row>
    <row r="162" spans="1:3" x14ac:dyDescent="0.25">
      <c r="A162" t="s">
        <v>1941</v>
      </c>
      <c r="B162">
        <v>0</v>
      </c>
      <c r="C162">
        <v>0</v>
      </c>
    </row>
    <row r="163" spans="1:3" x14ac:dyDescent="0.25">
      <c r="A163" t="s">
        <v>1942</v>
      </c>
      <c r="B163">
        <v>0</v>
      </c>
      <c r="C163">
        <v>0</v>
      </c>
    </row>
    <row r="164" spans="1:3" x14ac:dyDescent="0.25">
      <c r="A164" t="s">
        <v>1943</v>
      </c>
      <c r="B164">
        <v>0</v>
      </c>
      <c r="C164">
        <v>0</v>
      </c>
    </row>
    <row r="165" spans="1:3" x14ac:dyDescent="0.25">
      <c r="A165" t="s">
        <v>1944</v>
      </c>
      <c r="B165">
        <v>0</v>
      </c>
      <c r="C165">
        <v>0</v>
      </c>
    </row>
    <row r="166" spans="1:3" x14ac:dyDescent="0.25">
      <c r="A166" t="s">
        <v>410</v>
      </c>
      <c r="B166">
        <v>0</v>
      </c>
      <c r="C166">
        <v>0</v>
      </c>
    </row>
    <row r="167" spans="1:3" x14ac:dyDescent="0.25">
      <c r="A167" t="s">
        <v>1949</v>
      </c>
      <c r="B167">
        <v>0</v>
      </c>
      <c r="C167">
        <v>0</v>
      </c>
    </row>
    <row r="168" spans="1:3" x14ac:dyDescent="0.25">
      <c r="A168" t="s">
        <v>673</v>
      </c>
      <c r="B168">
        <v>0</v>
      </c>
      <c r="C168">
        <v>0</v>
      </c>
    </row>
    <row r="169" spans="1:3" x14ac:dyDescent="0.25">
      <c r="A169" t="s">
        <v>413</v>
      </c>
      <c r="B169">
        <v>0</v>
      </c>
      <c r="C169">
        <v>0</v>
      </c>
    </row>
    <row r="170" spans="1:3" x14ac:dyDescent="0.25">
      <c r="A170" t="s">
        <v>1950</v>
      </c>
      <c r="B170">
        <v>0</v>
      </c>
      <c r="C170">
        <v>0</v>
      </c>
    </row>
    <row r="171" spans="1:3" x14ac:dyDescent="0.25">
      <c r="A171" t="s">
        <v>415</v>
      </c>
      <c r="B171">
        <v>0</v>
      </c>
      <c r="C171">
        <v>0</v>
      </c>
    </row>
    <row r="172" spans="1:3" x14ac:dyDescent="0.25">
      <c r="A172" t="s">
        <v>1951</v>
      </c>
      <c r="B172">
        <v>0</v>
      </c>
      <c r="C172">
        <v>0</v>
      </c>
    </row>
    <row r="173" spans="1:3" x14ac:dyDescent="0.25">
      <c r="A173" t="s">
        <v>695</v>
      </c>
      <c r="B173">
        <v>0</v>
      </c>
      <c r="C173">
        <v>0</v>
      </c>
    </row>
    <row r="174" spans="1:3" x14ac:dyDescent="0.25">
      <c r="A174" t="s">
        <v>1952</v>
      </c>
      <c r="B174">
        <v>0</v>
      </c>
      <c r="C174">
        <v>0</v>
      </c>
    </row>
    <row r="175" spans="1:3" x14ac:dyDescent="0.25">
      <c r="A175" t="s">
        <v>2015</v>
      </c>
      <c r="B175">
        <v>0</v>
      </c>
      <c r="C175">
        <v>0</v>
      </c>
    </row>
    <row r="176" spans="1:3" x14ac:dyDescent="0.25">
      <c r="A176" t="s">
        <v>1954</v>
      </c>
      <c r="B176">
        <v>0</v>
      </c>
      <c r="C176">
        <v>0</v>
      </c>
    </row>
    <row r="177" spans="1:3" x14ac:dyDescent="0.25">
      <c r="A177" t="s">
        <v>747</v>
      </c>
      <c r="B177">
        <v>0</v>
      </c>
      <c r="C177">
        <v>0</v>
      </c>
    </row>
    <row r="178" spans="1:3" x14ac:dyDescent="0.25">
      <c r="A178" t="s">
        <v>2016</v>
      </c>
      <c r="B178">
        <v>0</v>
      </c>
      <c r="C178">
        <v>0</v>
      </c>
    </row>
    <row r="179" spans="1:3" x14ac:dyDescent="0.25">
      <c r="A179" t="s">
        <v>411</v>
      </c>
      <c r="B179">
        <v>0</v>
      </c>
      <c r="C179">
        <v>0</v>
      </c>
    </row>
    <row r="180" spans="1:3" x14ac:dyDescent="0.25">
      <c r="A180" t="s">
        <v>1955</v>
      </c>
      <c r="B180">
        <v>0</v>
      </c>
      <c r="C180">
        <v>0</v>
      </c>
    </row>
    <row r="181" spans="1:3" x14ac:dyDescent="0.25">
      <c r="A181" t="s">
        <v>1957</v>
      </c>
      <c r="B181">
        <v>0</v>
      </c>
      <c r="C181">
        <v>0</v>
      </c>
    </row>
    <row r="182" spans="1:3" x14ac:dyDescent="0.25">
      <c r="A182" t="s">
        <v>1959</v>
      </c>
      <c r="B182">
        <v>0</v>
      </c>
      <c r="C182">
        <v>0</v>
      </c>
    </row>
    <row r="183" spans="1:3" x14ac:dyDescent="0.25">
      <c r="A183" t="s">
        <v>1960</v>
      </c>
      <c r="B183">
        <v>0</v>
      </c>
      <c r="C183">
        <v>0</v>
      </c>
    </row>
    <row r="184" spans="1:3" x14ac:dyDescent="0.25">
      <c r="A184" t="s">
        <v>1962</v>
      </c>
      <c r="B184">
        <v>0</v>
      </c>
      <c r="C184">
        <v>0</v>
      </c>
    </row>
    <row r="185" spans="1:3" x14ac:dyDescent="0.25">
      <c r="A185" t="s">
        <v>1964</v>
      </c>
      <c r="B185">
        <v>0</v>
      </c>
      <c r="C185">
        <v>0</v>
      </c>
    </row>
    <row r="186" spans="1:3" x14ac:dyDescent="0.25">
      <c r="A186" t="s">
        <v>1966</v>
      </c>
      <c r="B186">
        <v>0</v>
      </c>
      <c r="C186">
        <v>0</v>
      </c>
    </row>
    <row r="187" spans="1:3" x14ac:dyDescent="0.25">
      <c r="A187" t="s">
        <v>1967</v>
      </c>
      <c r="B187">
        <v>0</v>
      </c>
      <c r="C187">
        <v>0</v>
      </c>
    </row>
    <row r="188" spans="1:3" x14ac:dyDescent="0.25">
      <c r="A188" t="s">
        <v>1730</v>
      </c>
      <c r="B188">
        <v>0</v>
      </c>
      <c r="C188">
        <v>0</v>
      </c>
    </row>
    <row r="189" spans="1:3" x14ac:dyDescent="0.25">
      <c r="A189" t="s">
        <v>671</v>
      </c>
      <c r="B189">
        <v>0</v>
      </c>
      <c r="C189">
        <v>0</v>
      </c>
    </row>
    <row r="190" spans="1:3" x14ac:dyDescent="0.25">
      <c r="A190" t="s">
        <v>1732</v>
      </c>
      <c r="B190">
        <v>0</v>
      </c>
      <c r="C190">
        <v>0</v>
      </c>
    </row>
    <row r="191" spans="1:3" x14ac:dyDescent="0.25">
      <c r="A191" t="s">
        <v>1968</v>
      </c>
      <c r="B191">
        <v>0</v>
      </c>
      <c r="C191">
        <v>0</v>
      </c>
    </row>
    <row r="192" spans="1:3" x14ac:dyDescent="0.25">
      <c r="A192" t="s">
        <v>1969</v>
      </c>
      <c r="B192">
        <v>0</v>
      </c>
      <c r="C192">
        <v>0</v>
      </c>
    </row>
    <row r="193" spans="1:3" x14ac:dyDescent="0.25">
      <c r="A193" t="s">
        <v>1970</v>
      </c>
      <c r="B193">
        <v>0</v>
      </c>
      <c r="C193">
        <v>0</v>
      </c>
    </row>
    <row r="194" spans="1:3" x14ac:dyDescent="0.25">
      <c r="A194" t="s">
        <v>1728</v>
      </c>
      <c r="B194">
        <v>0</v>
      </c>
      <c r="C194">
        <v>0</v>
      </c>
    </row>
    <row r="195" spans="1:3" x14ac:dyDescent="0.25">
      <c r="A195" t="s">
        <v>1971</v>
      </c>
      <c r="B195">
        <v>0</v>
      </c>
      <c r="C195">
        <v>0</v>
      </c>
    </row>
    <row r="196" spans="1:3" x14ac:dyDescent="0.25">
      <c r="A196" t="s">
        <v>1972</v>
      </c>
      <c r="B196">
        <v>0</v>
      </c>
      <c r="C196">
        <v>0</v>
      </c>
    </row>
    <row r="197" spans="1:3" x14ac:dyDescent="0.25">
      <c r="A197" t="s">
        <v>1973</v>
      </c>
      <c r="B197">
        <v>0</v>
      </c>
      <c r="C197">
        <v>0</v>
      </c>
    </row>
    <row r="198" spans="1:3" x14ac:dyDescent="0.25">
      <c r="A198" t="s">
        <v>1974</v>
      </c>
      <c r="B198">
        <v>0</v>
      </c>
      <c r="C198">
        <v>0</v>
      </c>
    </row>
    <row r="199" spans="1:3" x14ac:dyDescent="0.25">
      <c r="A199" t="s">
        <v>675</v>
      </c>
      <c r="B199">
        <v>0</v>
      </c>
      <c r="C199">
        <v>0</v>
      </c>
    </row>
    <row r="200" spans="1:3" x14ac:dyDescent="0.25">
      <c r="A200" t="s">
        <v>1975</v>
      </c>
      <c r="B200">
        <v>0</v>
      </c>
      <c r="C200">
        <v>0</v>
      </c>
    </row>
    <row r="201" spans="1:3" x14ac:dyDescent="0.25">
      <c r="A201" t="s">
        <v>1977</v>
      </c>
      <c r="B201">
        <v>0</v>
      </c>
      <c r="C201">
        <v>0</v>
      </c>
    </row>
    <row r="202" spans="1:3" x14ac:dyDescent="0.25">
      <c r="A202" t="s">
        <v>1978</v>
      </c>
      <c r="B202">
        <v>0</v>
      </c>
      <c r="C202">
        <v>0</v>
      </c>
    </row>
    <row r="203" spans="1:3" x14ac:dyDescent="0.25">
      <c r="A203" t="s">
        <v>1979</v>
      </c>
      <c r="B203">
        <v>0</v>
      </c>
      <c r="C203">
        <v>0</v>
      </c>
    </row>
    <row r="204" spans="1:3" x14ac:dyDescent="0.25">
      <c r="A204" t="s">
        <v>1734</v>
      </c>
      <c r="B204">
        <v>0</v>
      </c>
      <c r="C204">
        <v>0</v>
      </c>
    </row>
    <row r="205" spans="1:3" x14ac:dyDescent="0.25">
      <c r="A205" t="s">
        <v>2017</v>
      </c>
      <c r="B205">
        <v>0</v>
      </c>
      <c r="C205">
        <v>0</v>
      </c>
    </row>
    <row r="206" spans="1:3" x14ac:dyDescent="0.25">
      <c r="A206" t="s">
        <v>1980</v>
      </c>
      <c r="B206">
        <v>0</v>
      </c>
      <c r="C206">
        <v>0</v>
      </c>
    </row>
    <row r="207" spans="1:3" x14ac:dyDescent="0.25">
      <c r="A207" t="s">
        <v>1981</v>
      </c>
      <c r="B207">
        <v>0</v>
      </c>
      <c r="C207">
        <v>0</v>
      </c>
    </row>
    <row r="208" spans="1:3" x14ac:dyDescent="0.25">
      <c r="A208" t="s">
        <v>1982</v>
      </c>
      <c r="B208">
        <v>0</v>
      </c>
      <c r="C208">
        <v>0</v>
      </c>
    </row>
    <row r="209" spans="1:3" x14ac:dyDescent="0.25">
      <c r="A209" t="s">
        <v>1983</v>
      </c>
      <c r="B209">
        <v>0</v>
      </c>
      <c r="C209">
        <v>0</v>
      </c>
    </row>
    <row r="210" spans="1:3" x14ac:dyDescent="0.25">
      <c r="A210" t="s">
        <v>1984</v>
      </c>
      <c r="B210">
        <v>0</v>
      </c>
      <c r="C210">
        <v>0</v>
      </c>
    </row>
    <row r="211" spans="1:3" x14ac:dyDescent="0.25">
      <c r="A211" t="s">
        <v>2019</v>
      </c>
      <c r="B211">
        <v>0</v>
      </c>
      <c r="C211">
        <v>0</v>
      </c>
    </row>
    <row r="212" spans="1:3" x14ac:dyDescent="0.25">
      <c r="A212" t="s">
        <v>1736</v>
      </c>
      <c r="B212">
        <v>0</v>
      </c>
      <c r="C212">
        <v>0</v>
      </c>
    </row>
    <row r="213" spans="1:3" x14ac:dyDescent="0.25">
      <c r="A213" t="s">
        <v>731</v>
      </c>
      <c r="B213">
        <v>0</v>
      </c>
      <c r="C213">
        <v>0</v>
      </c>
    </row>
    <row r="214" spans="1:3" x14ac:dyDescent="0.25">
      <c r="A214" t="s">
        <v>1985</v>
      </c>
      <c r="B214">
        <v>0</v>
      </c>
      <c r="C214">
        <v>0</v>
      </c>
    </row>
    <row r="215" spans="1:3" x14ac:dyDescent="0.25">
      <c r="A215" t="s">
        <v>1986</v>
      </c>
      <c r="B215">
        <v>0</v>
      </c>
      <c r="C215">
        <v>0</v>
      </c>
    </row>
    <row r="216" spans="1:3" x14ac:dyDescent="0.25">
      <c r="A216" t="s">
        <v>1987</v>
      </c>
      <c r="B216">
        <v>0</v>
      </c>
      <c r="C216">
        <v>0</v>
      </c>
    </row>
    <row r="217" spans="1:3" x14ac:dyDescent="0.25">
      <c r="A217" t="s">
        <v>1725</v>
      </c>
      <c r="B217">
        <v>0</v>
      </c>
      <c r="C217">
        <v>0</v>
      </c>
    </row>
    <row r="218" spans="1:3" x14ac:dyDescent="0.25">
      <c r="A218" t="s">
        <v>2021</v>
      </c>
      <c r="B218">
        <v>0</v>
      </c>
      <c r="C218">
        <v>0</v>
      </c>
    </row>
    <row r="219" spans="1:3" x14ac:dyDescent="0.25">
      <c r="A219" t="s">
        <v>736</v>
      </c>
      <c r="B219">
        <v>0</v>
      </c>
      <c r="C219">
        <v>0</v>
      </c>
    </row>
    <row r="220" spans="1:3" x14ac:dyDescent="0.25">
      <c r="A220" t="s">
        <v>724</v>
      </c>
      <c r="B220">
        <v>0</v>
      </c>
      <c r="C220">
        <v>0</v>
      </c>
    </row>
    <row r="221" spans="1:3" x14ac:dyDescent="0.25">
      <c r="A221" t="s">
        <v>729</v>
      </c>
      <c r="B221">
        <v>0</v>
      </c>
      <c r="C221">
        <v>0</v>
      </c>
    </row>
    <row r="222" spans="1:3" x14ac:dyDescent="0.25">
      <c r="A222" t="s">
        <v>726</v>
      </c>
      <c r="B222">
        <v>0</v>
      </c>
      <c r="C222">
        <v>0</v>
      </c>
    </row>
    <row r="223" spans="1:3" x14ac:dyDescent="0.25">
      <c r="A223" t="s">
        <v>727</v>
      </c>
      <c r="B223">
        <v>0</v>
      </c>
      <c r="C223">
        <v>0</v>
      </c>
    </row>
    <row r="224" spans="1:3" x14ac:dyDescent="0.25">
      <c r="A224" t="s">
        <v>728</v>
      </c>
      <c r="B224">
        <v>0</v>
      </c>
      <c r="C224">
        <v>0</v>
      </c>
    </row>
    <row r="225" spans="1:3" x14ac:dyDescent="0.25">
      <c r="A225" t="s">
        <v>730</v>
      </c>
      <c r="B225">
        <v>0</v>
      </c>
      <c r="C225">
        <v>0</v>
      </c>
    </row>
    <row r="226" spans="1:3" x14ac:dyDescent="0.25">
      <c r="A226" t="s">
        <v>735</v>
      </c>
      <c r="B226">
        <v>0</v>
      </c>
      <c r="C226">
        <v>0</v>
      </c>
    </row>
    <row r="227" spans="1:3" x14ac:dyDescent="0.25">
      <c r="A227" t="s">
        <v>732</v>
      </c>
      <c r="B227">
        <v>0</v>
      </c>
      <c r="C227">
        <v>0</v>
      </c>
    </row>
    <row r="228" spans="1:3" x14ac:dyDescent="0.25">
      <c r="A228" t="s">
        <v>725</v>
      </c>
      <c r="B228">
        <v>0</v>
      </c>
      <c r="C228">
        <v>0</v>
      </c>
    </row>
    <row r="229" spans="1:3" x14ac:dyDescent="0.25">
      <c r="A229" t="s">
        <v>1988</v>
      </c>
      <c r="B229">
        <v>0</v>
      </c>
      <c r="C229">
        <v>0</v>
      </c>
    </row>
    <row r="230" spans="1:3" x14ac:dyDescent="0.25">
      <c r="A230" t="s">
        <v>1989</v>
      </c>
      <c r="B230">
        <v>0</v>
      </c>
      <c r="C230">
        <v>0</v>
      </c>
    </row>
    <row r="231" spans="1:3" x14ac:dyDescent="0.25">
      <c r="A231" t="s">
        <v>715</v>
      </c>
      <c r="B231">
        <v>0</v>
      </c>
      <c r="C231">
        <v>0</v>
      </c>
    </row>
    <row r="232" spans="1:3" x14ac:dyDescent="0.25">
      <c r="A232" t="s">
        <v>1990</v>
      </c>
      <c r="B232">
        <v>0</v>
      </c>
      <c r="C232">
        <v>0</v>
      </c>
    </row>
    <row r="233" spans="1:3" x14ac:dyDescent="0.25">
      <c r="A233" t="s">
        <v>1991</v>
      </c>
      <c r="B233">
        <v>0</v>
      </c>
      <c r="C233">
        <v>0</v>
      </c>
    </row>
    <row r="234" spans="1:3" x14ac:dyDescent="0.25">
      <c r="A234" t="s">
        <v>1992</v>
      </c>
      <c r="B234">
        <v>0</v>
      </c>
      <c r="C234">
        <v>0</v>
      </c>
    </row>
    <row r="235" spans="1:3" x14ac:dyDescent="0.25">
      <c r="A235" t="s">
        <v>1993</v>
      </c>
      <c r="B235">
        <v>0</v>
      </c>
      <c r="C235">
        <v>0</v>
      </c>
    </row>
    <row r="236" spans="1:3" x14ac:dyDescent="0.25">
      <c r="A236" t="s">
        <v>681</v>
      </c>
      <c r="B236">
        <v>0</v>
      </c>
      <c r="C236">
        <v>0</v>
      </c>
    </row>
    <row r="237" spans="1:3" x14ac:dyDescent="0.25">
      <c r="A237" t="s">
        <v>141</v>
      </c>
      <c r="B237">
        <v>0</v>
      </c>
      <c r="C237">
        <v>0</v>
      </c>
    </row>
    <row r="238" spans="1:3" x14ac:dyDescent="0.25">
      <c r="A238" t="s">
        <v>1994</v>
      </c>
      <c r="B238">
        <v>0</v>
      </c>
      <c r="C238">
        <v>0</v>
      </c>
    </row>
    <row r="239" spans="1:3" x14ac:dyDescent="0.25">
      <c r="A239" t="s">
        <v>1995</v>
      </c>
      <c r="B239">
        <v>0</v>
      </c>
      <c r="C239">
        <v>0</v>
      </c>
    </row>
    <row r="240" spans="1:3" x14ac:dyDescent="0.25">
      <c r="A240" t="s">
        <v>1997</v>
      </c>
      <c r="B240">
        <v>0</v>
      </c>
      <c r="C240">
        <v>0</v>
      </c>
    </row>
    <row r="241" spans="1:3" x14ac:dyDescent="0.25">
      <c r="A241" t="s">
        <v>2004</v>
      </c>
      <c r="B241">
        <v>0</v>
      </c>
      <c r="C241">
        <v>0</v>
      </c>
    </row>
    <row r="242" spans="1:3" x14ac:dyDescent="0.25">
      <c r="A242" t="s">
        <v>2005</v>
      </c>
      <c r="B242">
        <v>0</v>
      </c>
      <c r="C242">
        <v>0</v>
      </c>
    </row>
    <row r="243" spans="1:3" x14ac:dyDescent="0.25">
      <c r="A243" t="s">
        <v>412</v>
      </c>
      <c r="B243">
        <v>0</v>
      </c>
      <c r="C243">
        <v>0</v>
      </c>
    </row>
    <row r="244" spans="1:3" x14ac:dyDescent="0.25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3.2" x14ac:dyDescent="0.25"/>
  <cols>
    <col min="1" max="1" width="7" style="229" customWidth="1"/>
    <col min="2" max="2" width="11.33203125" style="229" customWidth="1"/>
    <col min="3" max="3" width="11.5546875" style="229" customWidth="1"/>
    <col min="4" max="4" width="9.88671875" style="229" customWidth="1"/>
    <col min="5" max="5" width="30.5546875" style="229" customWidth="1"/>
    <col min="6" max="6" width="14.44140625" style="229" bestFit="1" customWidth="1"/>
    <col min="7" max="7" width="14.44140625" bestFit="1" customWidth="1"/>
    <col min="8" max="8" width="10.33203125" style="226" customWidth="1"/>
    <col min="9" max="9" width="5.5546875" customWidth="1"/>
    <col min="12" max="12" width="9.109375" hidden="1" customWidth="1"/>
    <col min="13" max="13" width="8.109375" style="550" hidden="1" customWidth="1"/>
    <col min="14" max="14" width="8" style="550" hidden="1" customWidth="1"/>
    <col min="15" max="15" width="9.109375" style="550" hidden="1" customWidth="1"/>
    <col min="16" max="16" width="9.109375" style="550" customWidth="1"/>
    <col min="17" max="17" width="9.109375" style="226" customWidth="1"/>
    <col min="28" max="28" width="11.5546875" style="229" customWidth="1"/>
    <col min="29" max="29" width="30.5546875" style="229" customWidth="1"/>
    <col min="30" max="30" width="20.6640625" customWidth="1"/>
  </cols>
  <sheetData>
    <row r="1" spans="1:30" x14ac:dyDescent="0.25">
      <c r="A1"/>
      <c r="B1" s="226" t="s">
        <v>652</v>
      </c>
      <c r="C1" s="227" t="s">
        <v>653</v>
      </c>
      <c r="D1" s="226" t="s">
        <v>654</v>
      </c>
      <c r="E1" s="227" t="s">
        <v>655</v>
      </c>
      <c r="J1" s="228" t="s">
        <v>656</v>
      </c>
      <c r="K1" s="228" t="s">
        <v>2082</v>
      </c>
      <c r="L1" s="709" t="s">
        <v>390</v>
      </c>
      <c r="M1" s="555" t="s">
        <v>2162</v>
      </c>
      <c r="N1" s="555" t="s">
        <v>2164</v>
      </c>
      <c r="O1" s="555" t="s">
        <v>1459</v>
      </c>
      <c r="P1" s="556" t="s">
        <v>2163</v>
      </c>
      <c r="U1" t="s">
        <v>391</v>
      </c>
      <c r="V1" t="s">
        <v>392</v>
      </c>
      <c r="W1" t="s">
        <v>393</v>
      </c>
      <c r="X1" t="s">
        <v>394</v>
      </c>
      <c r="AB1" s="227"/>
      <c r="AC1" s="227"/>
    </row>
    <row r="2" spans="1:30" x14ac:dyDescent="0.25">
      <c r="A2" s="919" t="s">
        <v>810</v>
      </c>
      <c r="B2" t="s">
        <v>395</v>
      </c>
      <c r="C2" t="s">
        <v>1962</v>
      </c>
      <c r="D2">
        <v>3326301</v>
      </c>
      <c r="E2" t="s">
        <v>1963</v>
      </c>
      <c r="F2" s="857">
        <v>37196</v>
      </c>
      <c r="G2" s="857"/>
      <c r="H2" s="857"/>
      <c r="I2" s="857" t="s">
        <v>888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5">
      <c r="A3" s="919" t="s">
        <v>810</v>
      </c>
      <c r="B3" t="s">
        <v>395</v>
      </c>
      <c r="C3" t="s">
        <v>658</v>
      </c>
      <c r="D3">
        <v>1055201</v>
      </c>
      <c r="E3" t="s">
        <v>661</v>
      </c>
      <c r="F3" s="857">
        <v>37196</v>
      </c>
      <c r="G3" s="857"/>
      <c r="H3" s="857"/>
      <c r="I3" s="857" t="s">
        <v>888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5">
      <c r="A4" s="919" t="s">
        <v>810</v>
      </c>
      <c r="B4" t="s">
        <v>395</v>
      </c>
      <c r="C4" t="s">
        <v>662</v>
      </c>
      <c r="D4">
        <v>1058501</v>
      </c>
      <c r="E4" t="s">
        <v>661</v>
      </c>
      <c r="F4" s="857">
        <v>37196</v>
      </c>
      <c r="G4" s="857"/>
      <c r="H4" s="857"/>
      <c r="I4" s="857" t="s">
        <v>888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5">
      <c r="A5" s="919" t="s">
        <v>810</v>
      </c>
      <c r="B5" t="s">
        <v>395</v>
      </c>
      <c r="C5" t="s">
        <v>663</v>
      </c>
      <c r="D5">
        <v>1059901</v>
      </c>
      <c r="E5" t="s">
        <v>661</v>
      </c>
      <c r="F5" s="857">
        <v>37196</v>
      </c>
      <c r="G5" s="857"/>
      <c r="H5" s="857"/>
      <c r="I5" s="857" t="s">
        <v>888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5">
      <c r="A6" s="919" t="s">
        <v>810</v>
      </c>
      <c r="B6" t="s">
        <v>397</v>
      </c>
      <c r="C6" t="s">
        <v>400</v>
      </c>
      <c r="D6">
        <v>1062901</v>
      </c>
      <c r="E6" t="s">
        <v>401</v>
      </c>
      <c r="F6" s="857">
        <v>37196</v>
      </c>
      <c r="G6" s="857"/>
      <c r="H6" s="857"/>
      <c r="I6" s="857" t="s">
        <v>887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5">
      <c r="A7" s="919" t="s">
        <v>810</v>
      </c>
      <c r="B7" t="s">
        <v>397</v>
      </c>
      <c r="C7" t="s">
        <v>403</v>
      </c>
      <c r="D7">
        <v>1063001</v>
      </c>
      <c r="E7" t="s">
        <v>401</v>
      </c>
      <c r="F7" s="857">
        <v>37196</v>
      </c>
      <c r="G7" s="857"/>
      <c r="H7" s="857"/>
      <c r="I7" s="857" t="s">
        <v>887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5">
      <c r="A8" s="919" t="s">
        <v>810</v>
      </c>
      <c r="B8" t="s">
        <v>395</v>
      </c>
      <c r="C8" t="s">
        <v>664</v>
      </c>
      <c r="D8">
        <v>1063501</v>
      </c>
      <c r="E8" t="s">
        <v>661</v>
      </c>
      <c r="F8" s="857">
        <v>37196</v>
      </c>
      <c r="G8" s="857"/>
      <c r="H8" s="857"/>
      <c r="I8" s="857" t="s">
        <v>888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5">
      <c r="A9" s="919" t="s">
        <v>810</v>
      </c>
      <c r="B9" t="s">
        <v>395</v>
      </c>
      <c r="C9" t="s">
        <v>1995</v>
      </c>
      <c r="D9">
        <v>1078001</v>
      </c>
      <c r="E9" t="s">
        <v>1786</v>
      </c>
      <c r="F9" s="857">
        <v>37196</v>
      </c>
      <c r="G9" s="857"/>
      <c r="H9" s="857"/>
      <c r="I9" s="857" t="s">
        <v>888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5">
      <c r="A10" s="919" t="s">
        <v>810</v>
      </c>
      <c r="B10" t="s">
        <v>395</v>
      </c>
      <c r="C10" t="s">
        <v>1994</v>
      </c>
      <c r="D10">
        <v>1091301</v>
      </c>
      <c r="E10" t="s">
        <v>1786</v>
      </c>
      <c r="F10" s="857">
        <v>37196</v>
      </c>
      <c r="G10" s="857"/>
      <c r="H10" s="857"/>
      <c r="I10" s="857" t="s">
        <v>888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5">
      <c r="A11" s="919" t="s">
        <v>810</v>
      </c>
      <c r="B11" t="s">
        <v>397</v>
      </c>
      <c r="C11" t="s">
        <v>1732</v>
      </c>
      <c r="D11">
        <v>2026901</v>
      </c>
      <c r="E11" t="s">
        <v>1733</v>
      </c>
      <c r="F11" s="857">
        <v>37196</v>
      </c>
      <c r="G11" s="857"/>
      <c r="H11" s="857"/>
      <c r="I11" s="857" t="s">
        <v>887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5">
      <c r="A12" s="919" t="s">
        <v>810</v>
      </c>
      <c r="B12" t="s">
        <v>395</v>
      </c>
      <c r="C12" t="s">
        <v>1964</v>
      </c>
      <c r="D12">
        <v>2038501</v>
      </c>
      <c r="E12" t="s">
        <v>1965</v>
      </c>
      <c r="F12" s="857">
        <v>37196</v>
      </c>
      <c r="G12" s="857"/>
      <c r="H12" s="857"/>
      <c r="I12" s="857" t="s">
        <v>888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5">
      <c r="A13" s="919" t="s">
        <v>810</v>
      </c>
      <c r="B13" t="s">
        <v>395</v>
      </c>
      <c r="C13" t="s">
        <v>1989</v>
      </c>
      <c r="D13">
        <v>2041001</v>
      </c>
      <c r="E13" t="s">
        <v>1905</v>
      </c>
      <c r="F13" s="857">
        <v>37196</v>
      </c>
      <c r="G13" s="857"/>
      <c r="H13" s="857"/>
      <c r="I13" s="857" t="s">
        <v>888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5">
      <c r="A14" s="919" t="s">
        <v>810</v>
      </c>
      <c r="B14" t="s">
        <v>397</v>
      </c>
      <c r="C14" t="s">
        <v>406</v>
      </c>
      <c r="D14">
        <v>2052901</v>
      </c>
      <c r="E14" t="s">
        <v>401</v>
      </c>
      <c r="F14" s="857">
        <v>37196</v>
      </c>
      <c r="G14" s="857"/>
      <c r="H14" s="857"/>
      <c r="I14" s="857" t="s">
        <v>887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5">
      <c r="A15" s="919" t="s">
        <v>810</v>
      </c>
      <c r="B15" t="s">
        <v>397</v>
      </c>
      <c r="C15" t="s">
        <v>405</v>
      </c>
      <c r="D15">
        <v>2053201</v>
      </c>
      <c r="E15" t="s">
        <v>401</v>
      </c>
      <c r="F15" s="857">
        <v>37196</v>
      </c>
      <c r="G15" s="857"/>
      <c r="H15" s="857"/>
      <c r="I15" s="857" t="s">
        <v>887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5">
      <c r="A16" s="919" t="s">
        <v>810</v>
      </c>
      <c r="B16" t="s">
        <v>397</v>
      </c>
      <c r="C16" t="s">
        <v>1730</v>
      </c>
      <c r="D16">
        <v>2062201</v>
      </c>
      <c r="E16" t="s">
        <v>1731</v>
      </c>
      <c r="F16" s="857">
        <v>37196</v>
      </c>
      <c r="G16" s="857"/>
      <c r="H16" s="857"/>
      <c r="I16" s="857" t="s">
        <v>887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5">
      <c r="A17" s="919" t="s">
        <v>810</v>
      </c>
      <c r="B17" t="s">
        <v>397</v>
      </c>
      <c r="C17" t="s">
        <v>1734</v>
      </c>
      <c r="D17">
        <v>2075601</v>
      </c>
      <c r="E17" t="s">
        <v>1735</v>
      </c>
      <c r="F17" s="857">
        <v>37196</v>
      </c>
      <c r="G17" s="857"/>
      <c r="H17" s="857"/>
      <c r="I17" s="857" t="s">
        <v>887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5">
      <c r="A18" s="919" t="s">
        <v>810</v>
      </c>
      <c r="B18" t="s">
        <v>397</v>
      </c>
      <c r="C18" t="s">
        <v>1736</v>
      </c>
      <c r="D18">
        <v>2095501</v>
      </c>
      <c r="E18" t="s">
        <v>1737</v>
      </c>
      <c r="F18" s="857">
        <v>37196</v>
      </c>
      <c r="G18" s="857"/>
      <c r="H18" s="857"/>
      <c r="I18" s="857" t="s">
        <v>887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5">
      <c r="A19" s="919" t="s">
        <v>810</v>
      </c>
      <c r="B19" t="s">
        <v>397</v>
      </c>
      <c r="C19" t="s">
        <v>669</v>
      </c>
      <c r="D19">
        <v>2096101</v>
      </c>
      <c r="E19" t="s">
        <v>670</v>
      </c>
      <c r="F19" s="857">
        <v>37196</v>
      </c>
      <c r="G19" s="857"/>
      <c r="H19" s="857"/>
      <c r="I19" s="857" t="s">
        <v>887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5">
      <c r="A20" s="919" t="s">
        <v>810</v>
      </c>
      <c r="B20" t="s">
        <v>395</v>
      </c>
      <c r="C20" t="s">
        <v>1747</v>
      </c>
      <c r="D20">
        <v>2150501</v>
      </c>
      <c r="E20" t="s">
        <v>1748</v>
      </c>
      <c r="F20" s="857">
        <v>37196</v>
      </c>
      <c r="G20" s="857"/>
      <c r="H20" s="857"/>
      <c r="I20" s="857" t="s">
        <v>888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5">
      <c r="A21" s="919" t="s">
        <v>810</v>
      </c>
      <c r="B21" t="s">
        <v>397</v>
      </c>
      <c r="C21" t="s">
        <v>404</v>
      </c>
      <c r="D21">
        <v>2151401</v>
      </c>
      <c r="E21" t="s">
        <v>401</v>
      </c>
      <c r="F21" s="857">
        <v>37196</v>
      </c>
      <c r="G21" s="857"/>
      <c r="H21" s="857"/>
      <c r="I21" s="857" t="s">
        <v>887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5">
      <c r="A22" s="919" t="s">
        <v>810</v>
      </c>
      <c r="B22" t="s">
        <v>395</v>
      </c>
      <c r="C22" t="s">
        <v>1749</v>
      </c>
      <c r="D22">
        <v>2152501</v>
      </c>
      <c r="E22" t="s">
        <v>1735</v>
      </c>
      <c r="F22" s="857">
        <v>37196</v>
      </c>
      <c r="G22" s="857"/>
      <c r="H22" s="857"/>
      <c r="I22" s="857" t="s">
        <v>888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5">
      <c r="A23" s="919" t="s">
        <v>810</v>
      </c>
      <c r="B23" t="s">
        <v>397</v>
      </c>
      <c r="C23" t="s">
        <v>898</v>
      </c>
      <c r="D23">
        <v>2159601</v>
      </c>
      <c r="E23" t="s">
        <v>670</v>
      </c>
      <c r="F23" s="857">
        <v>37196</v>
      </c>
      <c r="G23" s="857"/>
      <c r="H23" s="857"/>
      <c r="I23" s="857" t="s">
        <v>887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5">
      <c r="A24" s="919" t="s">
        <v>810</v>
      </c>
      <c r="B24" t="s">
        <v>395</v>
      </c>
      <c r="C24" t="s">
        <v>1922</v>
      </c>
      <c r="D24">
        <v>3001401</v>
      </c>
      <c r="E24" t="s">
        <v>978</v>
      </c>
      <c r="F24" s="857">
        <v>37196</v>
      </c>
      <c r="G24" s="857"/>
      <c r="H24" s="857"/>
      <c r="I24" s="857" t="s">
        <v>888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5">
      <c r="A25" s="919" t="s">
        <v>810</v>
      </c>
      <c r="B25" t="s">
        <v>395</v>
      </c>
      <c r="C25" t="s">
        <v>1923</v>
      </c>
      <c r="D25">
        <v>3001601</v>
      </c>
      <c r="E25" t="s">
        <v>978</v>
      </c>
      <c r="F25" s="857">
        <v>37196</v>
      </c>
      <c r="G25" s="857"/>
      <c r="H25" s="857"/>
      <c r="I25" s="857" t="s">
        <v>888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5">
      <c r="A26" s="919" t="s">
        <v>810</v>
      </c>
      <c r="B26" t="s">
        <v>395</v>
      </c>
      <c r="C26" t="s">
        <v>1972</v>
      </c>
      <c r="D26">
        <v>3007601</v>
      </c>
      <c r="E26" t="s">
        <v>1912</v>
      </c>
      <c r="F26" s="857">
        <v>37196</v>
      </c>
      <c r="G26" s="857"/>
      <c r="H26" s="857"/>
      <c r="I26" s="857" t="s">
        <v>888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5">
      <c r="A27" s="919" t="s">
        <v>810</v>
      </c>
      <c r="B27" t="s">
        <v>395</v>
      </c>
      <c r="C27" t="s">
        <v>671</v>
      </c>
      <c r="D27">
        <v>3008001</v>
      </c>
      <c r="E27" t="s">
        <v>672</v>
      </c>
      <c r="F27" s="857">
        <v>37196</v>
      </c>
      <c r="G27" s="857"/>
      <c r="H27" s="857"/>
      <c r="I27" s="857" t="s">
        <v>888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5">
      <c r="A28" s="919" t="s">
        <v>810</v>
      </c>
      <c r="B28" t="s">
        <v>395</v>
      </c>
      <c r="C28" t="s">
        <v>673</v>
      </c>
      <c r="D28">
        <v>3013701</v>
      </c>
      <c r="E28" t="s">
        <v>698</v>
      </c>
      <c r="F28" s="857">
        <v>37196</v>
      </c>
      <c r="G28" s="857"/>
      <c r="H28" s="857"/>
      <c r="I28" s="857" t="s">
        <v>888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5">
      <c r="A29" s="919" t="s">
        <v>810</v>
      </c>
      <c r="B29" t="s">
        <v>395</v>
      </c>
      <c r="C29" t="s">
        <v>674</v>
      </c>
      <c r="D29">
        <v>3014901</v>
      </c>
      <c r="E29" t="s">
        <v>661</v>
      </c>
      <c r="F29" s="857">
        <v>37196</v>
      </c>
      <c r="G29" s="857"/>
      <c r="H29" s="857"/>
      <c r="I29" s="857" t="s">
        <v>888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5">
      <c r="A30" s="919" t="s">
        <v>810</v>
      </c>
      <c r="B30" t="s">
        <v>395</v>
      </c>
      <c r="C30" t="s">
        <v>675</v>
      </c>
      <c r="D30">
        <v>3015901</v>
      </c>
      <c r="E30" t="s">
        <v>672</v>
      </c>
      <c r="F30" s="857">
        <v>37196</v>
      </c>
      <c r="G30" s="857"/>
      <c r="H30" s="857"/>
      <c r="I30" s="857" t="s">
        <v>888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5">
      <c r="A31" s="919" t="s">
        <v>810</v>
      </c>
      <c r="B31" t="s">
        <v>395</v>
      </c>
      <c r="C31" t="s">
        <v>1830</v>
      </c>
      <c r="D31">
        <v>3016301</v>
      </c>
      <c r="E31" t="s">
        <v>1831</v>
      </c>
      <c r="F31" s="857">
        <v>37196</v>
      </c>
      <c r="G31" s="857"/>
      <c r="H31" s="857"/>
      <c r="I31" s="857" t="s">
        <v>888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5">
      <c r="A32" s="919" t="s">
        <v>810</v>
      </c>
      <c r="B32" t="s">
        <v>395</v>
      </c>
      <c r="C32" t="s">
        <v>677</v>
      </c>
      <c r="D32">
        <v>3017201</v>
      </c>
      <c r="E32" t="s">
        <v>812</v>
      </c>
      <c r="F32" s="857">
        <v>37196</v>
      </c>
      <c r="G32" s="857"/>
      <c r="H32" s="857"/>
      <c r="I32" s="857" t="s">
        <v>888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5">
      <c r="A33" s="919" t="s">
        <v>810</v>
      </c>
      <c r="B33" t="s">
        <v>396</v>
      </c>
      <c r="C33" t="s">
        <v>680</v>
      </c>
      <c r="D33">
        <v>3021701</v>
      </c>
      <c r="E33" t="s">
        <v>661</v>
      </c>
      <c r="F33" s="857">
        <v>37196</v>
      </c>
      <c r="G33" s="857"/>
      <c r="H33" s="857"/>
      <c r="I33" s="857" t="s">
        <v>895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5">
      <c r="A34" s="919" t="s">
        <v>810</v>
      </c>
      <c r="B34" t="s">
        <v>396</v>
      </c>
      <c r="C34" t="s">
        <v>681</v>
      </c>
      <c r="D34">
        <v>3023201</v>
      </c>
      <c r="E34" t="s">
        <v>661</v>
      </c>
      <c r="F34" s="857">
        <v>37196</v>
      </c>
      <c r="G34" s="857"/>
      <c r="H34" s="857"/>
      <c r="I34" s="857" t="s">
        <v>895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5">
      <c r="A35" s="919" t="s">
        <v>810</v>
      </c>
      <c r="B35" t="s">
        <v>395</v>
      </c>
      <c r="C35" t="s">
        <v>682</v>
      </c>
      <c r="D35">
        <v>3023401</v>
      </c>
      <c r="E35" t="s">
        <v>661</v>
      </c>
      <c r="F35" s="857">
        <v>37196</v>
      </c>
      <c r="G35" s="857"/>
      <c r="H35" s="857"/>
      <c r="I35" s="857" t="s">
        <v>888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5">
      <c r="A36" s="919" t="s">
        <v>810</v>
      </c>
      <c r="B36" t="s">
        <v>395</v>
      </c>
      <c r="C36" t="s">
        <v>683</v>
      </c>
      <c r="D36">
        <v>3024701</v>
      </c>
      <c r="E36" t="s">
        <v>661</v>
      </c>
      <c r="F36" s="857">
        <v>37196</v>
      </c>
      <c r="G36" s="857"/>
      <c r="H36" s="857"/>
      <c r="I36" s="857" t="s">
        <v>888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5">
      <c r="A37" s="919" t="s">
        <v>810</v>
      </c>
      <c r="B37" t="s">
        <v>395</v>
      </c>
      <c r="C37" t="s">
        <v>684</v>
      </c>
      <c r="D37">
        <v>3024901</v>
      </c>
      <c r="E37" t="s">
        <v>661</v>
      </c>
      <c r="F37" s="857">
        <v>37196</v>
      </c>
      <c r="G37" s="857"/>
      <c r="H37" s="857"/>
      <c r="I37" s="857" t="s">
        <v>888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5">
      <c r="A38" s="919" t="s">
        <v>810</v>
      </c>
      <c r="B38" t="s">
        <v>395</v>
      </c>
      <c r="C38" t="s">
        <v>685</v>
      </c>
      <c r="D38">
        <v>3025701</v>
      </c>
      <c r="E38" t="s">
        <v>661</v>
      </c>
      <c r="F38" s="857">
        <v>37196</v>
      </c>
      <c r="G38" s="857"/>
      <c r="H38" s="857"/>
      <c r="I38" s="857" t="s">
        <v>888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5">
      <c r="A39" s="919" t="s">
        <v>810</v>
      </c>
      <c r="B39" t="s">
        <v>395</v>
      </c>
      <c r="C39" t="s">
        <v>893</v>
      </c>
      <c r="D39">
        <v>3026101</v>
      </c>
      <c r="E39" t="s">
        <v>661</v>
      </c>
      <c r="F39" s="857">
        <v>37196</v>
      </c>
      <c r="G39" s="857"/>
      <c r="H39" s="857"/>
      <c r="I39" s="857" t="s">
        <v>888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5">
      <c r="A40" s="919" t="s">
        <v>810</v>
      </c>
      <c r="B40" t="s">
        <v>395</v>
      </c>
      <c r="C40" t="s">
        <v>686</v>
      </c>
      <c r="D40">
        <v>3026401</v>
      </c>
      <c r="E40" t="s">
        <v>661</v>
      </c>
      <c r="F40" s="857">
        <v>37196</v>
      </c>
      <c r="G40" s="857"/>
      <c r="H40" s="857"/>
      <c r="I40" s="857" t="s">
        <v>888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5">
      <c r="A41" s="919" t="s">
        <v>810</v>
      </c>
      <c r="B41" t="s">
        <v>395</v>
      </c>
      <c r="C41" t="s">
        <v>687</v>
      </c>
      <c r="D41">
        <v>3026601</v>
      </c>
      <c r="E41" t="s">
        <v>661</v>
      </c>
      <c r="F41" s="857">
        <v>37196</v>
      </c>
      <c r="G41" s="857"/>
      <c r="H41" s="857"/>
      <c r="I41" s="857" t="s">
        <v>888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5">
      <c r="A42" s="919" t="s">
        <v>810</v>
      </c>
      <c r="B42" t="s">
        <v>395</v>
      </c>
      <c r="C42" t="s">
        <v>688</v>
      </c>
      <c r="D42">
        <v>3029601</v>
      </c>
      <c r="E42" t="s">
        <v>661</v>
      </c>
      <c r="F42" s="857">
        <v>37196</v>
      </c>
      <c r="G42" s="857"/>
      <c r="H42" s="857"/>
      <c r="I42" s="857" t="s">
        <v>888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5">
      <c r="A43" s="919" t="s">
        <v>810</v>
      </c>
      <c r="B43" t="s">
        <v>395</v>
      </c>
      <c r="C43" t="s">
        <v>689</v>
      </c>
      <c r="D43">
        <v>3029801</v>
      </c>
      <c r="E43" t="s">
        <v>661</v>
      </c>
      <c r="F43" s="857">
        <v>37196</v>
      </c>
      <c r="G43" s="857"/>
      <c r="H43" s="857"/>
      <c r="I43" s="857" t="s">
        <v>888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5">
      <c r="A44" s="919" t="s">
        <v>810</v>
      </c>
      <c r="B44" t="s">
        <v>395</v>
      </c>
      <c r="C44" t="s">
        <v>690</v>
      </c>
      <c r="D44">
        <v>3031301</v>
      </c>
      <c r="E44" t="s">
        <v>661</v>
      </c>
      <c r="F44" s="857">
        <v>37196</v>
      </c>
      <c r="G44" s="857"/>
      <c r="H44" s="857"/>
      <c r="I44" s="857" t="s">
        <v>888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5">
      <c r="A45" s="919" t="s">
        <v>810</v>
      </c>
      <c r="B45" t="s">
        <v>395</v>
      </c>
      <c r="C45" t="s">
        <v>691</v>
      </c>
      <c r="D45">
        <v>3031701</v>
      </c>
      <c r="E45" t="s">
        <v>661</v>
      </c>
      <c r="F45" s="857">
        <v>37196</v>
      </c>
      <c r="G45" s="857"/>
      <c r="H45" s="857"/>
      <c r="I45" s="857" t="s">
        <v>888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5">
      <c r="A46" s="919" t="s">
        <v>810</v>
      </c>
      <c r="B46" t="s">
        <v>395</v>
      </c>
      <c r="C46" t="s">
        <v>692</v>
      </c>
      <c r="D46">
        <v>3033601</v>
      </c>
      <c r="E46" t="s">
        <v>661</v>
      </c>
      <c r="F46" s="857">
        <v>37196</v>
      </c>
      <c r="G46" s="857"/>
      <c r="H46" s="857"/>
      <c r="I46" s="857" t="s">
        <v>888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5">
      <c r="A47" s="919" t="s">
        <v>810</v>
      </c>
      <c r="B47" t="s">
        <v>395</v>
      </c>
      <c r="C47" t="s">
        <v>693</v>
      </c>
      <c r="D47">
        <v>3034501</v>
      </c>
      <c r="E47" t="s">
        <v>661</v>
      </c>
      <c r="F47" s="857">
        <v>37196</v>
      </c>
      <c r="G47" s="857"/>
      <c r="H47" s="857"/>
      <c r="I47" s="857" t="s">
        <v>888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5">
      <c r="A48" s="919" t="s">
        <v>810</v>
      </c>
      <c r="B48" t="s">
        <v>395</v>
      </c>
      <c r="C48" t="s">
        <v>694</v>
      </c>
      <c r="D48">
        <v>3038001</v>
      </c>
      <c r="E48" t="s">
        <v>661</v>
      </c>
      <c r="F48" s="857">
        <v>37196</v>
      </c>
      <c r="G48" s="857"/>
      <c r="H48" s="857"/>
      <c r="I48" s="857" t="s">
        <v>888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5">
      <c r="A49" s="919" t="s">
        <v>810</v>
      </c>
      <c r="B49" t="s">
        <v>395</v>
      </c>
      <c r="C49" t="s">
        <v>1926</v>
      </c>
      <c r="D49">
        <v>3038201</v>
      </c>
      <c r="E49" t="s">
        <v>978</v>
      </c>
      <c r="F49" s="857">
        <v>37196</v>
      </c>
      <c r="G49" s="857"/>
      <c r="H49" s="857"/>
      <c r="I49" s="857" t="s">
        <v>888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5">
      <c r="A50" s="919" t="s">
        <v>810</v>
      </c>
      <c r="B50" t="s">
        <v>395</v>
      </c>
      <c r="C50" t="s">
        <v>695</v>
      </c>
      <c r="D50">
        <v>3038601</v>
      </c>
      <c r="E50" t="s">
        <v>696</v>
      </c>
      <c r="F50" s="857">
        <v>37196</v>
      </c>
      <c r="G50" s="857"/>
      <c r="H50" s="857"/>
      <c r="I50" s="857" t="s">
        <v>888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5">
      <c r="A51" s="919" t="s">
        <v>810</v>
      </c>
      <c r="B51" t="s">
        <v>395</v>
      </c>
      <c r="C51" t="s">
        <v>1924</v>
      </c>
      <c r="D51">
        <v>3043201</v>
      </c>
      <c r="E51" t="s">
        <v>978</v>
      </c>
      <c r="F51" s="857">
        <v>37196</v>
      </c>
      <c r="G51" s="857"/>
      <c r="H51" s="857"/>
      <c r="I51" s="857" t="s">
        <v>888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5">
      <c r="A52" s="919" t="s">
        <v>810</v>
      </c>
      <c r="B52" t="s">
        <v>395</v>
      </c>
      <c r="C52" t="s">
        <v>1925</v>
      </c>
      <c r="D52">
        <v>3043401</v>
      </c>
      <c r="E52" t="s">
        <v>978</v>
      </c>
      <c r="F52" s="857">
        <v>37196</v>
      </c>
      <c r="G52" s="857"/>
      <c r="H52" s="857"/>
      <c r="I52" s="857" t="s">
        <v>888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5">
      <c r="A53" s="919" t="s">
        <v>810</v>
      </c>
      <c r="B53" t="s">
        <v>395</v>
      </c>
      <c r="C53" t="s">
        <v>2004</v>
      </c>
      <c r="D53">
        <v>3046501</v>
      </c>
      <c r="E53" t="s">
        <v>1793</v>
      </c>
      <c r="F53" s="857">
        <v>37196</v>
      </c>
      <c r="G53" s="857"/>
      <c r="H53" s="857"/>
      <c r="I53" s="857" t="s">
        <v>888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5">
      <c r="A54" s="919" t="s">
        <v>810</v>
      </c>
      <c r="B54" t="s">
        <v>395</v>
      </c>
      <c r="C54" t="s">
        <v>1917</v>
      </c>
      <c r="D54">
        <v>3050201</v>
      </c>
      <c r="E54" t="s">
        <v>1918</v>
      </c>
      <c r="F54" s="857">
        <v>37196</v>
      </c>
      <c r="G54" s="857"/>
      <c r="H54" s="857"/>
      <c r="I54" s="857" t="s">
        <v>888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5">
      <c r="A55" s="919" t="s">
        <v>810</v>
      </c>
      <c r="B55" t="s">
        <v>395</v>
      </c>
      <c r="C55" t="s">
        <v>1919</v>
      </c>
      <c r="D55">
        <v>3053201</v>
      </c>
      <c r="E55" t="s">
        <v>1918</v>
      </c>
      <c r="F55" s="857">
        <v>37196</v>
      </c>
      <c r="G55" s="857"/>
      <c r="H55" s="857"/>
      <c r="I55" s="857" t="s">
        <v>888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5">
      <c r="A56" s="919" t="s">
        <v>810</v>
      </c>
      <c r="B56" t="s">
        <v>395</v>
      </c>
      <c r="C56" t="s">
        <v>1915</v>
      </c>
      <c r="D56">
        <v>3086501</v>
      </c>
      <c r="E56" t="s">
        <v>1916</v>
      </c>
      <c r="F56" s="857">
        <v>37196</v>
      </c>
      <c r="G56" s="857"/>
      <c r="H56" s="857"/>
      <c r="I56" s="857" t="s">
        <v>888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5">
      <c r="A57" s="919" t="s">
        <v>810</v>
      </c>
      <c r="B57" t="s">
        <v>395</v>
      </c>
      <c r="C57" t="s">
        <v>697</v>
      </c>
      <c r="D57">
        <v>3095101</v>
      </c>
      <c r="E57" t="s">
        <v>698</v>
      </c>
      <c r="F57" s="857">
        <v>37196</v>
      </c>
      <c r="G57" s="857"/>
      <c r="H57" s="857"/>
      <c r="I57" s="857" t="s">
        <v>888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5">
      <c r="A58" s="919" t="s">
        <v>810</v>
      </c>
      <c r="B58" t="s">
        <v>395</v>
      </c>
      <c r="C58" t="s">
        <v>1957</v>
      </c>
      <c r="D58">
        <v>3120601</v>
      </c>
      <c r="E58" t="s">
        <v>1958</v>
      </c>
      <c r="F58" s="857">
        <v>37196</v>
      </c>
      <c r="G58" s="857"/>
      <c r="H58" s="857"/>
      <c r="I58" s="857" t="s">
        <v>888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5">
      <c r="A59" s="919" t="s">
        <v>810</v>
      </c>
      <c r="B59" t="s">
        <v>395</v>
      </c>
      <c r="C59" t="s">
        <v>1943</v>
      </c>
      <c r="D59">
        <v>3123401</v>
      </c>
      <c r="E59" t="s">
        <v>1793</v>
      </c>
      <c r="F59" s="857">
        <v>37196</v>
      </c>
      <c r="G59" s="857"/>
      <c r="H59" s="857"/>
      <c r="I59" s="857" t="s">
        <v>888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5">
      <c r="A60" s="919" t="s">
        <v>810</v>
      </c>
      <c r="B60" t="s">
        <v>396</v>
      </c>
      <c r="C60" t="s">
        <v>2014</v>
      </c>
      <c r="D60">
        <v>3124201</v>
      </c>
      <c r="E60" t="s">
        <v>1751</v>
      </c>
      <c r="F60" s="857">
        <v>37196</v>
      </c>
      <c r="G60" s="857"/>
      <c r="H60" s="857"/>
      <c r="I60" s="857" t="s">
        <v>895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5">
      <c r="A61" s="919" t="s">
        <v>810</v>
      </c>
      <c r="B61" t="s">
        <v>395</v>
      </c>
      <c r="C61" t="s">
        <v>1991</v>
      </c>
      <c r="D61">
        <v>3127401</v>
      </c>
      <c r="E61" t="s">
        <v>1751</v>
      </c>
      <c r="F61" s="857">
        <v>37196</v>
      </c>
      <c r="G61" s="857"/>
      <c r="H61" s="857"/>
      <c r="I61" s="857" t="s">
        <v>888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5">
      <c r="A62" s="919" t="s">
        <v>810</v>
      </c>
      <c r="B62" t="s">
        <v>395</v>
      </c>
      <c r="C62" t="s">
        <v>1975</v>
      </c>
      <c r="D62">
        <v>3127501</v>
      </c>
      <c r="E62" t="s">
        <v>1976</v>
      </c>
      <c r="F62" s="857">
        <v>37196</v>
      </c>
      <c r="G62" s="857"/>
      <c r="H62" s="857"/>
      <c r="I62" s="857" t="s">
        <v>888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5">
      <c r="A63" s="919" t="s">
        <v>810</v>
      </c>
      <c r="B63" t="s">
        <v>395</v>
      </c>
      <c r="C63" t="s">
        <v>1960</v>
      </c>
      <c r="D63">
        <v>3129101</v>
      </c>
      <c r="E63" t="s">
        <v>1961</v>
      </c>
      <c r="F63" s="857">
        <v>37196</v>
      </c>
      <c r="G63" s="857"/>
      <c r="H63" s="857"/>
      <c r="I63" s="857" t="s">
        <v>888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5">
      <c r="A64" s="919" t="s">
        <v>810</v>
      </c>
      <c r="B64" t="s">
        <v>395</v>
      </c>
      <c r="C64" t="s">
        <v>1977</v>
      </c>
      <c r="D64">
        <v>3130301</v>
      </c>
      <c r="E64" t="s">
        <v>1726</v>
      </c>
      <c r="F64" s="857">
        <v>37196</v>
      </c>
      <c r="G64" s="857"/>
      <c r="H64" s="857"/>
      <c r="I64" s="857" t="s">
        <v>888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5">
      <c r="A65" s="919" t="s">
        <v>810</v>
      </c>
      <c r="B65" t="s">
        <v>395</v>
      </c>
      <c r="C65" t="s">
        <v>1750</v>
      </c>
      <c r="D65">
        <v>3130401</v>
      </c>
      <c r="E65" t="s">
        <v>1751</v>
      </c>
      <c r="F65" s="857">
        <v>37196</v>
      </c>
      <c r="G65" s="857"/>
      <c r="H65" s="857"/>
      <c r="I65" s="857" t="s">
        <v>888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5">
      <c r="A66" s="919" t="s">
        <v>810</v>
      </c>
      <c r="B66" t="s">
        <v>395</v>
      </c>
      <c r="C66" t="s">
        <v>699</v>
      </c>
      <c r="D66">
        <v>3130501</v>
      </c>
      <c r="E66" t="s">
        <v>698</v>
      </c>
      <c r="F66" s="857">
        <v>37196</v>
      </c>
      <c r="G66" s="857"/>
      <c r="H66" s="857"/>
      <c r="I66" s="857" t="s">
        <v>888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5">
      <c r="A67" s="919" t="s">
        <v>810</v>
      </c>
      <c r="B67" t="s">
        <v>395</v>
      </c>
      <c r="C67" t="s">
        <v>1990</v>
      </c>
      <c r="D67">
        <v>3131001</v>
      </c>
      <c r="E67" t="s">
        <v>1751</v>
      </c>
      <c r="F67" s="857">
        <v>37196</v>
      </c>
      <c r="G67" s="857"/>
      <c r="H67" s="857"/>
      <c r="I67" s="857" t="s">
        <v>888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5">
      <c r="A68" s="919" t="s">
        <v>810</v>
      </c>
      <c r="B68" t="s">
        <v>395</v>
      </c>
      <c r="C68" t="s">
        <v>1992</v>
      </c>
      <c r="D68">
        <v>3131101</v>
      </c>
      <c r="E68" t="s">
        <v>1751</v>
      </c>
      <c r="F68" s="857">
        <v>37196</v>
      </c>
      <c r="G68" s="857"/>
      <c r="H68" s="857"/>
      <c r="I68" s="857" t="s">
        <v>888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5">
      <c r="A69" s="919" t="s">
        <v>810</v>
      </c>
      <c r="B69" t="s">
        <v>395</v>
      </c>
      <c r="C69" t="s">
        <v>411</v>
      </c>
      <c r="D69">
        <v>3133001</v>
      </c>
      <c r="E69" t="s">
        <v>1726</v>
      </c>
      <c r="F69" s="857">
        <v>37196</v>
      </c>
      <c r="G69" s="857"/>
      <c r="H69" s="857"/>
      <c r="I69" s="857" t="s">
        <v>888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5">
      <c r="A70" s="919" t="s">
        <v>810</v>
      </c>
      <c r="B70" t="s">
        <v>398</v>
      </c>
      <c r="C70" t="s">
        <v>2021</v>
      </c>
      <c r="D70">
        <v>3134901</v>
      </c>
      <c r="E70" t="s">
        <v>1192</v>
      </c>
      <c r="F70" s="857">
        <v>37196</v>
      </c>
      <c r="G70" s="857"/>
      <c r="H70" s="857"/>
      <c r="I70" s="857" t="s">
        <v>889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5">
      <c r="A71" s="919" t="s">
        <v>810</v>
      </c>
      <c r="B71" t="s">
        <v>396</v>
      </c>
      <c r="C71" t="s">
        <v>2016</v>
      </c>
      <c r="D71">
        <v>3136601</v>
      </c>
      <c r="E71" t="s">
        <v>1793</v>
      </c>
      <c r="F71" s="857">
        <v>37196</v>
      </c>
      <c r="G71" s="857"/>
      <c r="H71" s="857"/>
      <c r="I71" s="857" t="s">
        <v>895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5">
      <c r="A72" s="919" t="s">
        <v>810</v>
      </c>
      <c r="B72" t="s">
        <v>395</v>
      </c>
      <c r="C72" t="s">
        <v>700</v>
      </c>
      <c r="D72">
        <v>3139001</v>
      </c>
      <c r="E72" t="s">
        <v>812</v>
      </c>
      <c r="F72" s="857">
        <v>37196</v>
      </c>
      <c r="G72" s="857"/>
      <c r="H72" s="857"/>
      <c r="I72" s="857" t="s">
        <v>888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5">
      <c r="A73" s="919" t="s">
        <v>810</v>
      </c>
      <c r="B73" t="s">
        <v>395</v>
      </c>
      <c r="C73" t="s">
        <v>701</v>
      </c>
      <c r="D73">
        <v>3141701</v>
      </c>
      <c r="E73" t="s">
        <v>698</v>
      </c>
      <c r="F73" s="857">
        <v>37196</v>
      </c>
      <c r="G73" s="857"/>
      <c r="H73" s="857"/>
      <c r="I73" s="857" t="s">
        <v>888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5">
      <c r="A74" s="919" t="s">
        <v>810</v>
      </c>
      <c r="B74" t="s">
        <v>395</v>
      </c>
      <c r="C74" t="s">
        <v>1832</v>
      </c>
      <c r="D74">
        <v>3153701</v>
      </c>
      <c r="E74" t="s">
        <v>1831</v>
      </c>
      <c r="F74" s="857">
        <v>37196</v>
      </c>
      <c r="G74" s="857"/>
      <c r="H74" s="857"/>
      <c r="I74" s="857" t="s">
        <v>888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5">
      <c r="A75" s="919" t="s">
        <v>810</v>
      </c>
      <c r="B75" t="s">
        <v>395</v>
      </c>
      <c r="C75" t="s">
        <v>1978</v>
      </c>
      <c r="D75">
        <v>3178601</v>
      </c>
      <c r="E75" t="s">
        <v>1735</v>
      </c>
      <c r="F75" s="857">
        <v>37196</v>
      </c>
      <c r="G75" s="857"/>
      <c r="H75" s="857"/>
      <c r="I75" s="857" t="s">
        <v>888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5">
      <c r="A76" s="919" t="s">
        <v>810</v>
      </c>
      <c r="B76" t="s">
        <v>395</v>
      </c>
      <c r="C76" t="s">
        <v>1826</v>
      </c>
      <c r="D76">
        <v>3190601</v>
      </c>
      <c r="E76" t="s">
        <v>1827</v>
      </c>
      <c r="F76" s="857">
        <v>37196</v>
      </c>
      <c r="G76" s="857"/>
      <c r="H76" s="857"/>
      <c r="I76" s="857" t="s">
        <v>888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5">
      <c r="A77" s="919" t="s">
        <v>810</v>
      </c>
      <c r="B77" t="s">
        <v>395</v>
      </c>
      <c r="C77" t="s">
        <v>704</v>
      </c>
      <c r="D77">
        <v>3209901</v>
      </c>
      <c r="E77" t="s">
        <v>661</v>
      </c>
      <c r="F77" s="857">
        <v>37196</v>
      </c>
      <c r="G77" s="857"/>
      <c r="H77" s="857"/>
      <c r="I77" s="857" t="s">
        <v>888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5">
      <c r="A78" s="919" t="s">
        <v>810</v>
      </c>
      <c r="B78" t="s">
        <v>395</v>
      </c>
      <c r="C78" t="s">
        <v>1933</v>
      </c>
      <c r="D78">
        <v>3219301</v>
      </c>
      <c r="E78" t="s">
        <v>1793</v>
      </c>
      <c r="F78" s="857">
        <v>37196</v>
      </c>
      <c r="G78" s="857"/>
      <c r="H78" s="857"/>
      <c r="I78" s="857" t="s">
        <v>888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5">
      <c r="A79" s="919" t="s">
        <v>810</v>
      </c>
      <c r="B79" t="s">
        <v>395</v>
      </c>
      <c r="C79" t="s">
        <v>1927</v>
      </c>
      <c r="D79">
        <v>3223401</v>
      </c>
      <c r="E79" t="s">
        <v>1751</v>
      </c>
      <c r="F79" s="857">
        <v>37196</v>
      </c>
      <c r="G79" s="857"/>
      <c r="H79" s="857"/>
      <c r="I79" s="857" t="s">
        <v>888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5">
      <c r="A80" s="919" t="s">
        <v>810</v>
      </c>
      <c r="B80" t="s">
        <v>395</v>
      </c>
      <c r="C80" t="s">
        <v>1752</v>
      </c>
      <c r="D80">
        <v>3225601</v>
      </c>
      <c r="E80" t="s">
        <v>1753</v>
      </c>
      <c r="F80" s="857">
        <v>37196</v>
      </c>
      <c r="G80" s="857"/>
      <c r="H80" s="857"/>
      <c r="I80" s="857" t="s">
        <v>888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5">
      <c r="A81" s="919" t="s">
        <v>810</v>
      </c>
      <c r="B81" t="s">
        <v>395</v>
      </c>
      <c r="C81" t="s">
        <v>1930</v>
      </c>
      <c r="D81">
        <v>3226701</v>
      </c>
      <c r="E81" t="s">
        <v>1793</v>
      </c>
      <c r="F81" s="857">
        <v>37196</v>
      </c>
      <c r="G81" s="857"/>
      <c r="H81" s="857"/>
      <c r="I81" s="857" t="s">
        <v>888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5">
      <c r="A82" s="919" t="s">
        <v>810</v>
      </c>
      <c r="B82" t="s">
        <v>395</v>
      </c>
      <c r="C82" t="s">
        <v>1929</v>
      </c>
      <c r="D82">
        <v>3231101</v>
      </c>
      <c r="E82" t="s">
        <v>1753</v>
      </c>
      <c r="F82" s="857">
        <v>37196</v>
      </c>
      <c r="G82" s="857"/>
      <c r="H82" s="857"/>
      <c r="I82" s="857" t="s">
        <v>888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5">
      <c r="A83" s="919" t="s">
        <v>810</v>
      </c>
      <c r="B83" t="s">
        <v>395</v>
      </c>
      <c r="C83" t="s">
        <v>1911</v>
      </c>
      <c r="D83">
        <v>3234701</v>
      </c>
      <c r="E83" t="s">
        <v>1912</v>
      </c>
      <c r="F83" s="857">
        <v>37196</v>
      </c>
      <c r="G83" s="857"/>
      <c r="H83" s="857"/>
      <c r="I83" s="857" t="s">
        <v>888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5">
      <c r="A84" s="919" t="s">
        <v>810</v>
      </c>
      <c r="B84" t="s">
        <v>395</v>
      </c>
      <c r="C84" t="s">
        <v>408</v>
      </c>
      <c r="D84">
        <v>3241501</v>
      </c>
      <c r="E84" t="s">
        <v>1726</v>
      </c>
      <c r="F84" s="857">
        <v>37196</v>
      </c>
      <c r="G84" s="857"/>
      <c r="H84" s="857"/>
      <c r="I84" s="857" t="s">
        <v>888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5">
      <c r="A85" s="919" t="s">
        <v>810</v>
      </c>
      <c r="B85" t="s">
        <v>395</v>
      </c>
      <c r="C85" t="s">
        <v>1928</v>
      </c>
      <c r="D85">
        <v>3245501</v>
      </c>
      <c r="E85" t="s">
        <v>1751</v>
      </c>
      <c r="F85" s="857">
        <v>37196</v>
      </c>
      <c r="G85" s="857"/>
      <c r="H85" s="857"/>
      <c r="I85" s="857" t="s">
        <v>888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5">
      <c r="A86" s="919" t="s">
        <v>810</v>
      </c>
      <c r="B86" t="s">
        <v>395</v>
      </c>
      <c r="C86" t="s">
        <v>705</v>
      </c>
      <c r="D86">
        <v>3245701</v>
      </c>
      <c r="E86" t="s">
        <v>706</v>
      </c>
      <c r="F86" s="857">
        <v>37196</v>
      </c>
      <c r="G86" s="857"/>
      <c r="H86" s="857"/>
      <c r="I86" s="857" t="s">
        <v>888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5">
      <c r="A87" s="919" t="s">
        <v>810</v>
      </c>
      <c r="B87" t="s">
        <v>395</v>
      </c>
      <c r="C87" t="s">
        <v>1828</v>
      </c>
      <c r="D87">
        <v>3250501</v>
      </c>
      <c r="E87" t="s">
        <v>1753</v>
      </c>
      <c r="F87" s="857">
        <v>37196</v>
      </c>
      <c r="G87" s="857"/>
      <c r="H87" s="857"/>
      <c r="I87" s="857" t="s">
        <v>888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5">
      <c r="A88" s="919" t="s">
        <v>810</v>
      </c>
      <c r="B88" t="s">
        <v>395</v>
      </c>
      <c r="C88" t="s">
        <v>1974</v>
      </c>
      <c r="D88">
        <v>3284701</v>
      </c>
      <c r="E88" t="s">
        <v>1726</v>
      </c>
      <c r="F88" s="857">
        <v>37196</v>
      </c>
      <c r="G88" s="857"/>
      <c r="H88" s="857"/>
      <c r="I88" s="857" t="s">
        <v>888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5">
      <c r="A89" s="919" t="s">
        <v>810</v>
      </c>
      <c r="B89" t="s">
        <v>395</v>
      </c>
      <c r="C89" t="s">
        <v>1942</v>
      </c>
      <c r="D89">
        <v>3290201</v>
      </c>
      <c r="E89" t="s">
        <v>1793</v>
      </c>
      <c r="F89" s="857">
        <v>37196</v>
      </c>
      <c r="G89" s="857"/>
      <c r="H89" s="857"/>
      <c r="I89" s="857" t="s">
        <v>888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5">
      <c r="A90" s="919" t="s">
        <v>810</v>
      </c>
      <c r="B90" t="s">
        <v>395</v>
      </c>
      <c r="C90" t="s">
        <v>1944</v>
      </c>
      <c r="D90">
        <v>3290902</v>
      </c>
      <c r="E90" t="s">
        <v>1945</v>
      </c>
      <c r="F90" s="857">
        <v>37196</v>
      </c>
      <c r="G90" s="857"/>
      <c r="H90" s="857"/>
      <c r="I90" s="857" t="s">
        <v>888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5">
      <c r="A91" s="919" t="s">
        <v>810</v>
      </c>
      <c r="B91" t="s">
        <v>395</v>
      </c>
      <c r="C91" t="s">
        <v>1842</v>
      </c>
      <c r="D91">
        <v>3294701</v>
      </c>
      <c r="E91" t="s">
        <v>1905</v>
      </c>
      <c r="F91" s="857">
        <v>37196</v>
      </c>
      <c r="G91" s="857"/>
      <c r="H91" s="857"/>
      <c r="I91" s="857" t="s">
        <v>888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5">
      <c r="A92" s="919" t="s">
        <v>810</v>
      </c>
      <c r="B92" t="s">
        <v>395</v>
      </c>
      <c r="C92" t="s">
        <v>707</v>
      </c>
      <c r="D92">
        <v>3297001</v>
      </c>
      <c r="E92" t="s">
        <v>661</v>
      </c>
      <c r="F92" s="857">
        <v>37196</v>
      </c>
      <c r="G92" s="857"/>
      <c r="H92" s="857"/>
      <c r="I92" s="857" t="s">
        <v>888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5">
      <c r="A93" s="919" t="s">
        <v>810</v>
      </c>
      <c r="B93" t="s">
        <v>395</v>
      </c>
      <c r="C93" t="s">
        <v>710</v>
      </c>
      <c r="D93">
        <v>3313401</v>
      </c>
      <c r="E93" t="s">
        <v>661</v>
      </c>
      <c r="F93" s="857">
        <v>37196</v>
      </c>
      <c r="G93" s="857"/>
      <c r="H93" s="857"/>
      <c r="I93" s="857" t="s">
        <v>888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5">
      <c r="A94" s="919" t="s">
        <v>810</v>
      </c>
      <c r="B94" t="s">
        <v>395</v>
      </c>
      <c r="C94" t="s">
        <v>1838</v>
      </c>
      <c r="D94">
        <v>3316501</v>
      </c>
      <c r="E94" t="s">
        <v>1831</v>
      </c>
      <c r="F94" s="857">
        <v>37196</v>
      </c>
      <c r="G94" s="857"/>
      <c r="H94" s="857"/>
      <c r="I94" s="857" t="s">
        <v>888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5">
      <c r="A95" s="919" t="s">
        <v>810</v>
      </c>
      <c r="B95" t="s">
        <v>395</v>
      </c>
      <c r="C95" t="s">
        <v>1839</v>
      </c>
      <c r="D95">
        <v>3316601</v>
      </c>
      <c r="E95" t="s">
        <v>1831</v>
      </c>
      <c r="F95" s="857">
        <v>37196</v>
      </c>
      <c r="G95" s="857"/>
      <c r="H95" s="857"/>
      <c r="I95" s="857" t="s">
        <v>888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5">
      <c r="A96" s="919" t="s">
        <v>810</v>
      </c>
      <c r="B96" t="s">
        <v>395</v>
      </c>
      <c r="C96" t="s">
        <v>1987</v>
      </c>
      <c r="D96">
        <v>3325801</v>
      </c>
      <c r="E96" t="s">
        <v>1726</v>
      </c>
      <c r="F96" s="857">
        <v>37196</v>
      </c>
      <c r="G96" s="857"/>
      <c r="H96" s="857"/>
      <c r="I96" s="857" t="s">
        <v>888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5">
      <c r="A97" s="919" t="s">
        <v>810</v>
      </c>
      <c r="B97" t="s">
        <v>395</v>
      </c>
      <c r="C97" t="s">
        <v>1993</v>
      </c>
      <c r="D97">
        <v>3327701</v>
      </c>
      <c r="E97" t="s">
        <v>1751</v>
      </c>
      <c r="F97" s="857">
        <v>37196</v>
      </c>
      <c r="G97" s="857"/>
      <c r="H97" s="857"/>
      <c r="I97" s="857" t="s">
        <v>888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5">
      <c r="A98" s="919" t="s">
        <v>810</v>
      </c>
      <c r="B98" t="s">
        <v>395</v>
      </c>
      <c r="C98" t="s">
        <v>1920</v>
      </c>
      <c r="D98">
        <v>3329801</v>
      </c>
      <c r="E98" t="s">
        <v>1918</v>
      </c>
      <c r="F98" s="857">
        <v>37196</v>
      </c>
      <c r="G98" s="857"/>
      <c r="H98" s="857"/>
      <c r="I98" s="857" t="s">
        <v>888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5">
      <c r="A99" s="919" t="s">
        <v>810</v>
      </c>
      <c r="B99" t="s">
        <v>395</v>
      </c>
      <c r="C99" t="s">
        <v>1754</v>
      </c>
      <c r="D99">
        <v>3330401</v>
      </c>
      <c r="E99" t="s">
        <v>1751</v>
      </c>
      <c r="F99" s="857">
        <v>37196</v>
      </c>
      <c r="G99" s="857"/>
      <c r="H99" s="857"/>
      <c r="I99" s="857" t="s">
        <v>888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5">
      <c r="A100" s="919" t="s">
        <v>810</v>
      </c>
      <c r="B100" t="s">
        <v>396</v>
      </c>
      <c r="C100" t="s">
        <v>2017</v>
      </c>
      <c r="D100">
        <v>3394401</v>
      </c>
      <c r="E100" t="s">
        <v>1726</v>
      </c>
      <c r="F100" s="857">
        <v>37196</v>
      </c>
      <c r="G100" s="857"/>
      <c r="H100" s="857"/>
      <c r="I100" s="857" t="s">
        <v>895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5">
      <c r="A101" s="919" t="s">
        <v>810</v>
      </c>
      <c r="B101" t="s">
        <v>395</v>
      </c>
      <c r="C101" t="s">
        <v>1823</v>
      </c>
      <c r="D101">
        <v>3402401</v>
      </c>
      <c r="E101" t="s">
        <v>1825</v>
      </c>
      <c r="F101" s="857">
        <v>37196</v>
      </c>
      <c r="G101" s="857"/>
      <c r="H101" s="857"/>
      <c r="I101" s="857" t="s">
        <v>888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5">
      <c r="A102" s="919" t="s">
        <v>810</v>
      </c>
      <c r="B102" t="s">
        <v>396</v>
      </c>
      <c r="C102" t="s">
        <v>2015</v>
      </c>
      <c r="D102">
        <v>3405001</v>
      </c>
      <c r="E102" t="s">
        <v>1771</v>
      </c>
      <c r="F102" s="857">
        <v>37196</v>
      </c>
      <c r="G102" s="857"/>
      <c r="H102" s="857"/>
      <c r="I102" s="857" t="s">
        <v>895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5">
      <c r="A103" s="919" t="s">
        <v>810</v>
      </c>
      <c r="B103" t="s">
        <v>395</v>
      </c>
      <c r="C103" t="s">
        <v>1979</v>
      </c>
      <c r="D103">
        <v>3405301</v>
      </c>
      <c r="E103" t="s">
        <v>1735</v>
      </c>
      <c r="F103" s="857">
        <v>37196</v>
      </c>
      <c r="G103" s="857"/>
      <c r="H103" s="857"/>
      <c r="I103" s="857" t="s">
        <v>888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5">
      <c r="A104" s="919" t="s">
        <v>810</v>
      </c>
      <c r="B104" t="s">
        <v>395</v>
      </c>
      <c r="C104" t="s">
        <v>1941</v>
      </c>
      <c r="D104">
        <v>3409901</v>
      </c>
      <c r="E104" t="s">
        <v>1793</v>
      </c>
      <c r="F104" s="857">
        <v>37196</v>
      </c>
      <c r="G104" s="857"/>
      <c r="H104" s="857"/>
      <c r="I104" s="857" t="s">
        <v>888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5">
      <c r="A105" s="919" t="s">
        <v>810</v>
      </c>
      <c r="B105" t="s">
        <v>395</v>
      </c>
      <c r="C105" t="s">
        <v>412</v>
      </c>
      <c r="D105">
        <v>3410301</v>
      </c>
      <c r="E105" t="s">
        <v>1726</v>
      </c>
      <c r="F105" s="857">
        <v>37196</v>
      </c>
      <c r="G105" s="857"/>
      <c r="H105" s="857"/>
      <c r="I105" s="857" t="s">
        <v>888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5">
      <c r="A106" s="919" t="s">
        <v>810</v>
      </c>
      <c r="B106" t="s">
        <v>395</v>
      </c>
      <c r="C106" t="s">
        <v>410</v>
      </c>
      <c r="D106">
        <v>3415201</v>
      </c>
      <c r="E106" t="s">
        <v>1726</v>
      </c>
      <c r="F106" s="857">
        <v>37196</v>
      </c>
      <c r="G106" s="857"/>
      <c r="H106" s="857"/>
      <c r="I106" s="857" t="s">
        <v>888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5">
      <c r="A107" s="919" t="s">
        <v>810</v>
      </c>
      <c r="B107" t="s">
        <v>395</v>
      </c>
      <c r="C107" t="s">
        <v>1954</v>
      </c>
      <c r="D107">
        <v>3420401</v>
      </c>
      <c r="E107" t="s">
        <v>1771</v>
      </c>
      <c r="F107" s="857">
        <v>37196</v>
      </c>
      <c r="G107" s="857"/>
      <c r="H107" s="857"/>
      <c r="I107" s="857" t="s">
        <v>888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5">
      <c r="A108" s="919" t="s">
        <v>810</v>
      </c>
      <c r="B108" t="s">
        <v>396</v>
      </c>
      <c r="C108" t="s">
        <v>711</v>
      </c>
      <c r="D108">
        <v>3421301</v>
      </c>
      <c r="E108" t="s">
        <v>698</v>
      </c>
      <c r="F108" s="857">
        <v>37196</v>
      </c>
      <c r="G108" s="857"/>
      <c r="H108" s="857"/>
      <c r="I108" s="857" t="s">
        <v>895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5">
      <c r="A109" s="919" t="s">
        <v>810</v>
      </c>
      <c r="B109" t="s">
        <v>395</v>
      </c>
      <c r="C109" t="s">
        <v>1955</v>
      </c>
      <c r="D109">
        <v>3422001</v>
      </c>
      <c r="E109" t="s">
        <v>1956</v>
      </c>
      <c r="F109" s="857">
        <v>37196</v>
      </c>
      <c r="G109" s="857"/>
      <c r="H109" s="857"/>
      <c r="I109" s="857" t="s">
        <v>888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5">
      <c r="A110" s="919" t="s">
        <v>810</v>
      </c>
      <c r="B110" t="s">
        <v>395</v>
      </c>
      <c r="C110" t="s">
        <v>1981</v>
      </c>
      <c r="D110">
        <v>3422901</v>
      </c>
      <c r="E110" t="s">
        <v>1735</v>
      </c>
      <c r="F110" s="857">
        <v>37196</v>
      </c>
      <c r="G110" s="857"/>
      <c r="H110" s="857"/>
      <c r="I110" s="857" t="s">
        <v>888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5">
      <c r="A111" s="919" t="s">
        <v>810</v>
      </c>
      <c r="B111" t="s">
        <v>395</v>
      </c>
      <c r="C111" t="s">
        <v>1755</v>
      </c>
      <c r="D111">
        <v>3423501</v>
      </c>
      <c r="E111" t="s">
        <v>1756</v>
      </c>
      <c r="F111" s="857">
        <v>37196</v>
      </c>
      <c r="G111" s="857"/>
      <c r="H111" s="857"/>
      <c r="I111" s="857" t="s">
        <v>888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5">
      <c r="A112" s="919" t="s">
        <v>810</v>
      </c>
      <c r="B112" t="s">
        <v>395</v>
      </c>
      <c r="C112" t="s">
        <v>1757</v>
      </c>
      <c r="D112">
        <v>3423601</v>
      </c>
      <c r="E112" t="s">
        <v>1756</v>
      </c>
      <c r="F112" s="857">
        <v>37196</v>
      </c>
      <c r="G112" s="857"/>
      <c r="H112" s="857"/>
      <c r="I112" s="857" t="s">
        <v>888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5">
      <c r="A113" s="919" t="s">
        <v>810</v>
      </c>
      <c r="B113" t="s">
        <v>395</v>
      </c>
      <c r="C113" t="s">
        <v>1758</v>
      </c>
      <c r="D113">
        <v>3423701</v>
      </c>
      <c r="E113" t="s">
        <v>1756</v>
      </c>
      <c r="F113" s="857">
        <v>37196</v>
      </c>
      <c r="G113" s="857"/>
      <c r="H113" s="857"/>
      <c r="I113" s="857" t="s">
        <v>888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5">
      <c r="A114" s="919" t="s">
        <v>810</v>
      </c>
      <c r="B114" t="s">
        <v>395</v>
      </c>
      <c r="C114" t="s">
        <v>1759</v>
      </c>
      <c r="D114">
        <v>3423801</v>
      </c>
      <c r="E114" t="s">
        <v>1756</v>
      </c>
      <c r="F114" s="857">
        <v>37196</v>
      </c>
      <c r="G114" s="857"/>
      <c r="H114" s="857"/>
      <c r="I114" s="857" t="s">
        <v>888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5">
      <c r="A115" s="919" t="s">
        <v>810</v>
      </c>
      <c r="B115" t="s">
        <v>395</v>
      </c>
      <c r="C115" t="s">
        <v>713</v>
      </c>
      <c r="D115">
        <v>3425201</v>
      </c>
      <c r="E115" t="s">
        <v>698</v>
      </c>
      <c r="F115" s="857">
        <v>37196</v>
      </c>
      <c r="G115" s="857"/>
      <c r="H115" s="857"/>
      <c r="I115" s="857" t="s">
        <v>888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5">
      <c r="A116" s="919" t="s">
        <v>810</v>
      </c>
      <c r="B116" t="s">
        <v>395</v>
      </c>
      <c r="C116" t="s">
        <v>415</v>
      </c>
      <c r="D116">
        <v>3425301</v>
      </c>
      <c r="E116" t="s">
        <v>414</v>
      </c>
      <c r="F116" s="857">
        <v>37196</v>
      </c>
      <c r="G116" s="857"/>
      <c r="H116" s="857"/>
      <c r="I116" s="857" t="s">
        <v>888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5">
      <c r="A117" s="919" t="s">
        <v>810</v>
      </c>
      <c r="B117" t="s">
        <v>395</v>
      </c>
      <c r="C117" t="s">
        <v>407</v>
      </c>
      <c r="D117">
        <v>3425601</v>
      </c>
      <c r="E117" t="s">
        <v>1726</v>
      </c>
      <c r="F117" s="857">
        <v>37196</v>
      </c>
      <c r="G117" s="857"/>
      <c r="H117" s="857"/>
      <c r="I117" s="857" t="s">
        <v>888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5">
      <c r="A118" s="919" t="s">
        <v>810</v>
      </c>
      <c r="B118" t="s">
        <v>396</v>
      </c>
      <c r="C118" t="s">
        <v>715</v>
      </c>
      <c r="D118">
        <v>3425901</v>
      </c>
      <c r="E118" t="s">
        <v>698</v>
      </c>
      <c r="F118" s="857">
        <v>37196</v>
      </c>
      <c r="G118" s="857"/>
      <c r="H118" s="857"/>
      <c r="I118" s="857" t="s">
        <v>895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5">
      <c r="A119" s="919" t="s">
        <v>810</v>
      </c>
      <c r="B119" t="s">
        <v>395</v>
      </c>
      <c r="C119" t="s">
        <v>1951</v>
      </c>
      <c r="D119">
        <v>3426101</v>
      </c>
      <c r="E119" t="s">
        <v>1771</v>
      </c>
      <c r="F119" s="857">
        <v>37196</v>
      </c>
      <c r="G119" s="857"/>
      <c r="H119" s="857"/>
      <c r="I119" s="857" t="s">
        <v>888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5">
      <c r="A120" s="919" t="s">
        <v>810</v>
      </c>
      <c r="B120" t="s">
        <v>395</v>
      </c>
      <c r="C120" t="s">
        <v>1950</v>
      </c>
      <c r="D120">
        <v>3427001</v>
      </c>
      <c r="E120" t="s">
        <v>1765</v>
      </c>
      <c r="F120" s="857">
        <v>37196</v>
      </c>
      <c r="G120" s="857"/>
      <c r="H120" s="857"/>
      <c r="I120" s="857" t="s">
        <v>888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5">
      <c r="A121" s="919" t="s">
        <v>810</v>
      </c>
      <c r="B121" t="s">
        <v>395</v>
      </c>
      <c r="C121" t="s">
        <v>1973</v>
      </c>
      <c r="D121">
        <v>3427701</v>
      </c>
      <c r="E121" t="s">
        <v>1912</v>
      </c>
      <c r="F121" s="857">
        <v>37196</v>
      </c>
      <c r="G121" s="857"/>
      <c r="H121" s="857"/>
      <c r="I121" s="857" t="s">
        <v>888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5">
      <c r="A122" s="919" t="s">
        <v>810</v>
      </c>
      <c r="B122" t="s">
        <v>395</v>
      </c>
      <c r="C122" t="s">
        <v>1760</v>
      </c>
      <c r="D122">
        <v>3428401</v>
      </c>
      <c r="E122" t="s">
        <v>1756</v>
      </c>
      <c r="F122" s="857">
        <v>37196</v>
      </c>
      <c r="G122" s="857"/>
      <c r="H122" s="857"/>
      <c r="I122" s="857" t="s">
        <v>888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5">
      <c r="A123" s="919" t="s">
        <v>810</v>
      </c>
      <c r="B123" t="s">
        <v>395</v>
      </c>
      <c r="C123" t="s">
        <v>1761</v>
      </c>
      <c r="D123">
        <v>3429001</v>
      </c>
      <c r="E123" t="s">
        <v>1756</v>
      </c>
      <c r="F123" s="857">
        <v>37196</v>
      </c>
      <c r="G123" s="857"/>
      <c r="H123" s="857"/>
      <c r="I123" s="857" t="s">
        <v>888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5">
      <c r="A124" s="919" t="s">
        <v>810</v>
      </c>
      <c r="B124" t="s">
        <v>395</v>
      </c>
      <c r="C124" t="s">
        <v>1762</v>
      </c>
      <c r="D124">
        <v>3429601</v>
      </c>
      <c r="E124" t="s">
        <v>1756</v>
      </c>
      <c r="F124" s="857">
        <v>37196</v>
      </c>
      <c r="G124" s="857"/>
      <c r="H124" s="857"/>
      <c r="I124" s="857" t="s">
        <v>888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5">
      <c r="A125" s="919" t="s">
        <v>810</v>
      </c>
      <c r="B125" t="s">
        <v>395</v>
      </c>
      <c r="C125" t="s">
        <v>716</v>
      </c>
      <c r="D125">
        <v>3472501</v>
      </c>
      <c r="E125" t="s">
        <v>698</v>
      </c>
      <c r="F125" s="857">
        <v>37196</v>
      </c>
      <c r="G125" s="857"/>
      <c r="H125" s="857"/>
      <c r="I125" s="857" t="s">
        <v>888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5">
      <c r="A126" s="919" t="s">
        <v>810</v>
      </c>
      <c r="B126" t="s">
        <v>395</v>
      </c>
      <c r="C126" t="s">
        <v>1986</v>
      </c>
      <c r="D126">
        <v>3475001</v>
      </c>
      <c r="E126" t="s">
        <v>1771</v>
      </c>
      <c r="F126" s="857">
        <v>37196</v>
      </c>
      <c r="G126" s="857"/>
      <c r="H126" s="857"/>
      <c r="I126" s="857" t="s">
        <v>888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5">
      <c r="A127" s="919" t="s">
        <v>810</v>
      </c>
      <c r="B127" t="s">
        <v>396</v>
      </c>
      <c r="C127" t="s">
        <v>2009</v>
      </c>
      <c r="D127">
        <v>3478201</v>
      </c>
      <c r="E127" t="s">
        <v>1756</v>
      </c>
      <c r="F127" s="857">
        <v>37196</v>
      </c>
      <c r="G127" s="857"/>
      <c r="H127" s="857"/>
      <c r="I127" s="857" t="s">
        <v>895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5">
      <c r="A128" s="919" t="s">
        <v>810</v>
      </c>
      <c r="B128" t="s">
        <v>395</v>
      </c>
      <c r="C128" t="s">
        <v>1763</v>
      </c>
      <c r="D128">
        <v>3502801</v>
      </c>
      <c r="E128" t="s">
        <v>1756</v>
      </c>
      <c r="F128" s="857">
        <v>37196</v>
      </c>
      <c r="G128" s="857"/>
      <c r="H128" s="857"/>
      <c r="I128" s="857" t="s">
        <v>888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5">
      <c r="A129" s="919" t="s">
        <v>810</v>
      </c>
      <c r="B129" t="s">
        <v>395</v>
      </c>
      <c r="C129" t="s">
        <v>718</v>
      </c>
      <c r="D129">
        <v>3505301</v>
      </c>
      <c r="E129" t="s">
        <v>719</v>
      </c>
      <c r="F129" s="857">
        <v>37196</v>
      </c>
      <c r="G129" s="857"/>
      <c r="H129" s="857"/>
      <c r="I129" s="857" t="s">
        <v>888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5">
      <c r="A130" s="919" t="s">
        <v>810</v>
      </c>
      <c r="B130" t="s">
        <v>395</v>
      </c>
      <c r="C130" t="s">
        <v>1967</v>
      </c>
      <c r="D130">
        <v>3506201</v>
      </c>
      <c r="E130" t="s">
        <v>1771</v>
      </c>
      <c r="F130" s="857">
        <v>37196</v>
      </c>
      <c r="G130" s="857"/>
      <c r="H130" s="857"/>
      <c r="I130" s="857" t="s">
        <v>888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5">
      <c r="A131" s="919" t="s">
        <v>810</v>
      </c>
      <c r="B131" t="s">
        <v>395</v>
      </c>
      <c r="C131" t="s">
        <v>1764</v>
      </c>
      <c r="D131">
        <v>3507801</v>
      </c>
      <c r="E131" t="s">
        <v>1765</v>
      </c>
      <c r="F131" s="857">
        <v>37196</v>
      </c>
      <c r="G131" s="857"/>
      <c r="H131" s="857"/>
      <c r="I131" s="857" t="s">
        <v>888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5">
      <c r="A132" s="919" t="s">
        <v>810</v>
      </c>
      <c r="B132" t="s">
        <v>395</v>
      </c>
      <c r="C132" t="s">
        <v>1766</v>
      </c>
      <c r="D132">
        <v>3507901</v>
      </c>
      <c r="E132" t="s">
        <v>1765</v>
      </c>
      <c r="F132" s="857">
        <v>37196</v>
      </c>
      <c r="G132" s="857"/>
      <c r="H132" s="857"/>
      <c r="I132" s="857" t="s">
        <v>888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5">
      <c r="A133" s="919" t="s">
        <v>810</v>
      </c>
      <c r="B133" t="s">
        <v>395</v>
      </c>
      <c r="C133" t="s">
        <v>1767</v>
      </c>
      <c r="D133">
        <v>3508401</v>
      </c>
      <c r="E133" t="s">
        <v>1765</v>
      </c>
      <c r="F133" s="857">
        <v>37196</v>
      </c>
      <c r="G133" s="857"/>
      <c r="H133" s="857"/>
      <c r="I133" s="857" t="s">
        <v>888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5">
      <c r="A134" s="919" t="s">
        <v>810</v>
      </c>
      <c r="B134" t="s">
        <v>395</v>
      </c>
      <c r="C134" t="s">
        <v>1966</v>
      </c>
      <c r="D134">
        <v>3509101</v>
      </c>
      <c r="E134" t="s">
        <v>1771</v>
      </c>
      <c r="F134" s="857">
        <v>37196</v>
      </c>
      <c r="G134" s="857"/>
      <c r="H134" s="857"/>
      <c r="I134" s="857" t="s">
        <v>888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5">
      <c r="A135" s="919" t="s">
        <v>810</v>
      </c>
      <c r="B135" t="s">
        <v>395</v>
      </c>
      <c r="C135" t="s">
        <v>1982</v>
      </c>
      <c r="D135">
        <v>3510601</v>
      </c>
      <c r="E135" t="s">
        <v>1735</v>
      </c>
      <c r="F135" s="857">
        <v>37196</v>
      </c>
      <c r="G135" s="857"/>
      <c r="H135" s="857"/>
      <c r="I135" s="857" t="s">
        <v>888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5">
      <c r="A136" s="919" t="s">
        <v>810</v>
      </c>
      <c r="B136" t="s">
        <v>395</v>
      </c>
      <c r="C136" t="s">
        <v>1984</v>
      </c>
      <c r="D136">
        <v>3510801</v>
      </c>
      <c r="E136" t="s">
        <v>1735</v>
      </c>
      <c r="F136" s="857">
        <v>37196</v>
      </c>
      <c r="G136" s="857"/>
      <c r="H136" s="857"/>
      <c r="I136" s="857" t="s">
        <v>888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5">
      <c r="A137" s="919" t="s">
        <v>810</v>
      </c>
      <c r="B137" t="s">
        <v>395</v>
      </c>
      <c r="C137" t="s">
        <v>724</v>
      </c>
      <c r="D137">
        <v>3511801</v>
      </c>
      <c r="E137" t="s">
        <v>719</v>
      </c>
      <c r="F137" s="857">
        <v>37196</v>
      </c>
      <c r="G137" s="857"/>
      <c r="H137" s="857"/>
      <c r="I137" s="857" t="s">
        <v>888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5">
      <c r="A138" s="919" t="s">
        <v>810</v>
      </c>
      <c r="B138" t="s">
        <v>395</v>
      </c>
      <c r="C138" t="s">
        <v>1968</v>
      </c>
      <c r="D138">
        <v>3512101</v>
      </c>
      <c r="E138" t="s">
        <v>1735</v>
      </c>
      <c r="F138" s="857">
        <v>37196</v>
      </c>
      <c r="G138" s="857"/>
      <c r="H138" s="857"/>
      <c r="I138" s="857" t="s">
        <v>888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5">
      <c r="A139" s="919" t="s">
        <v>810</v>
      </c>
      <c r="B139" t="s">
        <v>395</v>
      </c>
      <c r="C139" t="s">
        <v>1983</v>
      </c>
      <c r="D139">
        <v>3513301</v>
      </c>
      <c r="E139" t="s">
        <v>1735</v>
      </c>
      <c r="F139" s="857">
        <v>37196</v>
      </c>
      <c r="G139" s="857"/>
      <c r="H139" s="857"/>
      <c r="I139" s="857" t="s">
        <v>888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5">
      <c r="A140" s="919" t="s">
        <v>810</v>
      </c>
      <c r="B140" t="s">
        <v>396</v>
      </c>
      <c r="C140" t="s">
        <v>2011</v>
      </c>
      <c r="D140">
        <v>3514402</v>
      </c>
      <c r="E140" t="s">
        <v>1912</v>
      </c>
      <c r="F140" s="857">
        <v>37196</v>
      </c>
      <c r="G140" s="857"/>
      <c r="H140" s="857"/>
      <c r="I140" s="857" t="s">
        <v>895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5">
      <c r="A141" s="919" t="s">
        <v>810</v>
      </c>
      <c r="B141" t="s">
        <v>395</v>
      </c>
      <c r="C141" t="s">
        <v>725</v>
      </c>
      <c r="D141">
        <v>3516301</v>
      </c>
      <c r="E141" t="s">
        <v>719</v>
      </c>
      <c r="F141" s="857">
        <v>37196</v>
      </c>
      <c r="G141" s="857"/>
      <c r="H141" s="857"/>
      <c r="I141" s="857" t="s">
        <v>888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5">
      <c r="A142" s="919" t="s">
        <v>810</v>
      </c>
      <c r="B142" t="s">
        <v>395</v>
      </c>
      <c r="C142" t="s">
        <v>726</v>
      </c>
      <c r="D142">
        <v>3517001</v>
      </c>
      <c r="E142" t="s">
        <v>719</v>
      </c>
      <c r="F142" s="857">
        <v>37196</v>
      </c>
      <c r="G142" s="857"/>
      <c r="H142" s="857"/>
      <c r="I142" s="857" t="s">
        <v>888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5">
      <c r="A143" s="919" t="s">
        <v>810</v>
      </c>
      <c r="B143" t="s">
        <v>395</v>
      </c>
      <c r="C143" t="s">
        <v>727</v>
      </c>
      <c r="D143">
        <v>3522201</v>
      </c>
      <c r="E143" t="s">
        <v>719</v>
      </c>
      <c r="F143" s="857">
        <v>37196</v>
      </c>
      <c r="G143" s="857"/>
      <c r="H143" s="857"/>
      <c r="I143" s="857" t="s">
        <v>888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5">
      <c r="A144" s="919" t="s">
        <v>810</v>
      </c>
      <c r="B144" t="s">
        <v>395</v>
      </c>
      <c r="C144" t="s">
        <v>728</v>
      </c>
      <c r="D144">
        <v>3522901</v>
      </c>
      <c r="E144" t="s">
        <v>719</v>
      </c>
      <c r="F144" s="857">
        <v>37196</v>
      </c>
      <c r="G144" s="857"/>
      <c r="H144" s="857"/>
      <c r="I144" s="857" t="s">
        <v>888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5">
      <c r="A145" s="919" t="s">
        <v>810</v>
      </c>
      <c r="B145" t="s">
        <v>395</v>
      </c>
      <c r="C145" t="s">
        <v>1969</v>
      </c>
      <c r="D145">
        <v>3524201</v>
      </c>
      <c r="E145" t="s">
        <v>1735</v>
      </c>
      <c r="F145" s="857">
        <v>37196</v>
      </c>
      <c r="G145" s="857"/>
      <c r="H145" s="857"/>
      <c r="I145" s="857" t="s">
        <v>888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5">
      <c r="A146" s="919" t="s">
        <v>810</v>
      </c>
      <c r="B146" t="s">
        <v>397</v>
      </c>
      <c r="C146" t="s">
        <v>2019</v>
      </c>
      <c r="D146">
        <v>3525501</v>
      </c>
      <c r="E146" t="s">
        <v>1735</v>
      </c>
      <c r="F146" s="857">
        <v>37196</v>
      </c>
      <c r="G146" s="857"/>
      <c r="H146" s="857"/>
      <c r="I146" s="857" t="s">
        <v>887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5">
      <c r="A147" s="919" t="s">
        <v>810</v>
      </c>
      <c r="B147" t="s">
        <v>395</v>
      </c>
      <c r="C147" t="s">
        <v>1985</v>
      </c>
      <c r="D147">
        <v>3526101</v>
      </c>
      <c r="E147" t="s">
        <v>1735</v>
      </c>
      <c r="F147" s="857">
        <v>37196</v>
      </c>
      <c r="G147" s="857"/>
      <c r="H147" s="857"/>
      <c r="I147" s="857" t="s">
        <v>888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5">
      <c r="A148" s="919" t="s">
        <v>810</v>
      </c>
      <c r="B148" t="s">
        <v>395</v>
      </c>
      <c r="C148" t="s">
        <v>729</v>
      </c>
      <c r="D148">
        <v>3528901</v>
      </c>
      <c r="E148" t="s">
        <v>719</v>
      </c>
      <c r="F148" s="857">
        <v>37196</v>
      </c>
      <c r="G148" s="857"/>
      <c r="H148" s="857"/>
      <c r="I148" s="857" t="s">
        <v>888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5">
      <c r="A149" s="919" t="s">
        <v>810</v>
      </c>
      <c r="B149" t="s">
        <v>395</v>
      </c>
      <c r="C149" t="s">
        <v>730</v>
      </c>
      <c r="D149">
        <v>3529001</v>
      </c>
      <c r="E149" t="s">
        <v>719</v>
      </c>
      <c r="F149" s="857">
        <v>37196</v>
      </c>
      <c r="G149" s="857"/>
      <c r="H149" s="857"/>
      <c r="I149" s="857" t="s">
        <v>888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5">
      <c r="A150" s="919" t="s">
        <v>810</v>
      </c>
      <c r="B150" t="s">
        <v>395</v>
      </c>
      <c r="C150" t="s">
        <v>731</v>
      </c>
      <c r="D150">
        <v>3529101</v>
      </c>
      <c r="E150" t="s">
        <v>719</v>
      </c>
      <c r="F150" s="857">
        <v>37196</v>
      </c>
      <c r="G150" s="857"/>
      <c r="H150" s="857"/>
      <c r="I150" s="857" t="s">
        <v>888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5">
      <c r="A151" s="919" t="s">
        <v>810</v>
      </c>
      <c r="B151" t="s">
        <v>395</v>
      </c>
      <c r="C151" t="s">
        <v>732</v>
      </c>
      <c r="D151">
        <v>3532301</v>
      </c>
      <c r="E151" t="s">
        <v>719</v>
      </c>
      <c r="F151" s="857">
        <v>37196</v>
      </c>
      <c r="G151" s="857"/>
      <c r="H151" s="857"/>
      <c r="I151" s="857" t="s">
        <v>888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5">
      <c r="A152" s="919" t="s">
        <v>810</v>
      </c>
      <c r="B152" t="s">
        <v>395</v>
      </c>
      <c r="C152" t="s">
        <v>409</v>
      </c>
      <c r="D152">
        <v>3533901</v>
      </c>
      <c r="E152" t="s">
        <v>1726</v>
      </c>
      <c r="F152" s="857">
        <v>37196</v>
      </c>
      <c r="G152" s="857"/>
      <c r="H152" s="857"/>
      <c r="I152" s="857" t="s">
        <v>888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5">
      <c r="A153" s="919" t="s">
        <v>810</v>
      </c>
      <c r="B153" t="s">
        <v>395</v>
      </c>
      <c r="C153" t="s">
        <v>733</v>
      </c>
      <c r="D153">
        <v>3539901</v>
      </c>
      <c r="E153" t="s">
        <v>698</v>
      </c>
      <c r="F153" s="857">
        <v>37196</v>
      </c>
      <c r="G153" s="857"/>
      <c r="H153" s="857"/>
      <c r="I153" s="857" t="s">
        <v>888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5">
      <c r="A154" s="919" t="s">
        <v>810</v>
      </c>
      <c r="B154" t="s">
        <v>395</v>
      </c>
      <c r="C154" t="s">
        <v>734</v>
      </c>
      <c r="D154">
        <v>3540501</v>
      </c>
      <c r="E154" t="s">
        <v>719</v>
      </c>
      <c r="F154" s="857">
        <v>37196</v>
      </c>
      <c r="G154" s="857"/>
      <c r="H154" s="857"/>
      <c r="I154" s="857" t="s">
        <v>888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5">
      <c r="A155" s="919" t="s">
        <v>810</v>
      </c>
      <c r="B155" t="s">
        <v>395</v>
      </c>
      <c r="C155" t="s">
        <v>1970</v>
      </c>
      <c r="D155">
        <v>3541601</v>
      </c>
      <c r="E155" t="s">
        <v>1735</v>
      </c>
      <c r="F155" s="857">
        <v>37196</v>
      </c>
      <c r="G155" s="857"/>
      <c r="H155" s="857"/>
      <c r="I155" s="857" t="s">
        <v>888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5">
      <c r="A156" s="919" t="s">
        <v>810</v>
      </c>
      <c r="B156" t="s">
        <v>395</v>
      </c>
      <c r="C156" t="s">
        <v>735</v>
      </c>
      <c r="D156">
        <v>3542401</v>
      </c>
      <c r="E156" t="s">
        <v>719</v>
      </c>
      <c r="F156" s="857">
        <v>37196</v>
      </c>
      <c r="G156" s="857"/>
      <c r="H156" s="857"/>
      <c r="I156" s="857" t="s">
        <v>888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5">
      <c r="A157" s="919" t="s">
        <v>810</v>
      </c>
      <c r="B157" t="s">
        <v>395</v>
      </c>
      <c r="C157" t="s">
        <v>736</v>
      </c>
      <c r="D157">
        <v>3543801</v>
      </c>
      <c r="E157" t="s">
        <v>737</v>
      </c>
      <c r="F157" s="857">
        <v>37196</v>
      </c>
      <c r="G157" s="857"/>
      <c r="H157" s="857"/>
      <c r="I157" s="857" t="s">
        <v>888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5">
      <c r="A158" s="919" t="s">
        <v>810</v>
      </c>
      <c r="B158" t="s">
        <v>395</v>
      </c>
      <c r="C158" t="s">
        <v>1770</v>
      </c>
      <c r="D158">
        <v>3549301</v>
      </c>
      <c r="E158" t="s">
        <v>1771</v>
      </c>
      <c r="F158" s="857">
        <v>37196</v>
      </c>
      <c r="G158" s="857"/>
      <c r="H158" s="857"/>
      <c r="I158" s="857" t="s">
        <v>888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5">
      <c r="A159" s="919" t="s">
        <v>810</v>
      </c>
      <c r="B159" t="s">
        <v>395</v>
      </c>
      <c r="C159" t="s">
        <v>738</v>
      </c>
      <c r="D159">
        <v>3549701</v>
      </c>
      <c r="E159" t="s">
        <v>661</v>
      </c>
      <c r="F159" s="857">
        <v>37196</v>
      </c>
      <c r="G159" s="857"/>
      <c r="H159" s="857"/>
      <c r="I159" s="857" t="s">
        <v>888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5">
      <c r="A160" s="919" t="s">
        <v>810</v>
      </c>
      <c r="B160" t="s">
        <v>395</v>
      </c>
      <c r="C160" t="s">
        <v>1934</v>
      </c>
      <c r="D160">
        <v>3551401</v>
      </c>
      <c r="E160" t="s">
        <v>1793</v>
      </c>
      <c r="F160" s="857">
        <v>37196</v>
      </c>
      <c r="G160" s="857"/>
      <c r="H160" s="857"/>
      <c r="I160" s="857" t="s">
        <v>888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5">
      <c r="A161" s="919" t="s">
        <v>810</v>
      </c>
      <c r="B161" t="s">
        <v>395</v>
      </c>
      <c r="C161" t="s">
        <v>739</v>
      </c>
      <c r="D161">
        <v>3552201</v>
      </c>
      <c r="E161" t="s">
        <v>661</v>
      </c>
      <c r="F161" s="857">
        <v>37196</v>
      </c>
      <c r="G161" s="857"/>
      <c r="H161" s="857"/>
      <c r="I161" s="857" t="s">
        <v>888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8">
        <f t="shared" si="35"/>
        <v>0</v>
      </c>
      <c r="N161" s="858">
        <f t="shared" si="27"/>
        <v>0</v>
      </c>
      <c r="O161" s="858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5">
      <c r="A162" s="919" t="s">
        <v>810</v>
      </c>
      <c r="B162" t="s">
        <v>395</v>
      </c>
      <c r="C162" t="s">
        <v>1772</v>
      </c>
      <c r="D162">
        <v>3552801</v>
      </c>
      <c r="E162" t="s">
        <v>1786</v>
      </c>
      <c r="F162" s="857">
        <v>37196</v>
      </c>
      <c r="G162" s="857"/>
      <c r="H162" s="857"/>
      <c r="I162" s="857" t="s">
        <v>888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5">
      <c r="A163" s="919" t="s">
        <v>810</v>
      </c>
      <c r="B163" t="s">
        <v>395</v>
      </c>
      <c r="C163" t="s">
        <v>1787</v>
      </c>
      <c r="D163">
        <v>3553701</v>
      </c>
      <c r="E163" t="s">
        <v>1769</v>
      </c>
      <c r="F163" s="857">
        <v>37196</v>
      </c>
      <c r="G163" s="857"/>
      <c r="H163" s="857"/>
      <c r="I163" s="857" t="s">
        <v>888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5">
      <c r="A164" s="919" t="s">
        <v>810</v>
      </c>
      <c r="B164" t="s">
        <v>395</v>
      </c>
      <c r="C164" t="s">
        <v>740</v>
      </c>
      <c r="D164">
        <v>3557101</v>
      </c>
      <c r="E164" t="s">
        <v>661</v>
      </c>
      <c r="F164" s="857">
        <v>37196</v>
      </c>
      <c r="G164" s="857"/>
      <c r="H164" s="857"/>
      <c r="I164" s="857" t="s">
        <v>888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5">
      <c r="A165" s="919" t="s">
        <v>810</v>
      </c>
      <c r="B165" t="s">
        <v>397</v>
      </c>
      <c r="C165" t="s">
        <v>1719</v>
      </c>
      <c r="D165">
        <v>3557501</v>
      </c>
      <c r="E165" t="s">
        <v>855</v>
      </c>
      <c r="F165" s="857">
        <v>37196</v>
      </c>
      <c r="G165" s="857"/>
      <c r="H165" s="857"/>
      <c r="I165" s="857" t="s">
        <v>887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5">
      <c r="A166" s="919" t="s">
        <v>810</v>
      </c>
      <c r="B166" t="s">
        <v>395</v>
      </c>
      <c r="C166" t="s">
        <v>1788</v>
      </c>
      <c r="D166">
        <v>3558301</v>
      </c>
      <c r="E166" t="s">
        <v>1769</v>
      </c>
      <c r="F166" s="857">
        <v>37196</v>
      </c>
      <c r="G166" s="857"/>
      <c r="H166" s="857"/>
      <c r="I166" s="857" t="s">
        <v>888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5">
      <c r="A167" s="919" t="s">
        <v>810</v>
      </c>
      <c r="B167" t="s">
        <v>395</v>
      </c>
      <c r="C167" t="s">
        <v>2005</v>
      </c>
      <c r="D167">
        <v>3562001</v>
      </c>
      <c r="E167" t="s">
        <v>1793</v>
      </c>
      <c r="F167" s="857">
        <v>37196</v>
      </c>
      <c r="G167" s="857"/>
      <c r="H167" s="857"/>
      <c r="I167" s="857" t="s">
        <v>888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5">
      <c r="A168" s="919" t="s">
        <v>810</v>
      </c>
      <c r="B168" t="s">
        <v>395</v>
      </c>
      <c r="C168" t="s">
        <v>1789</v>
      </c>
      <c r="D168">
        <v>3564601</v>
      </c>
      <c r="E168" t="s">
        <v>1790</v>
      </c>
      <c r="F168" s="857">
        <v>37196</v>
      </c>
      <c r="G168" s="857"/>
      <c r="H168" s="857"/>
      <c r="I168" s="857" t="s">
        <v>888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5">
      <c r="A169" s="919" t="s">
        <v>810</v>
      </c>
      <c r="B169" t="s">
        <v>395</v>
      </c>
      <c r="C169" t="s">
        <v>890</v>
      </c>
      <c r="D169">
        <v>3564701</v>
      </c>
      <c r="E169" t="s">
        <v>1628</v>
      </c>
      <c r="F169" s="857">
        <v>37196</v>
      </c>
      <c r="G169" s="857"/>
      <c r="H169" s="857"/>
      <c r="I169" s="857" t="s">
        <v>888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5">
      <c r="A170" s="919" t="s">
        <v>810</v>
      </c>
      <c r="B170" t="s">
        <v>395</v>
      </c>
      <c r="C170" t="s">
        <v>892</v>
      </c>
      <c r="D170">
        <v>3564801</v>
      </c>
      <c r="E170" t="s">
        <v>1628</v>
      </c>
      <c r="F170" s="857">
        <v>37196</v>
      </c>
      <c r="G170" s="857"/>
      <c r="H170" s="857"/>
      <c r="I170" s="857" t="s">
        <v>888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5">
      <c r="A171" s="919" t="s">
        <v>810</v>
      </c>
      <c r="B171" t="s">
        <v>395</v>
      </c>
      <c r="C171" t="s">
        <v>1792</v>
      </c>
      <c r="D171">
        <v>3565501</v>
      </c>
      <c r="E171" t="s">
        <v>1793</v>
      </c>
      <c r="F171" s="857">
        <v>37196</v>
      </c>
      <c r="G171" s="857"/>
      <c r="H171" s="857"/>
      <c r="I171" s="857" t="s">
        <v>888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5">
      <c r="A172" s="919" t="s">
        <v>810</v>
      </c>
      <c r="B172" t="s">
        <v>395</v>
      </c>
      <c r="C172" t="s">
        <v>141</v>
      </c>
      <c r="D172">
        <v>3571701</v>
      </c>
      <c r="E172" t="s">
        <v>1771</v>
      </c>
      <c r="F172" s="857">
        <v>37196</v>
      </c>
      <c r="G172" s="857"/>
      <c r="H172" s="857"/>
      <c r="I172" s="857" t="s">
        <v>888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5">
      <c r="A173" s="919" t="s">
        <v>810</v>
      </c>
      <c r="B173" t="s">
        <v>395</v>
      </c>
      <c r="C173" t="s">
        <v>1800</v>
      </c>
      <c r="D173">
        <v>3573701</v>
      </c>
      <c r="E173" t="s">
        <v>1793</v>
      </c>
      <c r="F173" s="857">
        <v>37196</v>
      </c>
      <c r="G173" s="857"/>
      <c r="H173" s="857"/>
      <c r="I173" s="857" t="s">
        <v>888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5">
      <c r="A174" s="919" t="s">
        <v>810</v>
      </c>
      <c r="B174" t="s">
        <v>395</v>
      </c>
      <c r="C174" t="s">
        <v>67</v>
      </c>
      <c r="D174">
        <v>3576601</v>
      </c>
      <c r="E174" t="s">
        <v>1544</v>
      </c>
      <c r="F174" s="857">
        <v>37196</v>
      </c>
      <c r="G174" s="857"/>
      <c r="H174" s="857"/>
      <c r="I174" s="857" t="s">
        <v>888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5">
      <c r="A175" s="919" t="s">
        <v>810</v>
      </c>
      <c r="B175" t="s">
        <v>396</v>
      </c>
      <c r="C175" t="s">
        <v>2010</v>
      </c>
      <c r="D175">
        <v>3582101</v>
      </c>
      <c r="E175" t="s">
        <v>1771</v>
      </c>
      <c r="F175" s="857">
        <v>37196</v>
      </c>
      <c r="G175" s="857"/>
      <c r="H175" s="857"/>
      <c r="I175" s="857" t="s">
        <v>895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5">
      <c r="A176" s="919" t="s">
        <v>810</v>
      </c>
      <c r="B176" t="s">
        <v>395</v>
      </c>
      <c r="C176" t="s">
        <v>138</v>
      </c>
      <c r="D176">
        <v>3584101</v>
      </c>
      <c r="E176" t="s">
        <v>139</v>
      </c>
      <c r="F176" s="857">
        <v>37196</v>
      </c>
      <c r="G176" s="857"/>
      <c r="H176" s="857"/>
      <c r="I176" s="857" t="s">
        <v>888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5">
      <c r="A177" s="919" t="s">
        <v>810</v>
      </c>
      <c r="B177" t="s">
        <v>395</v>
      </c>
      <c r="C177" t="s">
        <v>140</v>
      </c>
      <c r="D177">
        <v>3584201</v>
      </c>
      <c r="E177" t="s">
        <v>139</v>
      </c>
      <c r="F177" s="857">
        <v>37196</v>
      </c>
      <c r="G177" s="857"/>
      <c r="H177" s="857"/>
      <c r="I177" s="857" t="s">
        <v>888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5">
      <c r="A178" s="919" t="s">
        <v>810</v>
      </c>
      <c r="B178" t="s">
        <v>395</v>
      </c>
      <c r="C178" t="s">
        <v>68</v>
      </c>
      <c r="D178">
        <v>3584401</v>
      </c>
      <c r="E178" t="s">
        <v>1544</v>
      </c>
      <c r="F178" s="857">
        <v>37196</v>
      </c>
      <c r="G178" s="857"/>
      <c r="H178" s="857"/>
      <c r="I178" s="857" t="s">
        <v>888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5">
      <c r="A179" s="919" t="s">
        <v>810</v>
      </c>
      <c r="B179" t="s">
        <v>395</v>
      </c>
      <c r="C179" t="s">
        <v>1591</v>
      </c>
      <c r="D179">
        <v>3585801</v>
      </c>
      <c r="E179" t="s">
        <v>1793</v>
      </c>
      <c r="F179" s="857">
        <v>37196</v>
      </c>
      <c r="G179" s="857"/>
      <c r="H179" s="857"/>
      <c r="I179" s="857" t="s">
        <v>888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5">
      <c r="A180" s="919" t="s">
        <v>810</v>
      </c>
      <c r="B180" t="s">
        <v>395</v>
      </c>
      <c r="C180" t="s">
        <v>69</v>
      </c>
      <c r="D180">
        <v>3587701</v>
      </c>
      <c r="E180" t="s">
        <v>1726</v>
      </c>
      <c r="F180" s="857">
        <v>37196</v>
      </c>
      <c r="G180" s="857"/>
      <c r="H180" s="857"/>
      <c r="I180" s="857" t="s">
        <v>888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5">
      <c r="A181" s="919" t="s">
        <v>810</v>
      </c>
      <c r="B181" t="s">
        <v>395</v>
      </c>
      <c r="C181" t="s">
        <v>745</v>
      </c>
      <c r="D181">
        <v>4004301</v>
      </c>
      <c r="E181" t="s">
        <v>746</v>
      </c>
      <c r="F181" s="857">
        <v>37196</v>
      </c>
      <c r="G181" s="857"/>
      <c r="H181" s="857"/>
      <c r="I181" s="857" t="s">
        <v>888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5">
      <c r="A182" s="919" t="s">
        <v>810</v>
      </c>
      <c r="B182" t="s">
        <v>395</v>
      </c>
      <c r="C182" t="s">
        <v>747</v>
      </c>
      <c r="D182">
        <v>4004801</v>
      </c>
      <c r="E182" t="s">
        <v>746</v>
      </c>
      <c r="F182" s="857">
        <v>37196</v>
      </c>
      <c r="G182" s="857"/>
      <c r="H182" s="857"/>
      <c r="I182" s="857" t="s">
        <v>888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5">
      <c r="A183" s="919" t="s">
        <v>810</v>
      </c>
      <c r="B183" t="s">
        <v>395</v>
      </c>
      <c r="C183" t="s">
        <v>748</v>
      </c>
      <c r="D183">
        <v>4017601</v>
      </c>
      <c r="E183" t="s">
        <v>746</v>
      </c>
      <c r="F183" s="857">
        <v>37196</v>
      </c>
      <c r="G183" s="857"/>
      <c r="H183" s="857"/>
      <c r="I183" s="857" t="s">
        <v>888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5">
      <c r="A184" s="919" t="s">
        <v>810</v>
      </c>
      <c r="B184" t="s">
        <v>395</v>
      </c>
      <c r="C184" t="s">
        <v>749</v>
      </c>
      <c r="D184">
        <v>4023001</v>
      </c>
      <c r="E184" t="s">
        <v>746</v>
      </c>
      <c r="F184" s="857">
        <v>37196</v>
      </c>
      <c r="G184" s="857"/>
      <c r="H184" s="857"/>
      <c r="I184" s="857" t="s">
        <v>888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5">
      <c r="A185" s="919" t="s">
        <v>810</v>
      </c>
      <c r="B185" t="s">
        <v>395</v>
      </c>
      <c r="C185" t="s">
        <v>1949</v>
      </c>
      <c r="D185">
        <v>4023601</v>
      </c>
      <c r="E185" t="s">
        <v>1769</v>
      </c>
      <c r="F185" s="857">
        <v>37196</v>
      </c>
      <c r="G185" s="857"/>
      <c r="H185" s="857"/>
      <c r="I185" s="857" t="s">
        <v>888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5">
      <c r="A186" s="919" t="s">
        <v>810</v>
      </c>
      <c r="B186" t="s">
        <v>395</v>
      </c>
      <c r="C186" t="s">
        <v>752</v>
      </c>
      <c r="D186">
        <v>4036701</v>
      </c>
      <c r="E186" t="s">
        <v>746</v>
      </c>
      <c r="F186" s="857">
        <v>37196</v>
      </c>
      <c r="G186" s="857"/>
      <c r="H186" s="857"/>
      <c r="I186" s="857" t="s">
        <v>888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5">
      <c r="A187" s="919" t="s">
        <v>810</v>
      </c>
      <c r="B187" t="s">
        <v>395</v>
      </c>
      <c r="C187" t="s">
        <v>753</v>
      </c>
      <c r="D187">
        <v>4037201</v>
      </c>
      <c r="E187" t="s">
        <v>746</v>
      </c>
      <c r="F187" s="857">
        <v>37196</v>
      </c>
      <c r="G187" s="857"/>
      <c r="H187" s="857"/>
      <c r="I187" s="857" t="s">
        <v>888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5">
      <c r="A188" s="919" t="s">
        <v>810</v>
      </c>
      <c r="B188" t="s">
        <v>395</v>
      </c>
      <c r="C188" t="s">
        <v>1913</v>
      </c>
      <c r="D188">
        <v>4043501</v>
      </c>
      <c r="E188" t="s">
        <v>1910</v>
      </c>
      <c r="F188" s="857">
        <v>37196</v>
      </c>
      <c r="G188" s="857"/>
      <c r="H188" s="857"/>
      <c r="I188" s="857" t="s">
        <v>888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5">
      <c r="A189" s="919" t="s">
        <v>810</v>
      </c>
      <c r="B189" t="s">
        <v>395</v>
      </c>
      <c r="C189" t="s">
        <v>1971</v>
      </c>
      <c r="D189">
        <v>4044101</v>
      </c>
      <c r="E189" t="s">
        <v>1912</v>
      </c>
      <c r="F189" s="857">
        <v>37196</v>
      </c>
      <c r="G189" s="857"/>
      <c r="H189" s="857"/>
      <c r="I189" s="857" t="s">
        <v>888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5">
      <c r="A190" s="919" t="s">
        <v>810</v>
      </c>
      <c r="B190" t="s">
        <v>395</v>
      </c>
      <c r="C190" t="s">
        <v>1914</v>
      </c>
      <c r="D190">
        <v>4044401</v>
      </c>
      <c r="E190" t="s">
        <v>811</v>
      </c>
      <c r="F190" s="857">
        <v>37196</v>
      </c>
      <c r="G190" s="857"/>
      <c r="H190" s="857"/>
      <c r="I190" s="857" t="s">
        <v>888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5">
      <c r="A191" s="919" t="s">
        <v>810</v>
      </c>
      <c r="B191" t="s">
        <v>395</v>
      </c>
      <c r="C191" t="s">
        <v>755</v>
      </c>
      <c r="D191">
        <v>4051201</v>
      </c>
      <c r="E191" t="s">
        <v>746</v>
      </c>
      <c r="F191" s="857">
        <v>37196</v>
      </c>
      <c r="G191" s="857"/>
      <c r="H191" s="857"/>
      <c r="I191" s="857" t="s">
        <v>888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5">
      <c r="A192" s="919" t="s">
        <v>810</v>
      </c>
      <c r="B192" t="s">
        <v>395</v>
      </c>
      <c r="C192" t="s">
        <v>1909</v>
      </c>
      <c r="D192">
        <v>4058801</v>
      </c>
      <c r="E192" t="s">
        <v>1910</v>
      </c>
      <c r="F192" s="857">
        <v>37196</v>
      </c>
      <c r="G192" s="857"/>
      <c r="H192" s="857"/>
      <c r="I192" s="857" t="s">
        <v>888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5">
      <c r="A193" s="919" t="s">
        <v>810</v>
      </c>
      <c r="B193" t="s">
        <v>395</v>
      </c>
      <c r="C193" t="s">
        <v>756</v>
      </c>
      <c r="D193">
        <v>4065201</v>
      </c>
      <c r="E193" t="s">
        <v>746</v>
      </c>
      <c r="F193" s="857">
        <v>37196</v>
      </c>
      <c r="G193" s="857"/>
      <c r="H193" s="857"/>
      <c r="I193" s="857" t="s">
        <v>888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5">
      <c r="A194" s="919" t="s">
        <v>810</v>
      </c>
      <c r="B194" t="s">
        <v>395</v>
      </c>
      <c r="C194" t="s">
        <v>757</v>
      </c>
      <c r="D194">
        <v>4075401</v>
      </c>
      <c r="E194" t="s">
        <v>746</v>
      </c>
      <c r="F194" s="857">
        <v>37196</v>
      </c>
      <c r="G194" s="857"/>
      <c r="H194" s="857"/>
      <c r="I194" s="857" t="s">
        <v>888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5">
      <c r="A195" s="919" t="s">
        <v>810</v>
      </c>
      <c r="B195" t="s">
        <v>395</v>
      </c>
      <c r="C195" t="s">
        <v>759</v>
      </c>
      <c r="D195">
        <v>4085901</v>
      </c>
      <c r="E195" t="s">
        <v>812</v>
      </c>
      <c r="F195" s="857">
        <v>37196</v>
      </c>
      <c r="G195" s="857"/>
      <c r="H195" s="857"/>
      <c r="I195" s="857" t="s">
        <v>888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5">
      <c r="A196" s="919" t="s">
        <v>810</v>
      </c>
      <c r="B196" t="s">
        <v>395</v>
      </c>
      <c r="C196" t="s">
        <v>1728</v>
      </c>
      <c r="D196">
        <v>4092601</v>
      </c>
      <c r="E196" t="s">
        <v>1724</v>
      </c>
      <c r="F196" s="857">
        <v>37196</v>
      </c>
      <c r="G196" s="857"/>
      <c r="H196" s="857"/>
      <c r="I196" s="857" t="s">
        <v>888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5">
      <c r="A197" s="919" t="s">
        <v>810</v>
      </c>
      <c r="B197" t="s">
        <v>395</v>
      </c>
      <c r="C197" t="s">
        <v>760</v>
      </c>
      <c r="D197">
        <v>4098601</v>
      </c>
      <c r="E197" t="s">
        <v>746</v>
      </c>
      <c r="F197" s="857">
        <v>37196</v>
      </c>
      <c r="G197" s="857"/>
      <c r="H197" s="857"/>
      <c r="I197" s="857" t="s">
        <v>888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5">
      <c r="A198" s="919" t="s">
        <v>810</v>
      </c>
      <c r="B198" t="s">
        <v>395</v>
      </c>
      <c r="C198" t="s">
        <v>761</v>
      </c>
      <c r="D198">
        <v>4099201</v>
      </c>
      <c r="E198" t="s">
        <v>746</v>
      </c>
      <c r="F198" s="857">
        <v>37196</v>
      </c>
      <c r="G198" s="857"/>
      <c r="H198" s="857"/>
      <c r="I198" s="857" t="s">
        <v>888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5">
      <c r="A199" s="919" t="s">
        <v>810</v>
      </c>
      <c r="B199" t="s">
        <v>395</v>
      </c>
      <c r="C199" t="s">
        <v>1921</v>
      </c>
      <c r="D199">
        <v>4106301</v>
      </c>
      <c r="E199" t="s">
        <v>1769</v>
      </c>
      <c r="F199" s="857">
        <v>37196</v>
      </c>
      <c r="G199" s="857"/>
      <c r="H199" s="857"/>
      <c r="I199" s="857" t="s">
        <v>888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5">
      <c r="A200" s="919" t="s">
        <v>810</v>
      </c>
      <c r="B200" t="s">
        <v>395</v>
      </c>
      <c r="C200" t="s">
        <v>762</v>
      </c>
      <c r="D200">
        <v>4110101</v>
      </c>
      <c r="E200" t="s">
        <v>746</v>
      </c>
      <c r="F200" s="857">
        <v>37196</v>
      </c>
      <c r="G200" s="857"/>
      <c r="H200" s="857"/>
      <c r="I200" s="857" t="s">
        <v>888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5">
      <c r="A201" s="919" t="s">
        <v>810</v>
      </c>
      <c r="B201" t="s">
        <v>395</v>
      </c>
      <c r="C201" t="s">
        <v>763</v>
      </c>
      <c r="D201">
        <v>4110201</v>
      </c>
      <c r="E201" t="s">
        <v>746</v>
      </c>
      <c r="F201" s="857">
        <v>37196</v>
      </c>
      <c r="G201" s="857"/>
      <c r="H201" s="857"/>
      <c r="I201" s="857" t="s">
        <v>888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5">
      <c r="A202" s="919" t="s">
        <v>810</v>
      </c>
      <c r="B202" t="s">
        <v>395</v>
      </c>
      <c r="C202" t="s">
        <v>764</v>
      </c>
      <c r="D202">
        <v>4110301</v>
      </c>
      <c r="E202" t="s">
        <v>746</v>
      </c>
      <c r="F202" s="857">
        <v>37196</v>
      </c>
      <c r="G202" s="857"/>
      <c r="H202" s="857"/>
      <c r="I202" s="857" t="s">
        <v>888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5">
      <c r="A203" s="919" t="s">
        <v>810</v>
      </c>
      <c r="B203" t="s">
        <v>395</v>
      </c>
      <c r="C203" t="s">
        <v>765</v>
      </c>
      <c r="D203">
        <v>4110401</v>
      </c>
      <c r="E203" t="s">
        <v>746</v>
      </c>
      <c r="F203" s="857">
        <v>37196</v>
      </c>
      <c r="G203" s="857"/>
      <c r="H203" s="857"/>
      <c r="I203" s="857" t="s">
        <v>888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5">
      <c r="A204" s="919" t="s">
        <v>810</v>
      </c>
      <c r="B204" t="s">
        <v>395</v>
      </c>
      <c r="C204" t="s">
        <v>766</v>
      </c>
      <c r="D204">
        <v>4110701</v>
      </c>
      <c r="E204" t="s">
        <v>746</v>
      </c>
      <c r="F204" s="857">
        <v>37196</v>
      </c>
      <c r="G204" s="857"/>
      <c r="H204" s="857"/>
      <c r="I204" s="857" t="s">
        <v>888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5">
      <c r="A205" s="919" t="s">
        <v>810</v>
      </c>
      <c r="B205" t="s">
        <v>397</v>
      </c>
      <c r="C205" t="s">
        <v>176</v>
      </c>
      <c r="D205">
        <v>4132101</v>
      </c>
      <c r="E205" t="s">
        <v>1192</v>
      </c>
      <c r="F205" s="857">
        <v>37196</v>
      </c>
      <c r="G205" s="857"/>
      <c r="H205" s="857"/>
      <c r="I205" s="857" t="s">
        <v>887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5">
      <c r="A206" s="919" t="s">
        <v>810</v>
      </c>
      <c r="B206" t="s">
        <v>397</v>
      </c>
      <c r="C206" t="s">
        <v>178</v>
      </c>
      <c r="D206">
        <v>4132201</v>
      </c>
      <c r="E206" t="s">
        <v>1192</v>
      </c>
      <c r="F206" s="857">
        <v>37196</v>
      </c>
      <c r="G206" s="857"/>
      <c r="H206" s="857"/>
      <c r="I206" s="857" t="s">
        <v>887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5">
      <c r="A207" s="919" t="s">
        <v>810</v>
      </c>
      <c r="B207" t="s">
        <v>397</v>
      </c>
      <c r="C207" t="s">
        <v>1723</v>
      </c>
      <c r="D207">
        <v>4133001</v>
      </c>
      <c r="E207" t="s">
        <v>1724</v>
      </c>
      <c r="F207" s="857">
        <v>37196</v>
      </c>
      <c r="G207" s="857"/>
      <c r="H207" s="857"/>
      <c r="I207" s="857" t="s">
        <v>887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5">
      <c r="A208" s="919" t="s">
        <v>810</v>
      </c>
      <c r="B208" t="s">
        <v>397</v>
      </c>
      <c r="C208" t="s">
        <v>179</v>
      </c>
      <c r="D208">
        <v>4134301</v>
      </c>
      <c r="E208" t="s">
        <v>1192</v>
      </c>
      <c r="F208" s="857">
        <v>37196</v>
      </c>
      <c r="G208" s="857"/>
      <c r="H208" s="857"/>
      <c r="I208" s="857" t="s">
        <v>887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5">
      <c r="A209" s="919" t="s">
        <v>810</v>
      </c>
      <c r="B209" t="s">
        <v>397</v>
      </c>
      <c r="C209" t="s">
        <v>180</v>
      </c>
      <c r="D209">
        <v>4137901</v>
      </c>
      <c r="E209" t="s">
        <v>1192</v>
      </c>
      <c r="F209" s="857">
        <v>37196</v>
      </c>
      <c r="G209" s="857"/>
      <c r="H209" s="857"/>
      <c r="I209" s="857" t="s">
        <v>887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5">
      <c r="A210" s="919" t="s">
        <v>810</v>
      </c>
      <c r="B210" t="s">
        <v>397</v>
      </c>
      <c r="C210" t="s">
        <v>1725</v>
      </c>
      <c r="D210">
        <v>4156001</v>
      </c>
      <c r="E210" t="s">
        <v>1726</v>
      </c>
      <c r="F210" s="857">
        <v>37196</v>
      </c>
      <c r="G210" s="857"/>
      <c r="H210" s="857"/>
      <c r="I210" s="857" t="s">
        <v>887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5">
      <c r="A211" s="919" t="s">
        <v>810</v>
      </c>
      <c r="B211" t="s">
        <v>395</v>
      </c>
      <c r="C211" t="s">
        <v>1906</v>
      </c>
      <c r="D211">
        <v>4180601</v>
      </c>
      <c r="E211" t="s">
        <v>1907</v>
      </c>
      <c r="F211" s="857">
        <v>37196</v>
      </c>
      <c r="G211" s="857"/>
      <c r="H211" s="857"/>
      <c r="I211" s="857" t="s">
        <v>888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5">
      <c r="A212" s="919" t="s">
        <v>810</v>
      </c>
      <c r="B212" t="s">
        <v>395</v>
      </c>
      <c r="C212" t="s">
        <v>1908</v>
      </c>
      <c r="D212">
        <v>4188401</v>
      </c>
      <c r="E212" t="s">
        <v>1907</v>
      </c>
      <c r="F212" s="857">
        <v>37196</v>
      </c>
      <c r="G212" s="857"/>
      <c r="H212" s="857"/>
      <c r="I212" s="857" t="s">
        <v>888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5">
      <c r="A213" s="919" t="s">
        <v>810</v>
      </c>
      <c r="B213" t="s">
        <v>397</v>
      </c>
      <c r="C213" t="s">
        <v>181</v>
      </c>
      <c r="D213">
        <v>4235001</v>
      </c>
      <c r="E213" t="s">
        <v>1192</v>
      </c>
      <c r="F213" s="857">
        <v>37196</v>
      </c>
      <c r="G213" s="857"/>
      <c r="H213" s="857"/>
      <c r="I213" s="857" t="s">
        <v>887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5">
      <c r="A214" s="919" t="s">
        <v>810</v>
      </c>
      <c r="B214" t="s">
        <v>395</v>
      </c>
      <c r="C214" t="s">
        <v>1980</v>
      </c>
      <c r="D214">
        <v>4243601</v>
      </c>
      <c r="E214" t="s">
        <v>1726</v>
      </c>
      <c r="F214" s="857">
        <v>37196</v>
      </c>
      <c r="G214" s="857"/>
      <c r="H214" s="857"/>
      <c r="I214" s="857" t="s">
        <v>888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5">
      <c r="A215" s="919" t="s">
        <v>810</v>
      </c>
      <c r="B215" t="s">
        <v>395</v>
      </c>
      <c r="C215" t="s">
        <v>413</v>
      </c>
      <c r="D215">
        <v>4244501</v>
      </c>
      <c r="E215" t="s">
        <v>414</v>
      </c>
      <c r="F215" s="857">
        <v>37196</v>
      </c>
      <c r="G215" s="857"/>
      <c r="H215" s="857"/>
      <c r="I215" s="857" t="s">
        <v>888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5">
      <c r="A216" s="919" t="s">
        <v>810</v>
      </c>
      <c r="B216" t="s">
        <v>397</v>
      </c>
      <c r="C216" t="s">
        <v>182</v>
      </c>
      <c r="D216">
        <v>4281001</v>
      </c>
      <c r="E216" t="s">
        <v>183</v>
      </c>
      <c r="F216" s="857">
        <v>37196</v>
      </c>
      <c r="G216" s="857"/>
      <c r="H216" s="857"/>
      <c r="I216" s="857" t="s">
        <v>887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5">
      <c r="A217" s="919" t="s">
        <v>810</v>
      </c>
      <c r="B217" t="s">
        <v>397</v>
      </c>
      <c r="C217" t="s">
        <v>1720</v>
      </c>
      <c r="D217">
        <v>4315601</v>
      </c>
      <c r="E217" t="s">
        <v>1721</v>
      </c>
      <c r="F217" s="857">
        <v>37196</v>
      </c>
      <c r="G217" s="857"/>
      <c r="H217" s="857"/>
      <c r="I217" s="857" t="s">
        <v>887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5">
      <c r="A218" s="919" t="s">
        <v>810</v>
      </c>
      <c r="B218" t="s">
        <v>395</v>
      </c>
      <c r="C218" t="s">
        <v>1952</v>
      </c>
      <c r="D218">
        <v>4324601</v>
      </c>
      <c r="E218" t="s">
        <v>1953</v>
      </c>
      <c r="F218" s="857">
        <v>37196</v>
      </c>
      <c r="G218" s="857"/>
      <c r="H218" s="857"/>
      <c r="I218" s="857" t="s">
        <v>888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5">
      <c r="A219" s="919" t="s">
        <v>810</v>
      </c>
      <c r="B219" t="s">
        <v>395</v>
      </c>
      <c r="C219" t="s">
        <v>1801</v>
      </c>
      <c r="D219">
        <v>4333501</v>
      </c>
      <c r="E219" t="s">
        <v>1769</v>
      </c>
      <c r="F219" s="857">
        <v>37196</v>
      </c>
      <c r="G219" s="857"/>
      <c r="H219" s="857"/>
      <c r="I219" s="857" t="s">
        <v>888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5">
      <c r="A220" s="919" t="s">
        <v>810</v>
      </c>
      <c r="B220" t="s">
        <v>395</v>
      </c>
      <c r="C220" t="s">
        <v>1988</v>
      </c>
      <c r="D220">
        <v>4334701</v>
      </c>
      <c r="E220" t="s">
        <v>1735</v>
      </c>
      <c r="F220" s="857">
        <v>37196</v>
      </c>
      <c r="G220" s="857"/>
      <c r="H220" s="857"/>
      <c r="I220" s="857" t="s">
        <v>888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5">
      <c r="A221" s="919" t="s">
        <v>810</v>
      </c>
      <c r="B221" t="s">
        <v>395</v>
      </c>
      <c r="C221" t="s">
        <v>1959</v>
      </c>
      <c r="D221">
        <v>4336801</v>
      </c>
      <c r="E221" t="s">
        <v>1769</v>
      </c>
      <c r="F221" s="857">
        <v>37196</v>
      </c>
      <c r="G221" s="857"/>
      <c r="H221" s="857"/>
      <c r="I221" s="857" t="s">
        <v>888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5">
      <c r="A222" s="919" t="s">
        <v>810</v>
      </c>
      <c r="B222" t="s">
        <v>395</v>
      </c>
      <c r="C222" t="s">
        <v>1802</v>
      </c>
      <c r="D222">
        <v>4336901</v>
      </c>
      <c r="E222" t="s">
        <v>1769</v>
      </c>
      <c r="F222" s="857">
        <v>37196</v>
      </c>
      <c r="G222" s="857"/>
      <c r="H222" s="857"/>
      <c r="I222" s="857" t="s">
        <v>888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5">
      <c r="A223" s="919" t="s">
        <v>810</v>
      </c>
      <c r="B223" t="s">
        <v>395</v>
      </c>
      <c r="C223" t="s">
        <v>1803</v>
      </c>
      <c r="D223">
        <v>4341201</v>
      </c>
      <c r="E223" t="s">
        <v>1769</v>
      </c>
      <c r="F223" s="857">
        <v>37196</v>
      </c>
      <c r="G223" s="857"/>
      <c r="H223" s="857"/>
      <c r="I223" s="857" t="s">
        <v>888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5">
      <c r="A224" s="919" t="s">
        <v>810</v>
      </c>
      <c r="B224" t="s">
        <v>395</v>
      </c>
      <c r="C224" t="s">
        <v>1806</v>
      </c>
      <c r="D224">
        <v>4342301</v>
      </c>
      <c r="E224" t="s">
        <v>1807</v>
      </c>
      <c r="F224" s="857">
        <v>37196</v>
      </c>
      <c r="G224" s="857"/>
      <c r="H224" s="857"/>
      <c r="I224" s="857" t="s">
        <v>888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5">
      <c r="A225" s="919" t="s">
        <v>810</v>
      </c>
      <c r="B225" t="s">
        <v>395</v>
      </c>
      <c r="C225" t="s">
        <v>1808</v>
      </c>
      <c r="D225">
        <v>4343301</v>
      </c>
      <c r="E225" t="s">
        <v>1769</v>
      </c>
      <c r="F225" s="857">
        <v>37196</v>
      </c>
      <c r="G225" s="857"/>
      <c r="H225" s="857"/>
      <c r="I225" s="857" t="s">
        <v>888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5">
      <c r="A226" s="919" t="s">
        <v>810</v>
      </c>
      <c r="B226" t="s">
        <v>395</v>
      </c>
      <c r="C226" t="s">
        <v>1809</v>
      </c>
      <c r="D226">
        <v>4345701</v>
      </c>
      <c r="E226" t="s">
        <v>1769</v>
      </c>
      <c r="F226" s="857">
        <v>37196</v>
      </c>
      <c r="G226" s="857"/>
      <c r="H226" s="857"/>
      <c r="I226" s="857" t="s">
        <v>888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5">
      <c r="A227" s="919" t="s">
        <v>810</v>
      </c>
      <c r="B227" t="s">
        <v>395</v>
      </c>
      <c r="C227" t="s">
        <v>1810</v>
      </c>
      <c r="D227">
        <v>4345801</v>
      </c>
      <c r="E227" t="s">
        <v>1769</v>
      </c>
      <c r="F227" s="857">
        <v>37196</v>
      </c>
      <c r="G227" s="857"/>
      <c r="H227" s="857"/>
      <c r="I227" s="857" t="s">
        <v>888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5">
      <c r="A228" s="919" t="s">
        <v>810</v>
      </c>
      <c r="B228" t="s">
        <v>397</v>
      </c>
      <c r="C228" t="s">
        <v>1722</v>
      </c>
      <c r="D228">
        <v>4348401</v>
      </c>
      <c r="E228" t="s">
        <v>855</v>
      </c>
      <c r="F228" s="857">
        <v>37196</v>
      </c>
      <c r="G228" s="857"/>
      <c r="H228" s="857"/>
      <c r="I228" s="857" t="s">
        <v>887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5">
      <c r="A229" s="919" t="s">
        <v>810</v>
      </c>
      <c r="B229" t="s">
        <v>395</v>
      </c>
      <c r="C229" t="s">
        <v>1811</v>
      </c>
      <c r="D229">
        <v>4349401</v>
      </c>
      <c r="E229" t="s">
        <v>1769</v>
      </c>
      <c r="F229" s="857">
        <v>37196</v>
      </c>
      <c r="G229" s="857"/>
      <c r="H229" s="857"/>
      <c r="I229" s="857" t="s">
        <v>888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5">
      <c r="A230" s="919" t="s">
        <v>810</v>
      </c>
      <c r="B230" t="s">
        <v>395</v>
      </c>
      <c r="C230" t="s">
        <v>1997</v>
      </c>
      <c r="D230">
        <v>4354501</v>
      </c>
      <c r="E230" t="s">
        <v>1786</v>
      </c>
      <c r="F230" s="857">
        <v>37196</v>
      </c>
      <c r="G230" s="857"/>
      <c r="H230" s="857"/>
      <c r="I230" s="857" t="s">
        <v>888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5">
      <c r="A231" s="919" t="s">
        <v>810</v>
      </c>
      <c r="B231" t="s">
        <v>395</v>
      </c>
      <c r="C231" t="s">
        <v>1813</v>
      </c>
      <c r="D231">
        <v>4362001</v>
      </c>
      <c r="E231" t="s">
        <v>1769</v>
      </c>
      <c r="F231" s="857">
        <v>37196</v>
      </c>
      <c r="G231" s="857"/>
      <c r="H231" s="857"/>
      <c r="I231" s="857" t="s">
        <v>888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5">
      <c r="A232" s="919" t="s">
        <v>810</v>
      </c>
      <c r="B232" t="s">
        <v>395</v>
      </c>
      <c r="C232" t="s">
        <v>1815</v>
      </c>
      <c r="D232">
        <v>4362801</v>
      </c>
      <c r="E232" t="s">
        <v>1769</v>
      </c>
      <c r="F232" s="857">
        <v>37196</v>
      </c>
      <c r="G232" s="857"/>
      <c r="H232" s="857"/>
      <c r="I232" s="857" t="s">
        <v>888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5">
      <c r="A233" s="919" t="s">
        <v>810</v>
      </c>
      <c r="B233" t="s">
        <v>395</v>
      </c>
      <c r="C233" t="s">
        <v>1816</v>
      </c>
      <c r="D233">
        <v>4362901</v>
      </c>
      <c r="E233" t="s">
        <v>1786</v>
      </c>
      <c r="F233" s="857">
        <v>37196</v>
      </c>
      <c r="G233" s="857"/>
      <c r="H233" s="857"/>
      <c r="I233" s="857" t="s">
        <v>888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5">
      <c r="A234" s="919" t="s">
        <v>810</v>
      </c>
      <c r="B234" t="s">
        <v>395</v>
      </c>
      <c r="C234" t="s">
        <v>1817</v>
      </c>
      <c r="D234">
        <v>4364001</v>
      </c>
      <c r="E234" t="s">
        <v>1769</v>
      </c>
      <c r="F234" s="857">
        <v>37196</v>
      </c>
      <c r="G234" s="857"/>
      <c r="H234" s="857"/>
      <c r="I234" s="857" t="s">
        <v>888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5">
      <c r="A235" s="919" t="s">
        <v>810</v>
      </c>
      <c r="B235" t="s">
        <v>395</v>
      </c>
      <c r="C235" t="s">
        <v>1819</v>
      </c>
      <c r="D235">
        <v>4366901</v>
      </c>
      <c r="E235" t="s">
        <v>1820</v>
      </c>
      <c r="F235" s="857">
        <v>37196</v>
      </c>
      <c r="G235" s="857"/>
      <c r="H235" s="857"/>
      <c r="I235" s="857" t="s">
        <v>888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5">
      <c r="A236" s="919" t="s">
        <v>810</v>
      </c>
      <c r="B236" t="s">
        <v>397</v>
      </c>
      <c r="C236" t="s">
        <v>1553</v>
      </c>
      <c r="D236">
        <v>4370801</v>
      </c>
      <c r="E236" t="s">
        <v>1192</v>
      </c>
      <c r="F236" s="857">
        <v>37196</v>
      </c>
      <c r="G236" s="857"/>
      <c r="H236" s="857"/>
      <c r="I236" s="857" t="s">
        <v>887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5">
      <c r="A237" s="919" t="s">
        <v>810</v>
      </c>
      <c r="B237" t="s">
        <v>395</v>
      </c>
      <c r="C237" t="s">
        <v>1554</v>
      </c>
      <c r="D237">
        <v>4370901</v>
      </c>
      <c r="E237" t="s">
        <v>1192</v>
      </c>
      <c r="F237" s="857">
        <v>37196</v>
      </c>
      <c r="G237" s="857"/>
      <c r="H237" s="857"/>
      <c r="I237" s="857" t="s">
        <v>888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5">
      <c r="A238" s="919" t="s">
        <v>810</v>
      </c>
      <c r="B238" t="s">
        <v>397</v>
      </c>
      <c r="C238" t="s">
        <v>1193</v>
      </c>
      <c r="D238">
        <v>4371101</v>
      </c>
      <c r="E238" t="s">
        <v>183</v>
      </c>
      <c r="F238" s="857">
        <v>37196</v>
      </c>
      <c r="G238" s="857"/>
      <c r="H238" s="857"/>
      <c r="I238" s="857" t="s">
        <v>887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5">
      <c r="A239" s="919" t="s">
        <v>810</v>
      </c>
      <c r="B239" t="s">
        <v>397</v>
      </c>
      <c r="C239" t="s">
        <v>586</v>
      </c>
      <c r="D239">
        <v>4371201</v>
      </c>
      <c r="E239" t="s">
        <v>1192</v>
      </c>
      <c r="F239" s="857">
        <v>37196</v>
      </c>
      <c r="G239" s="857"/>
      <c r="H239" s="857"/>
      <c r="I239" s="857" t="s">
        <v>887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5">
      <c r="A240" s="919" t="s">
        <v>810</v>
      </c>
      <c r="B240" t="s">
        <v>397</v>
      </c>
      <c r="C240" t="s">
        <v>1590</v>
      </c>
      <c r="D240">
        <v>4371701</v>
      </c>
      <c r="E240" t="s">
        <v>1192</v>
      </c>
      <c r="F240" s="857">
        <v>37196</v>
      </c>
      <c r="G240" s="857"/>
      <c r="H240" s="857"/>
      <c r="I240" s="857" t="s">
        <v>887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5">
      <c r="A241" s="919" t="s">
        <v>810</v>
      </c>
      <c r="B241" t="s">
        <v>397</v>
      </c>
      <c r="C241" t="s">
        <v>1194</v>
      </c>
      <c r="D241">
        <v>4373001</v>
      </c>
      <c r="E241" t="s">
        <v>1192</v>
      </c>
      <c r="F241" s="857">
        <v>37196</v>
      </c>
      <c r="G241" s="857"/>
      <c r="H241" s="857"/>
      <c r="I241" s="857" t="s">
        <v>887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5">
      <c r="A242" s="919" t="s">
        <v>810</v>
      </c>
      <c r="B242" t="s">
        <v>399</v>
      </c>
      <c r="C242" t="s">
        <v>788</v>
      </c>
      <c r="D242">
        <v>5156201</v>
      </c>
      <c r="E242" t="s">
        <v>746</v>
      </c>
      <c r="F242" s="857">
        <v>37196</v>
      </c>
      <c r="G242" s="857"/>
      <c r="H242" s="857"/>
      <c r="I242" s="857" t="s">
        <v>887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5">
      <c r="A243" s="919" t="s">
        <v>810</v>
      </c>
      <c r="B243" t="s">
        <v>399</v>
      </c>
      <c r="C243" t="s">
        <v>789</v>
      </c>
      <c r="D243">
        <v>5171101</v>
      </c>
      <c r="E243" t="s">
        <v>746</v>
      </c>
      <c r="F243" s="857">
        <v>37196</v>
      </c>
      <c r="G243" s="857"/>
      <c r="H243" s="857"/>
      <c r="I243" s="857" t="s">
        <v>887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5">
      <c r="A244" s="919" t="s">
        <v>810</v>
      </c>
      <c r="B244" t="s">
        <v>395</v>
      </c>
      <c r="C244" t="s">
        <v>1821</v>
      </c>
      <c r="D244" t="s">
        <v>1822</v>
      </c>
      <c r="E244" t="s">
        <v>1735</v>
      </c>
      <c r="F244" s="857">
        <v>37196</v>
      </c>
      <c r="G244" s="857"/>
      <c r="H244" s="857"/>
      <c r="I244" s="857" t="s">
        <v>888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5">
      <c r="A245" s="919" t="s">
        <v>810</v>
      </c>
      <c r="B245" t="s">
        <v>396</v>
      </c>
      <c r="C245" t="s">
        <v>2007</v>
      </c>
      <c r="D245" t="s">
        <v>2008</v>
      </c>
      <c r="E245" t="s">
        <v>1743</v>
      </c>
      <c r="F245" s="857">
        <v>37196</v>
      </c>
      <c r="G245" s="857"/>
      <c r="H245" s="857"/>
      <c r="I245" s="857" t="s">
        <v>895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5">
      <c r="A246" s="919" t="s">
        <v>810</v>
      </c>
      <c r="B246" t="s">
        <v>396</v>
      </c>
      <c r="C246" t="s">
        <v>587</v>
      </c>
      <c r="D246" t="s">
        <v>588</v>
      </c>
      <c r="E246" t="s">
        <v>589</v>
      </c>
      <c r="F246" s="857">
        <v>37196</v>
      </c>
      <c r="G246" s="857"/>
      <c r="H246" s="857"/>
      <c r="I246" s="857" t="s">
        <v>895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5">
      <c r="A247" s="919" t="s">
        <v>810</v>
      </c>
      <c r="B247" t="s">
        <v>398</v>
      </c>
      <c r="C247" t="s">
        <v>1739</v>
      </c>
      <c r="D247" t="s">
        <v>1740</v>
      </c>
      <c r="E247" t="s">
        <v>1743</v>
      </c>
      <c r="F247" s="857">
        <v>37196</v>
      </c>
      <c r="G247" s="857"/>
      <c r="H247" s="857"/>
      <c r="I247" s="857" t="s">
        <v>889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5">
      <c r="M248" s="558"/>
    </row>
    <row r="249" spans="1:30" x14ac:dyDescent="0.25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5">
      <c r="A253">
        <v>200110</v>
      </c>
      <c r="B253" t="s">
        <v>395</v>
      </c>
      <c r="C253" t="s">
        <v>663</v>
      </c>
      <c r="D253">
        <v>1059901</v>
      </c>
      <c r="E253" t="s">
        <v>661</v>
      </c>
      <c r="F253" s="857">
        <v>37224</v>
      </c>
      <c r="G253" s="857">
        <v>37225</v>
      </c>
      <c r="H253" t="s">
        <v>1445</v>
      </c>
      <c r="I253" t="s">
        <v>2289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5">
      <c r="A254">
        <v>200110</v>
      </c>
      <c r="B254" t="s">
        <v>395</v>
      </c>
      <c r="C254" t="s">
        <v>1767</v>
      </c>
      <c r="D254">
        <v>3508401</v>
      </c>
      <c r="E254" t="s">
        <v>1765</v>
      </c>
      <c r="F254" s="857">
        <v>37225</v>
      </c>
      <c r="G254" s="857">
        <v>37225</v>
      </c>
      <c r="H254" t="s">
        <v>1445</v>
      </c>
      <c r="I254" t="s">
        <v>2289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5">
      <c r="A255">
        <v>200110</v>
      </c>
      <c r="B255" t="s">
        <v>395</v>
      </c>
      <c r="C255" t="s">
        <v>738</v>
      </c>
      <c r="D255">
        <v>3549701</v>
      </c>
      <c r="E255" t="s">
        <v>661</v>
      </c>
      <c r="F255" s="857">
        <v>37224</v>
      </c>
      <c r="G255" s="857">
        <v>37225</v>
      </c>
      <c r="H255" t="s">
        <v>1445</v>
      </c>
      <c r="I255" t="s">
        <v>2289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5">
      <c r="A256">
        <v>200110</v>
      </c>
      <c r="B256" t="s">
        <v>395</v>
      </c>
      <c r="C256" t="s">
        <v>739</v>
      </c>
      <c r="D256">
        <v>3552201</v>
      </c>
      <c r="E256" t="s">
        <v>661</v>
      </c>
      <c r="F256" s="857">
        <v>37224</v>
      </c>
      <c r="G256" s="857">
        <v>37225</v>
      </c>
      <c r="H256" t="s">
        <v>1445</v>
      </c>
      <c r="I256" t="s">
        <v>2289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5">
      <c r="A257">
        <v>200110</v>
      </c>
      <c r="B257" t="s">
        <v>395</v>
      </c>
      <c r="C257" t="s">
        <v>1792</v>
      </c>
      <c r="D257">
        <v>3565501</v>
      </c>
      <c r="E257" t="s">
        <v>1793</v>
      </c>
      <c r="F257" s="857">
        <v>37225</v>
      </c>
      <c r="G257" s="857">
        <v>37225</v>
      </c>
      <c r="H257" t="s">
        <v>1445</v>
      </c>
      <c r="I257" t="s">
        <v>2289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5">
      <c r="A258">
        <v>200110</v>
      </c>
      <c r="B258" t="s">
        <v>395</v>
      </c>
      <c r="C258" t="s">
        <v>68</v>
      </c>
      <c r="D258">
        <v>3584401</v>
      </c>
      <c r="E258" t="s">
        <v>1544</v>
      </c>
      <c r="F258" s="857">
        <v>37225</v>
      </c>
      <c r="G258" s="857">
        <v>37225</v>
      </c>
      <c r="H258" t="s">
        <v>1445</v>
      </c>
      <c r="I258" t="s">
        <v>2289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5">
      <c r="A259">
        <v>200110</v>
      </c>
      <c r="B259" t="s">
        <v>395</v>
      </c>
      <c r="C259" t="s">
        <v>1591</v>
      </c>
      <c r="D259">
        <v>3585801</v>
      </c>
      <c r="E259" t="s">
        <v>1793</v>
      </c>
      <c r="F259" s="857">
        <v>37106</v>
      </c>
      <c r="G259" s="857">
        <v>37134</v>
      </c>
      <c r="H259" t="s">
        <v>1446</v>
      </c>
      <c r="I259" t="s">
        <v>2290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5">
      <c r="A260">
        <v>200110</v>
      </c>
      <c r="B260" t="s">
        <v>395</v>
      </c>
      <c r="C260" t="s">
        <v>1591</v>
      </c>
      <c r="D260">
        <v>3585801</v>
      </c>
      <c r="E260" t="s">
        <v>1793</v>
      </c>
      <c r="F260" s="857">
        <v>37135</v>
      </c>
      <c r="G260" s="857">
        <v>37164</v>
      </c>
      <c r="H260" t="s">
        <v>1446</v>
      </c>
      <c r="I260" t="s">
        <v>2290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5">
      <c r="A261">
        <v>200110</v>
      </c>
      <c r="B261" t="s">
        <v>395</v>
      </c>
      <c r="C261" t="s">
        <v>1591</v>
      </c>
      <c r="D261">
        <v>3585801</v>
      </c>
      <c r="E261" t="s">
        <v>1793</v>
      </c>
      <c r="F261" s="857">
        <v>37165</v>
      </c>
      <c r="G261" s="857">
        <v>37195</v>
      </c>
      <c r="H261" t="s">
        <v>1446</v>
      </c>
      <c r="I261" t="s">
        <v>2290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5">
      <c r="A262">
        <v>200110</v>
      </c>
      <c r="B262" t="s">
        <v>395</v>
      </c>
      <c r="C262" t="s">
        <v>1591</v>
      </c>
      <c r="D262">
        <v>3585801</v>
      </c>
      <c r="E262" t="s">
        <v>1793</v>
      </c>
      <c r="F262" s="857">
        <v>37196</v>
      </c>
      <c r="G262" s="857">
        <v>37202</v>
      </c>
      <c r="H262" t="s">
        <v>1446</v>
      </c>
      <c r="I262" t="s">
        <v>2290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5">
      <c r="A263">
        <v>200110</v>
      </c>
      <c r="B263" t="s">
        <v>395</v>
      </c>
      <c r="C263" t="s">
        <v>1821</v>
      </c>
      <c r="D263" t="s">
        <v>1822</v>
      </c>
      <c r="E263" t="s">
        <v>1735</v>
      </c>
      <c r="F263" s="857">
        <v>37196</v>
      </c>
      <c r="G263" s="857">
        <v>37225</v>
      </c>
      <c r="H263" t="s">
        <v>1447</v>
      </c>
      <c r="I263" t="s">
        <v>1448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5">
      <c r="A264">
        <v>200110</v>
      </c>
      <c r="B264" t="s">
        <v>395</v>
      </c>
      <c r="C264" t="s">
        <v>759</v>
      </c>
      <c r="D264">
        <v>4085901</v>
      </c>
      <c r="E264" t="s">
        <v>812</v>
      </c>
      <c r="F264" s="857">
        <v>37224</v>
      </c>
      <c r="G264" s="857">
        <v>37225</v>
      </c>
      <c r="H264" t="s">
        <v>1445</v>
      </c>
      <c r="I264" t="s">
        <v>2289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5">
      <c r="A265">
        <v>200110</v>
      </c>
      <c r="B265" t="s">
        <v>395</v>
      </c>
      <c r="C265" t="s">
        <v>1842</v>
      </c>
      <c r="D265">
        <v>3294701</v>
      </c>
      <c r="E265" t="s">
        <v>1905</v>
      </c>
      <c r="F265" s="857">
        <v>37225</v>
      </c>
      <c r="G265" s="857">
        <v>37225</v>
      </c>
      <c r="H265" t="s">
        <v>1445</v>
      </c>
      <c r="I265" t="s">
        <v>2289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5">
      <c r="A266">
        <v>200110</v>
      </c>
      <c r="B266" t="s">
        <v>395</v>
      </c>
      <c r="C266" t="s">
        <v>1909</v>
      </c>
      <c r="D266">
        <v>4058801</v>
      </c>
      <c r="E266" t="s">
        <v>1910</v>
      </c>
      <c r="F266" s="857">
        <v>37225</v>
      </c>
      <c r="G266" s="857">
        <v>37225</v>
      </c>
      <c r="H266" t="s">
        <v>1445</v>
      </c>
      <c r="I266" t="s">
        <v>2289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5">
      <c r="A267">
        <v>200110</v>
      </c>
      <c r="B267" t="s">
        <v>395</v>
      </c>
      <c r="C267" t="s">
        <v>1911</v>
      </c>
      <c r="D267">
        <v>3234701</v>
      </c>
      <c r="E267" t="s">
        <v>1912</v>
      </c>
      <c r="F267" s="857">
        <v>37186</v>
      </c>
      <c r="G267" s="857">
        <v>37195</v>
      </c>
      <c r="H267" t="s">
        <v>1445</v>
      </c>
      <c r="I267" t="s">
        <v>2289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5">
      <c r="A268">
        <v>200110</v>
      </c>
      <c r="B268" t="s">
        <v>395</v>
      </c>
      <c r="C268" t="s">
        <v>1911</v>
      </c>
      <c r="D268">
        <v>3234701</v>
      </c>
      <c r="E268" t="s">
        <v>1912</v>
      </c>
      <c r="F268" s="857">
        <v>37196</v>
      </c>
      <c r="G268" s="857">
        <v>37219</v>
      </c>
      <c r="H268" t="s">
        <v>1445</v>
      </c>
      <c r="I268" t="s">
        <v>2289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5">
      <c r="A269">
        <v>200110</v>
      </c>
      <c r="B269" t="s">
        <v>395</v>
      </c>
      <c r="C269" t="s">
        <v>1913</v>
      </c>
      <c r="D269">
        <v>4043501</v>
      </c>
      <c r="E269" t="s">
        <v>1910</v>
      </c>
      <c r="F269" s="857">
        <v>37225</v>
      </c>
      <c r="G269" s="857">
        <v>37225</v>
      </c>
      <c r="H269" t="s">
        <v>1445</v>
      </c>
      <c r="I269" t="s">
        <v>2289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5">
      <c r="A270">
        <v>200110</v>
      </c>
      <c r="B270" t="s">
        <v>395</v>
      </c>
      <c r="C270" t="s">
        <v>683</v>
      </c>
      <c r="D270">
        <v>3024701</v>
      </c>
      <c r="E270" t="s">
        <v>661</v>
      </c>
      <c r="F270" s="857">
        <v>37224</v>
      </c>
      <c r="G270" s="857">
        <v>37225</v>
      </c>
      <c r="H270" t="s">
        <v>1445</v>
      </c>
      <c r="I270" t="s">
        <v>2289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5">
      <c r="A271">
        <v>200110</v>
      </c>
      <c r="B271" t="s">
        <v>395</v>
      </c>
      <c r="C271" t="s">
        <v>685</v>
      </c>
      <c r="D271">
        <v>3025701</v>
      </c>
      <c r="E271" t="s">
        <v>661</v>
      </c>
      <c r="F271" s="857">
        <v>37225</v>
      </c>
      <c r="G271" s="857">
        <v>37225</v>
      </c>
      <c r="H271" t="s">
        <v>1445</v>
      </c>
      <c r="I271" t="s">
        <v>2289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5">
      <c r="A272">
        <v>200110</v>
      </c>
      <c r="B272" t="s">
        <v>395</v>
      </c>
      <c r="C272" t="s">
        <v>748</v>
      </c>
      <c r="D272">
        <v>4017601</v>
      </c>
      <c r="E272" t="s">
        <v>746</v>
      </c>
      <c r="F272" s="857">
        <v>37225</v>
      </c>
      <c r="G272" s="857">
        <v>37225</v>
      </c>
      <c r="H272" t="s">
        <v>1445</v>
      </c>
      <c r="I272" t="s">
        <v>2289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5">
      <c r="A273">
        <v>200110</v>
      </c>
      <c r="B273" t="s">
        <v>395</v>
      </c>
      <c r="C273" t="s">
        <v>745</v>
      </c>
      <c r="D273">
        <v>4004301</v>
      </c>
      <c r="E273" t="s">
        <v>746</v>
      </c>
      <c r="F273" s="857">
        <v>37225</v>
      </c>
      <c r="G273" s="857">
        <v>37225</v>
      </c>
      <c r="H273" t="s">
        <v>1445</v>
      </c>
      <c r="I273" t="s">
        <v>2289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5">
      <c r="A274">
        <v>200110</v>
      </c>
      <c r="B274" t="s">
        <v>395</v>
      </c>
      <c r="C274" t="s">
        <v>757</v>
      </c>
      <c r="D274">
        <v>4075401</v>
      </c>
      <c r="E274" t="s">
        <v>746</v>
      </c>
      <c r="F274" s="857">
        <v>37225</v>
      </c>
      <c r="G274" s="857">
        <v>37225</v>
      </c>
      <c r="H274" t="s">
        <v>1445</v>
      </c>
      <c r="I274" t="s">
        <v>2289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5">
      <c r="A275">
        <v>200110</v>
      </c>
      <c r="B275" t="s">
        <v>395</v>
      </c>
      <c r="C275" t="s">
        <v>756</v>
      </c>
      <c r="D275">
        <v>4065201</v>
      </c>
      <c r="E275" t="s">
        <v>746</v>
      </c>
      <c r="F275" s="857">
        <v>37225</v>
      </c>
      <c r="G275" s="857">
        <v>37225</v>
      </c>
      <c r="H275" t="s">
        <v>1445</v>
      </c>
      <c r="I275" t="s">
        <v>2289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5">
      <c r="A276">
        <v>200110</v>
      </c>
      <c r="B276" t="s">
        <v>395</v>
      </c>
      <c r="C276" t="s">
        <v>690</v>
      </c>
      <c r="D276">
        <v>3031301</v>
      </c>
      <c r="E276" t="s">
        <v>661</v>
      </c>
      <c r="F276" s="857">
        <v>37224</v>
      </c>
      <c r="G276" s="857">
        <v>37225</v>
      </c>
      <c r="H276" t="s">
        <v>1445</v>
      </c>
      <c r="I276" t="s">
        <v>2289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5">
      <c r="A277">
        <v>200110</v>
      </c>
      <c r="B277" t="s">
        <v>395</v>
      </c>
      <c r="C277" t="s">
        <v>1927</v>
      </c>
      <c r="D277">
        <v>3223401</v>
      </c>
      <c r="E277" t="s">
        <v>1751</v>
      </c>
      <c r="F277" s="857">
        <v>37225</v>
      </c>
      <c r="G277" s="857">
        <v>37225</v>
      </c>
      <c r="H277" t="s">
        <v>1445</v>
      </c>
      <c r="I277" t="s">
        <v>2289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5">
      <c r="A278">
        <v>200110</v>
      </c>
      <c r="B278" t="s">
        <v>395</v>
      </c>
      <c r="C278" t="s">
        <v>1949</v>
      </c>
      <c r="D278">
        <v>4023601</v>
      </c>
      <c r="E278" t="s">
        <v>1769</v>
      </c>
      <c r="F278" s="857">
        <v>37200</v>
      </c>
      <c r="G278" s="857">
        <v>37225</v>
      </c>
      <c r="H278" t="s">
        <v>1445</v>
      </c>
      <c r="I278" t="s">
        <v>2289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5">
      <c r="A279">
        <v>200110</v>
      </c>
      <c r="B279" t="s">
        <v>395</v>
      </c>
      <c r="C279" t="s">
        <v>673</v>
      </c>
      <c r="D279">
        <v>3013701</v>
      </c>
      <c r="E279" t="s">
        <v>698</v>
      </c>
      <c r="F279" s="857">
        <v>37196</v>
      </c>
      <c r="G279" s="857">
        <v>37225</v>
      </c>
      <c r="H279" t="s">
        <v>1445</v>
      </c>
      <c r="I279" t="s">
        <v>2289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5">
      <c r="A280">
        <v>200110</v>
      </c>
      <c r="B280" t="s">
        <v>395</v>
      </c>
      <c r="C280" t="s">
        <v>413</v>
      </c>
      <c r="D280">
        <v>4244501</v>
      </c>
      <c r="E280" t="s">
        <v>414</v>
      </c>
      <c r="F280" s="857">
        <v>37225</v>
      </c>
      <c r="G280" s="857">
        <v>37225</v>
      </c>
      <c r="H280" t="s">
        <v>1445</v>
      </c>
      <c r="I280" t="s">
        <v>2289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5">
      <c r="A281">
        <v>200110</v>
      </c>
      <c r="B281" t="s">
        <v>395</v>
      </c>
      <c r="C281" t="s">
        <v>1950</v>
      </c>
      <c r="D281">
        <v>3427001</v>
      </c>
      <c r="E281" t="s">
        <v>1765</v>
      </c>
      <c r="F281" s="857">
        <v>37225</v>
      </c>
      <c r="G281" s="857">
        <v>37225</v>
      </c>
      <c r="H281" t="s">
        <v>1445</v>
      </c>
      <c r="I281" t="s">
        <v>2289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5">
      <c r="A282">
        <v>200110</v>
      </c>
      <c r="B282" t="s">
        <v>395</v>
      </c>
      <c r="C282" t="s">
        <v>1952</v>
      </c>
      <c r="D282">
        <v>4324601</v>
      </c>
      <c r="E282" t="s">
        <v>1953</v>
      </c>
      <c r="F282" s="857">
        <v>37225</v>
      </c>
      <c r="G282" s="857">
        <v>37225</v>
      </c>
      <c r="H282" t="s">
        <v>1445</v>
      </c>
      <c r="I282" t="s">
        <v>2289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5">
      <c r="A283">
        <v>200110</v>
      </c>
      <c r="B283" t="s">
        <v>395</v>
      </c>
      <c r="C283" t="s">
        <v>412</v>
      </c>
      <c r="D283">
        <v>3410301</v>
      </c>
      <c r="E283" t="s">
        <v>1726</v>
      </c>
      <c r="F283" s="857">
        <v>37137</v>
      </c>
      <c r="G283" s="857">
        <v>37164</v>
      </c>
      <c r="H283" t="s">
        <v>1445</v>
      </c>
      <c r="I283" t="s">
        <v>2289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5">
      <c r="A284">
        <v>200110</v>
      </c>
      <c r="B284" t="s">
        <v>395</v>
      </c>
      <c r="C284" t="s">
        <v>412</v>
      </c>
      <c r="D284">
        <v>3410301</v>
      </c>
      <c r="E284" t="s">
        <v>1726</v>
      </c>
      <c r="F284" s="857">
        <v>37165</v>
      </c>
      <c r="G284" s="857">
        <v>37195</v>
      </c>
      <c r="H284" t="s">
        <v>1445</v>
      </c>
      <c r="I284" t="s">
        <v>2289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5">
      <c r="A285">
        <v>200110</v>
      </c>
      <c r="B285" t="s">
        <v>395</v>
      </c>
      <c r="C285" t="s">
        <v>412</v>
      </c>
      <c r="D285">
        <v>3410301</v>
      </c>
      <c r="E285" t="s">
        <v>1726</v>
      </c>
      <c r="F285" s="857">
        <v>37196</v>
      </c>
      <c r="G285" s="857">
        <v>37225</v>
      </c>
      <c r="H285" t="s">
        <v>1445</v>
      </c>
      <c r="I285" t="s">
        <v>2289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5">
      <c r="A286">
        <v>200110</v>
      </c>
      <c r="B286" t="s">
        <v>396</v>
      </c>
      <c r="C286" t="s">
        <v>2014</v>
      </c>
      <c r="D286">
        <v>3124201</v>
      </c>
      <c r="E286" t="s">
        <v>1751</v>
      </c>
      <c r="F286" s="857">
        <v>37225</v>
      </c>
      <c r="G286" s="857">
        <v>37225</v>
      </c>
      <c r="H286" t="s">
        <v>1445</v>
      </c>
      <c r="I286" t="s">
        <v>2289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5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5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5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5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5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5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5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5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5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5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5"/>
  <cols>
    <col min="1" max="1" width="9.6640625" customWidth="1"/>
    <col min="2" max="2" width="12" style="90" customWidth="1"/>
    <col min="3" max="3" width="9.5546875" customWidth="1"/>
    <col min="4" max="4" width="16.33203125" style="149" customWidth="1"/>
    <col min="5" max="5" width="8.6640625" style="942" bestFit="1" customWidth="1"/>
    <col min="6" max="6" width="7.33203125" style="149" customWidth="1"/>
    <col min="7" max="7" width="7.44140625" style="91" customWidth="1"/>
    <col min="8" max="8" width="3.33203125" style="226" customWidth="1"/>
    <col min="9" max="9" width="12.5546875" style="226" customWidth="1"/>
    <col min="10" max="10" width="4.44140625" style="226" customWidth="1"/>
    <col min="11" max="11" width="8.5546875" style="149" customWidth="1"/>
    <col min="12" max="12" width="9" customWidth="1"/>
    <col min="13" max="13" width="9.5546875" style="154" bestFit="1" customWidth="1"/>
    <col min="14" max="14" width="6.6640625" style="149" customWidth="1"/>
    <col min="15" max="15" width="8.33203125" style="136" bestFit="1" customWidth="1"/>
    <col min="16" max="16" width="11.33203125" style="173" customWidth="1"/>
    <col min="17" max="17" width="8.88671875" style="391" customWidth="1"/>
    <col min="19" max="19" width="4.33203125" bestFit="1" customWidth="1"/>
    <col min="20" max="20" width="8.33203125" bestFit="1" customWidth="1"/>
  </cols>
  <sheetData>
    <row r="1" spans="1:53" s="231" customFormat="1" ht="15" customHeight="1" x14ac:dyDescent="0.25">
      <c r="A1" s="230" t="s">
        <v>796</v>
      </c>
      <c r="B1" s="232"/>
      <c r="E1" s="939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888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5">
      <c r="A2" s="722" t="s">
        <v>1139</v>
      </c>
      <c r="B2" s="723"/>
      <c r="C2" s="723"/>
      <c r="D2" s="723"/>
      <c r="E2" s="940"/>
      <c r="F2" s="724"/>
      <c r="G2" s="233"/>
      <c r="H2" s="234"/>
      <c r="I2" s="234"/>
      <c r="J2" s="234"/>
      <c r="K2" s="235"/>
      <c r="L2" s="235" t="s">
        <v>2071</v>
      </c>
      <c r="M2" s="241">
        <v>2.2000000000000002</v>
      </c>
      <c r="N2" s="235"/>
      <c r="O2" s="238"/>
      <c r="P2" s="239"/>
      <c r="Q2" s="391"/>
      <c r="R2"/>
      <c r="S2" s="244" t="s">
        <v>887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3">
      <c r="B3" s="232"/>
      <c r="E3" s="939"/>
      <c r="G3" s="233"/>
      <c r="H3" s="234"/>
      <c r="I3" s="234"/>
      <c r="J3" s="234"/>
      <c r="K3" s="235"/>
      <c r="L3" s="235" t="s">
        <v>2047</v>
      </c>
      <c r="M3" s="241">
        <v>2.16</v>
      </c>
      <c r="N3" s="721" t="s">
        <v>2115</v>
      </c>
      <c r="O3" s="238"/>
      <c r="P3" s="239"/>
      <c r="Q3" s="391"/>
      <c r="R3"/>
      <c r="S3" s="244" t="s">
        <v>895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3">
      <c r="A4" s="242" t="s">
        <v>652</v>
      </c>
      <c r="B4" s="243" t="s">
        <v>653</v>
      </c>
      <c r="C4" s="242" t="s">
        <v>654</v>
      </c>
      <c r="D4" s="936" t="s">
        <v>655</v>
      </c>
      <c r="E4" s="941" t="s">
        <v>929</v>
      </c>
      <c r="F4" s="242" t="s">
        <v>820</v>
      </c>
      <c r="G4" s="242" t="s">
        <v>797</v>
      </c>
      <c r="H4" s="242" t="s">
        <v>2076</v>
      </c>
      <c r="I4" s="242" t="s">
        <v>799</v>
      </c>
      <c r="J4" s="242"/>
      <c r="K4" s="235" t="s">
        <v>2059</v>
      </c>
      <c r="L4" s="235" t="s">
        <v>800</v>
      </c>
      <c r="M4" s="237" t="s">
        <v>801</v>
      </c>
      <c r="N4" s="721" t="s">
        <v>802</v>
      </c>
      <c r="O4" s="238" t="s">
        <v>2049</v>
      </c>
      <c r="P4" s="239" t="s">
        <v>803</v>
      </c>
      <c r="Q4" s="391"/>
      <c r="R4"/>
      <c r="S4" s="244" t="s">
        <v>889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3">
      <c r="A5" s="6" t="s">
        <v>1746</v>
      </c>
      <c r="B5" s="336" t="s">
        <v>1962</v>
      </c>
      <c r="C5" s="6">
        <v>3326301</v>
      </c>
      <c r="D5" s="6" t="s">
        <v>1963</v>
      </c>
      <c r="E5" s="941" t="s">
        <v>2046</v>
      </c>
      <c r="F5" s="6"/>
      <c r="G5" s="1">
        <v>129</v>
      </c>
      <c r="H5" s="1" t="s">
        <v>1472</v>
      </c>
      <c r="I5" s="1" t="s">
        <v>1150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2.1168</v>
      </c>
      <c r="N5" s="720">
        <v>0</v>
      </c>
      <c r="O5" s="247">
        <f t="shared" ref="O5:O62" si="3">M5-N5</f>
        <v>2.1168</v>
      </c>
      <c r="P5" s="248">
        <f t="shared" ref="P5:P30" si="4">L5*O5</f>
        <v>0</v>
      </c>
      <c r="Q5" s="391"/>
      <c r="R5"/>
      <c r="S5" s="244" t="s">
        <v>1532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3">
      <c r="A6" s="1" t="s">
        <v>657</v>
      </c>
      <c r="B6" s="1" t="s">
        <v>890</v>
      </c>
      <c r="C6" s="1">
        <v>3564701</v>
      </c>
      <c r="D6" s="6" t="s">
        <v>1628</v>
      </c>
      <c r="E6" s="941" t="s">
        <v>2046</v>
      </c>
      <c r="F6" s="186" t="s">
        <v>891</v>
      </c>
      <c r="G6" s="224">
        <v>306954</v>
      </c>
      <c r="H6" s="224">
        <v>96029563</v>
      </c>
      <c r="I6" s="252" t="s">
        <v>2038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2.1560000000000001</v>
      </c>
      <c r="N6" s="720">
        <v>0</v>
      </c>
      <c r="O6" s="247">
        <f t="shared" si="3"/>
        <v>2.1560000000000001</v>
      </c>
      <c r="P6" s="248">
        <f t="shared" si="4"/>
        <v>0</v>
      </c>
    </row>
    <row r="7" spans="1:53" ht="15" customHeight="1" thickBot="1" x14ac:dyDescent="0.3">
      <c r="A7" s="1" t="s">
        <v>657</v>
      </c>
      <c r="B7" s="1" t="s">
        <v>892</v>
      </c>
      <c r="C7" s="1">
        <v>3564801</v>
      </c>
      <c r="D7" s="6" t="s">
        <v>1628</v>
      </c>
      <c r="E7" s="941" t="s">
        <v>2046</v>
      </c>
      <c r="F7" s="186" t="s">
        <v>891</v>
      </c>
      <c r="G7" s="224">
        <v>306954</v>
      </c>
      <c r="H7" s="224">
        <v>96029563</v>
      </c>
      <c r="I7" s="252" t="s">
        <v>2038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2.1560000000000001</v>
      </c>
      <c r="N7" s="720">
        <v>0</v>
      </c>
      <c r="O7" s="247">
        <f t="shared" si="3"/>
        <v>2.1560000000000001</v>
      </c>
      <c r="P7" s="248">
        <f t="shared" si="4"/>
        <v>0</v>
      </c>
    </row>
    <row r="8" spans="1:53" ht="15" customHeight="1" thickBot="1" x14ac:dyDescent="0.3">
      <c r="A8" s="1" t="s">
        <v>657</v>
      </c>
      <c r="B8" s="1" t="s">
        <v>718</v>
      </c>
      <c r="C8" s="224">
        <v>3505301</v>
      </c>
      <c r="D8" s="944" t="s">
        <v>719</v>
      </c>
      <c r="E8" s="945">
        <v>37257</v>
      </c>
      <c r="F8" s="1" t="s">
        <v>719</v>
      </c>
      <c r="G8" s="224">
        <v>243624</v>
      </c>
      <c r="H8" s="224"/>
      <c r="I8" s="252" t="s">
        <v>804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2.2000000000000002</v>
      </c>
      <c r="N8" s="720">
        <v>0</v>
      </c>
      <c r="O8" s="247">
        <f t="shared" si="3"/>
        <v>2.2000000000000002</v>
      </c>
      <c r="P8" s="248">
        <f t="shared" si="4"/>
        <v>0</v>
      </c>
    </row>
    <row r="9" spans="1:53" ht="15" customHeight="1" thickBot="1" x14ac:dyDescent="0.3">
      <c r="A9" s="1" t="s">
        <v>657</v>
      </c>
      <c r="B9" s="1" t="s">
        <v>734</v>
      </c>
      <c r="C9" s="224">
        <v>3540501</v>
      </c>
      <c r="D9" s="944" t="s">
        <v>719</v>
      </c>
      <c r="E9" s="945">
        <v>37257</v>
      </c>
      <c r="F9" s="1" t="s">
        <v>719</v>
      </c>
      <c r="G9" s="224">
        <v>243624</v>
      </c>
      <c r="H9" s="224"/>
      <c r="I9" s="252" t="s">
        <v>804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2.2000000000000002</v>
      </c>
      <c r="N9" s="720">
        <v>0</v>
      </c>
      <c r="O9" s="247">
        <f t="shared" si="3"/>
        <v>2.2000000000000002</v>
      </c>
      <c r="P9" s="248">
        <f t="shared" si="4"/>
        <v>0</v>
      </c>
    </row>
    <row r="10" spans="1:53" ht="15" customHeight="1" thickBot="1" x14ac:dyDescent="0.3">
      <c r="A10" s="1" t="s">
        <v>657</v>
      </c>
      <c r="B10" s="1" t="s">
        <v>731</v>
      </c>
      <c r="C10" s="224">
        <v>3529101</v>
      </c>
      <c r="D10" s="944" t="s">
        <v>719</v>
      </c>
      <c r="E10" s="945">
        <v>37257</v>
      </c>
      <c r="F10" s="1" t="s">
        <v>719</v>
      </c>
      <c r="G10" s="224">
        <v>243624</v>
      </c>
      <c r="H10" s="224"/>
      <c r="I10" s="252" t="s">
        <v>804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2.2000000000000002</v>
      </c>
      <c r="N10" s="720">
        <v>0</v>
      </c>
      <c r="O10" s="247">
        <f t="shared" si="3"/>
        <v>2.2000000000000002</v>
      </c>
      <c r="P10" s="248">
        <f t="shared" si="4"/>
        <v>0</v>
      </c>
    </row>
    <row r="11" spans="1:53" ht="15" customHeight="1" thickBot="1" x14ac:dyDescent="0.3">
      <c r="A11" s="1" t="s">
        <v>657</v>
      </c>
      <c r="B11" s="1" t="s">
        <v>724</v>
      </c>
      <c r="C11" s="224">
        <v>3511801</v>
      </c>
      <c r="D11" s="944" t="s">
        <v>719</v>
      </c>
      <c r="E11" s="945">
        <v>37257</v>
      </c>
      <c r="F11" s="1" t="s">
        <v>719</v>
      </c>
      <c r="G11" s="224">
        <v>243624</v>
      </c>
      <c r="H11" s="224"/>
      <c r="I11" s="252" t="s">
        <v>804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2.2000000000000002</v>
      </c>
      <c r="N11" s="720">
        <v>0</v>
      </c>
      <c r="O11" s="247">
        <f t="shared" si="3"/>
        <v>2.2000000000000002</v>
      </c>
      <c r="P11" s="248">
        <f t="shared" si="4"/>
        <v>0</v>
      </c>
    </row>
    <row r="12" spans="1:53" ht="15" customHeight="1" thickBot="1" x14ac:dyDescent="0.3">
      <c r="A12" s="1" t="s">
        <v>657</v>
      </c>
      <c r="B12" s="1" t="s">
        <v>729</v>
      </c>
      <c r="C12" s="224">
        <v>3528901</v>
      </c>
      <c r="D12" s="944" t="s">
        <v>719</v>
      </c>
      <c r="E12" s="945">
        <v>37257</v>
      </c>
      <c r="F12" s="1" t="s">
        <v>719</v>
      </c>
      <c r="G12" s="224">
        <v>243624</v>
      </c>
      <c r="H12" s="224"/>
      <c r="I12" s="252" t="s">
        <v>804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2.2000000000000002</v>
      </c>
      <c r="N12" s="720">
        <v>0</v>
      </c>
      <c r="O12" s="247">
        <f t="shared" si="3"/>
        <v>2.2000000000000002</v>
      </c>
      <c r="P12" s="248">
        <f t="shared" si="4"/>
        <v>0</v>
      </c>
    </row>
    <row r="13" spans="1:53" ht="15" customHeight="1" thickBot="1" x14ac:dyDescent="0.3">
      <c r="A13" s="1" t="s">
        <v>657</v>
      </c>
      <c r="B13" s="1" t="s">
        <v>726</v>
      </c>
      <c r="C13" s="224">
        <v>3517001</v>
      </c>
      <c r="D13" s="944" t="s">
        <v>719</v>
      </c>
      <c r="E13" s="945">
        <v>37257</v>
      </c>
      <c r="F13" s="1" t="s">
        <v>719</v>
      </c>
      <c r="G13" s="224">
        <v>243624</v>
      </c>
      <c r="H13" s="224"/>
      <c r="I13" s="252" t="s">
        <v>804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2.2000000000000002</v>
      </c>
      <c r="N13" s="720">
        <v>0</v>
      </c>
      <c r="O13" s="247">
        <f t="shared" si="3"/>
        <v>2.2000000000000002</v>
      </c>
      <c r="P13" s="248">
        <f t="shared" si="4"/>
        <v>0</v>
      </c>
    </row>
    <row r="14" spans="1:53" ht="15" customHeight="1" thickBot="1" x14ac:dyDescent="0.3">
      <c r="A14" s="1" t="s">
        <v>657</v>
      </c>
      <c r="B14" s="1" t="s">
        <v>727</v>
      </c>
      <c r="C14" s="224">
        <v>3522201</v>
      </c>
      <c r="D14" s="944" t="s">
        <v>719</v>
      </c>
      <c r="E14" s="945">
        <v>37257</v>
      </c>
      <c r="F14" s="1" t="s">
        <v>719</v>
      </c>
      <c r="G14" s="224">
        <v>243624</v>
      </c>
      <c r="H14" s="224"/>
      <c r="I14" s="252" t="s">
        <v>804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2.2000000000000002</v>
      </c>
      <c r="N14" s="720">
        <v>0</v>
      </c>
      <c r="O14" s="247">
        <f t="shared" si="3"/>
        <v>2.2000000000000002</v>
      </c>
      <c r="P14" s="248">
        <f t="shared" si="4"/>
        <v>0</v>
      </c>
    </row>
    <row r="15" spans="1:53" ht="15" customHeight="1" thickBot="1" x14ac:dyDescent="0.3">
      <c r="A15" s="1" t="s">
        <v>657</v>
      </c>
      <c r="B15" s="1" t="s">
        <v>728</v>
      </c>
      <c r="C15" s="224">
        <v>3522901</v>
      </c>
      <c r="D15" s="944" t="s">
        <v>719</v>
      </c>
      <c r="E15" s="945">
        <v>37257</v>
      </c>
      <c r="F15" s="1" t="s">
        <v>719</v>
      </c>
      <c r="G15" s="224">
        <v>243624</v>
      </c>
      <c r="H15" s="224"/>
      <c r="I15" s="252" t="s">
        <v>804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2.2000000000000002</v>
      </c>
      <c r="N15" s="720">
        <v>0</v>
      </c>
      <c r="O15" s="247">
        <f t="shared" si="3"/>
        <v>2.2000000000000002</v>
      </c>
      <c r="P15" s="248">
        <f t="shared" si="4"/>
        <v>0</v>
      </c>
    </row>
    <row r="16" spans="1:53" ht="15" customHeight="1" thickBot="1" x14ac:dyDescent="0.3">
      <c r="A16" s="1" t="s">
        <v>657</v>
      </c>
      <c r="B16" s="1" t="s">
        <v>730</v>
      </c>
      <c r="C16" s="224">
        <v>3529001</v>
      </c>
      <c r="D16" s="944" t="s">
        <v>719</v>
      </c>
      <c r="E16" s="945">
        <v>37257</v>
      </c>
      <c r="F16" s="938" t="s">
        <v>719</v>
      </c>
      <c r="G16" s="224">
        <v>243624</v>
      </c>
      <c r="H16" s="224"/>
      <c r="I16" s="252" t="s">
        <v>804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2.2000000000000002</v>
      </c>
      <c r="N16" s="720">
        <v>0</v>
      </c>
      <c r="O16" s="247">
        <f t="shared" si="3"/>
        <v>2.2000000000000002</v>
      </c>
      <c r="P16" s="248">
        <f t="shared" si="4"/>
        <v>0</v>
      </c>
    </row>
    <row r="17" spans="1:16" ht="15" customHeight="1" thickBot="1" x14ac:dyDescent="0.3">
      <c r="A17" s="1" t="s">
        <v>657</v>
      </c>
      <c r="B17" s="1" t="s">
        <v>735</v>
      </c>
      <c r="C17" s="224">
        <v>3542401</v>
      </c>
      <c r="D17" s="944" t="s">
        <v>719</v>
      </c>
      <c r="E17" s="945">
        <v>37257</v>
      </c>
      <c r="F17" s="1" t="s">
        <v>719</v>
      </c>
      <c r="G17" s="224">
        <v>243624</v>
      </c>
      <c r="H17" s="224"/>
      <c r="I17" s="252" t="s">
        <v>804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2.2000000000000002</v>
      </c>
      <c r="N17" s="720">
        <v>0</v>
      </c>
      <c r="O17" s="247">
        <f t="shared" si="3"/>
        <v>2.2000000000000002</v>
      </c>
      <c r="P17" s="248">
        <f t="shared" si="4"/>
        <v>0</v>
      </c>
    </row>
    <row r="18" spans="1:16" ht="15" customHeight="1" thickBot="1" x14ac:dyDescent="0.3">
      <c r="A18" s="1" t="s">
        <v>657</v>
      </c>
      <c r="B18" s="1" t="s">
        <v>732</v>
      </c>
      <c r="C18" s="224">
        <v>3532301</v>
      </c>
      <c r="D18" s="944" t="s">
        <v>719</v>
      </c>
      <c r="E18" s="945">
        <v>37257</v>
      </c>
      <c r="F18" s="1" t="s">
        <v>719</v>
      </c>
      <c r="G18" s="224">
        <v>243624</v>
      </c>
      <c r="H18" s="224"/>
      <c r="I18" s="252" t="s">
        <v>804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2.2000000000000002</v>
      </c>
      <c r="N18" s="720">
        <v>0</v>
      </c>
      <c r="O18" s="247">
        <f t="shared" si="3"/>
        <v>2.2000000000000002</v>
      </c>
      <c r="P18" s="248">
        <f t="shared" si="4"/>
        <v>0</v>
      </c>
    </row>
    <row r="19" spans="1:16" ht="15" customHeight="1" thickBot="1" x14ac:dyDescent="0.3">
      <c r="A19" s="1" t="s">
        <v>657</v>
      </c>
      <c r="B19" s="1" t="s">
        <v>725</v>
      </c>
      <c r="C19" s="224">
        <v>3516301</v>
      </c>
      <c r="D19" s="944" t="s">
        <v>719</v>
      </c>
      <c r="E19" s="945">
        <v>37257</v>
      </c>
      <c r="F19" s="1" t="s">
        <v>719</v>
      </c>
      <c r="G19" s="224">
        <v>243624</v>
      </c>
      <c r="H19" s="224"/>
      <c r="I19" s="252" t="s">
        <v>804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2.2000000000000002</v>
      </c>
      <c r="N19" s="720">
        <v>0</v>
      </c>
      <c r="O19" s="247">
        <f t="shared" si="3"/>
        <v>2.2000000000000002</v>
      </c>
      <c r="P19" s="248">
        <f t="shared" si="4"/>
        <v>0</v>
      </c>
    </row>
    <row r="20" spans="1:16" ht="15" customHeight="1" thickBot="1" x14ac:dyDescent="0.3">
      <c r="A20" s="6" t="s">
        <v>1746</v>
      </c>
      <c r="B20" s="336" t="s">
        <v>1914</v>
      </c>
      <c r="C20" s="6">
        <v>4044401</v>
      </c>
      <c r="D20" s="16" t="s">
        <v>1560</v>
      </c>
      <c r="E20" s="941" t="s">
        <v>2046</v>
      </c>
      <c r="F20" s="774" t="s">
        <v>1518</v>
      </c>
      <c r="G20" s="336">
        <v>744</v>
      </c>
      <c r="H20" s="336" t="s">
        <v>1480</v>
      </c>
      <c r="I20" s="668" t="s">
        <v>295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2.1900000000000004</v>
      </c>
      <c r="N20" s="720">
        <v>0</v>
      </c>
      <c r="O20" s="376">
        <f t="shared" si="3"/>
        <v>2.1900000000000004</v>
      </c>
      <c r="P20" s="377">
        <f t="shared" si="4"/>
        <v>0</v>
      </c>
    </row>
    <row r="21" spans="1:16" ht="15" customHeight="1" thickBot="1" x14ac:dyDescent="0.3">
      <c r="A21" s="1" t="s">
        <v>657</v>
      </c>
      <c r="B21" s="1" t="s">
        <v>741</v>
      </c>
      <c r="C21" s="224">
        <v>3559801</v>
      </c>
      <c r="D21" s="6" t="s">
        <v>1713</v>
      </c>
      <c r="E21" s="941" t="s">
        <v>2046</v>
      </c>
      <c r="F21" s="186" t="s">
        <v>742</v>
      </c>
      <c r="G21" s="224">
        <v>266852</v>
      </c>
      <c r="H21" s="224"/>
      <c r="I21" s="224" t="s">
        <v>2038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2.1560000000000001</v>
      </c>
      <c r="N21" s="720">
        <v>0</v>
      </c>
      <c r="O21" s="247">
        <f t="shared" si="3"/>
        <v>2.1560000000000001</v>
      </c>
      <c r="P21" s="248">
        <f t="shared" si="4"/>
        <v>0</v>
      </c>
    </row>
    <row r="22" spans="1:16" ht="15" customHeight="1" thickBot="1" x14ac:dyDescent="0.3">
      <c r="A22" s="6" t="s">
        <v>1474</v>
      </c>
      <c r="B22" s="336" t="s">
        <v>1475</v>
      </c>
      <c r="C22" s="6" t="s">
        <v>1474</v>
      </c>
      <c r="D22" s="6" t="s">
        <v>1476</v>
      </c>
      <c r="E22" s="941" t="s">
        <v>2046</v>
      </c>
      <c r="F22" s="6"/>
      <c r="G22" s="1">
        <v>8249</v>
      </c>
      <c r="H22" s="1" t="s">
        <v>1477</v>
      </c>
      <c r="I22" s="1" t="s">
        <v>1479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2.12</v>
      </c>
      <c r="N22" s="720">
        <v>0</v>
      </c>
      <c r="O22" s="247">
        <f t="shared" si="3"/>
        <v>2.12</v>
      </c>
      <c r="P22" s="248">
        <f t="shared" si="4"/>
        <v>0</v>
      </c>
    </row>
    <row r="23" spans="1:16" ht="15" customHeight="1" thickBot="1" x14ac:dyDescent="0.3">
      <c r="A23" s="1" t="s">
        <v>657</v>
      </c>
      <c r="B23" s="1" t="s">
        <v>671</v>
      </c>
      <c r="C23" s="224">
        <v>3008001</v>
      </c>
      <c r="D23" s="944" t="s">
        <v>1137</v>
      </c>
      <c r="E23" s="945">
        <v>37257</v>
      </c>
      <c r="F23" s="186" t="s">
        <v>672</v>
      </c>
      <c r="G23" s="224">
        <v>212169</v>
      </c>
      <c r="H23" s="224"/>
      <c r="I23" s="252" t="s">
        <v>818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2.1560000000000001</v>
      </c>
      <c r="N23" s="720">
        <v>0</v>
      </c>
      <c r="O23" s="247">
        <f t="shared" si="3"/>
        <v>2.1560000000000001</v>
      </c>
      <c r="P23" s="248">
        <f t="shared" si="4"/>
        <v>0</v>
      </c>
    </row>
    <row r="24" spans="1:16" ht="15" customHeight="1" thickBot="1" x14ac:dyDescent="0.3">
      <c r="A24" s="1" t="s">
        <v>657</v>
      </c>
      <c r="B24" s="1" t="s">
        <v>675</v>
      </c>
      <c r="C24" s="224">
        <v>3015901</v>
      </c>
      <c r="D24" s="944" t="s">
        <v>1137</v>
      </c>
      <c r="E24" s="945">
        <v>37257</v>
      </c>
      <c r="F24" s="186" t="s">
        <v>672</v>
      </c>
      <c r="G24" s="224">
        <v>212169</v>
      </c>
      <c r="H24" s="224"/>
      <c r="I24" s="252" t="s">
        <v>818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2.1560000000000001</v>
      </c>
      <c r="N24" s="720">
        <v>0</v>
      </c>
      <c r="O24" s="247">
        <f t="shared" si="3"/>
        <v>2.1560000000000001</v>
      </c>
      <c r="P24" s="248">
        <f t="shared" si="4"/>
        <v>0</v>
      </c>
    </row>
    <row r="25" spans="1:16" ht="15" customHeight="1" thickBot="1" x14ac:dyDescent="0.3">
      <c r="A25" s="1" t="s">
        <v>657</v>
      </c>
      <c r="B25" s="1" t="s">
        <v>736</v>
      </c>
      <c r="C25" s="224">
        <v>3543801</v>
      </c>
      <c r="D25" s="944" t="s">
        <v>1137</v>
      </c>
      <c r="E25" s="945">
        <v>37257</v>
      </c>
      <c r="F25" s="1" t="s">
        <v>737</v>
      </c>
      <c r="G25" s="224">
        <v>212169</v>
      </c>
      <c r="H25" s="224"/>
      <c r="I25" s="252" t="s">
        <v>818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2.1560000000000001</v>
      </c>
      <c r="N25" s="720">
        <v>0</v>
      </c>
      <c r="O25" s="247">
        <f t="shared" si="3"/>
        <v>2.1560000000000001</v>
      </c>
      <c r="P25" s="248">
        <f t="shared" si="4"/>
        <v>0</v>
      </c>
    </row>
    <row r="26" spans="1:16" ht="15" customHeight="1" thickBot="1" x14ac:dyDescent="0.3">
      <c r="A26" s="583" t="s">
        <v>657</v>
      </c>
      <c r="B26" s="583" t="s">
        <v>743</v>
      </c>
      <c r="C26" s="585">
        <v>3562701</v>
      </c>
      <c r="D26" s="6" t="s">
        <v>805</v>
      </c>
      <c r="E26" s="941" t="s">
        <v>2046</v>
      </c>
      <c r="F26" s="583" t="s">
        <v>744</v>
      </c>
      <c r="G26" s="585">
        <v>168966</v>
      </c>
      <c r="H26" s="585"/>
      <c r="I26" s="585" t="s">
        <v>804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2.2000000000000002</v>
      </c>
      <c r="N26" s="720">
        <v>0</v>
      </c>
      <c r="O26" s="247">
        <f t="shared" si="3"/>
        <v>2.2000000000000002</v>
      </c>
      <c r="P26" s="248">
        <f t="shared" si="4"/>
        <v>0</v>
      </c>
    </row>
    <row r="27" spans="1:16" ht="15" customHeight="1" thickBot="1" x14ac:dyDescent="0.3">
      <c r="A27" s="6" t="s">
        <v>1746</v>
      </c>
      <c r="B27" s="336" t="s">
        <v>1768</v>
      </c>
      <c r="C27" s="6">
        <v>3545501</v>
      </c>
      <c r="D27" s="944" t="s">
        <v>1769</v>
      </c>
      <c r="E27" s="945">
        <v>37254</v>
      </c>
      <c r="F27" s="250"/>
      <c r="G27" s="250">
        <v>10486</v>
      </c>
      <c r="H27" s="250" t="s">
        <v>1480</v>
      </c>
      <c r="I27" s="250" t="s">
        <v>1481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3">
      <c r="A28" s="6" t="s">
        <v>1474</v>
      </c>
      <c r="B28" s="336" t="s">
        <v>1482</v>
      </c>
      <c r="C28" s="6" t="s">
        <v>1474</v>
      </c>
      <c r="D28" s="944" t="s">
        <v>1769</v>
      </c>
      <c r="E28" s="945">
        <v>37254</v>
      </c>
      <c r="F28" s="250"/>
      <c r="G28" s="250">
        <v>10486</v>
      </c>
      <c r="H28" s="250" t="s">
        <v>1480</v>
      </c>
      <c r="I28" s="250" t="s">
        <v>1481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3">
      <c r="A29" s="6" t="s">
        <v>1746</v>
      </c>
      <c r="B29" s="336" t="s">
        <v>1812</v>
      </c>
      <c r="C29" s="6">
        <v>4357101</v>
      </c>
      <c r="D29" s="944" t="s">
        <v>1769</v>
      </c>
      <c r="E29" s="945">
        <v>37254</v>
      </c>
      <c r="F29" s="250"/>
      <c r="G29" s="250">
        <v>10486</v>
      </c>
      <c r="H29" s="250" t="s">
        <v>1480</v>
      </c>
      <c r="I29" s="250" t="s">
        <v>1481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3">
      <c r="A30" s="6" t="s">
        <v>1746</v>
      </c>
      <c r="B30" s="336" t="s">
        <v>1814</v>
      </c>
      <c r="C30" s="6">
        <v>4362701</v>
      </c>
      <c r="D30" s="944" t="s">
        <v>1769</v>
      </c>
      <c r="E30" s="945">
        <v>37254</v>
      </c>
      <c r="F30" s="250"/>
      <c r="G30" s="250">
        <v>10486</v>
      </c>
      <c r="H30" s="250" t="s">
        <v>1480</v>
      </c>
      <c r="I30" s="250" t="s">
        <v>1481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3">
      <c r="A31" s="6" t="s">
        <v>1746</v>
      </c>
      <c r="B31" s="336" t="s">
        <v>1818</v>
      </c>
      <c r="C31" s="6">
        <v>4366601</v>
      </c>
      <c r="D31" s="944" t="s">
        <v>1769</v>
      </c>
      <c r="E31" s="945">
        <v>37254</v>
      </c>
      <c r="F31" s="250"/>
      <c r="G31" s="250">
        <v>10486</v>
      </c>
      <c r="H31" s="250" t="s">
        <v>1480</v>
      </c>
      <c r="I31" s="250" t="s">
        <v>1481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3">
      <c r="A32" s="6" t="s">
        <v>1746</v>
      </c>
      <c r="B32" s="336" t="s">
        <v>1829</v>
      </c>
      <c r="C32" s="6">
        <v>4006101</v>
      </c>
      <c r="D32" s="944" t="s">
        <v>1769</v>
      </c>
      <c r="E32" s="945">
        <v>37254</v>
      </c>
      <c r="F32" s="250"/>
      <c r="G32" s="250">
        <v>10486</v>
      </c>
      <c r="H32" s="250" t="s">
        <v>1480</v>
      </c>
      <c r="I32" s="250" t="s">
        <v>1481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3">
      <c r="A33" s="6" t="s">
        <v>1746</v>
      </c>
      <c r="B33" s="336" t="s">
        <v>1996</v>
      </c>
      <c r="C33" s="6">
        <v>4354601</v>
      </c>
      <c r="D33" s="944" t="s">
        <v>1769</v>
      </c>
      <c r="E33" s="945">
        <v>37254</v>
      </c>
      <c r="F33" s="250"/>
      <c r="G33" s="250">
        <v>10486</v>
      </c>
      <c r="H33" s="250" t="s">
        <v>1480</v>
      </c>
      <c r="I33" s="250" t="s">
        <v>1481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3">
      <c r="A34" s="6" t="s">
        <v>1746</v>
      </c>
      <c r="B34" s="336" t="s">
        <v>1791</v>
      </c>
      <c r="C34" s="6">
        <v>3565301</v>
      </c>
      <c r="D34" s="944" t="s">
        <v>1483</v>
      </c>
      <c r="E34" s="945">
        <v>37254</v>
      </c>
      <c r="F34" s="250"/>
      <c r="G34" s="250">
        <v>10486</v>
      </c>
      <c r="H34" s="250" t="s">
        <v>1480</v>
      </c>
      <c r="I34" s="250" t="s">
        <v>1481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3">
      <c r="A35" s="1" t="s">
        <v>657</v>
      </c>
      <c r="B35" s="1" t="s">
        <v>658</v>
      </c>
      <c r="C35" s="224">
        <v>1055201</v>
      </c>
      <c r="D35" s="666" t="s">
        <v>661</v>
      </c>
      <c r="E35" s="943">
        <v>37228</v>
      </c>
      <c r="F35" s="6" t="s">
        <v>661</v>
      </c>
      <c r="G35" s="9">
        <v>141089</v>
      </c>
      <c r="H35" s="9"/>
      <c r="I35" s="9" t="s">
        <v>806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3">
      <c r="A36" s="1" t="s">
        <v>657</v>
      </c>
      <c r="B36" s="1" t="s">
        <v>662</v>
      </c>
      <c r="C36" s="224">
        <v>1058501</v>
      </c>
      <c r="D36" s="666" t="s">
        <v>661</v>
      </c>
      <c r="E36" s="943">
        <v>37228</v>
      </c>
      <c r="F36" s="6" t="s">
        <v>661</v>
      </c>
      <c r="G36" s="9">
        <v>141089</v>
      </c>
      <c r="H36" s="9"/>
      <c r="I36" s="9" t="s">
        <v>806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3">
      <c r="A37" s="1" t="s">
        <v>657</v>
      </c>
      <c r="B37" s="1" t="s">
        <v>663</v>
      </c>
      <c r="C37" s="224">
        <v>1059901</v>
      </c>
      <c r="D37" s="666" t="s">
        <v>661</v>
      </c>
      <c r="E37" s="943">
        <v>37228</v>
      </c>
      <c r="F37" s="6" t="s">
        <v>661</v>
      </c>
      <c r="G37" s="9">
        <v>141089</v>
      </c>
      <c r="H37" s="9"/>
      <c r="I37" s="9" t="s">
        <v>806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3">
      <c r="A38" s="1" t="s">
        <v>657</v>
      </c>
      <c r="B38" s="1" t="s">
        <v>664</v>
      </c>
      <c r="C38" s="224">
        <v>1063501</v>
      </c>
      <c r="D38" s="666" t="s">
        <v>661</v>
      </c>
      <c r="E38" s="943">
        <v>37228</v>
      </c>
      <c r="F38" s="6" t="s">
        <v>661</v>
      </c>
      <c r="G38" s="9">
        <v>141089</v>
      </c>
      <c r="H38" s="9"/>
      <c r="I38" s="9" t="s">
        <v>806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3">
      <c r="A39" s="1" t="s">
        <v>657</v>
      </c>
      <c r="B39" s="1" t="s">
        <v>738</v>
      </c>
      <c r="C39" s="224">
        <v>3549701</v>
      </c>
      <c r="D39" s="666" t="s">
        <v>661</v>
      </c>
      <c r="E39" s="943">
        <v>37228</v>
      </c>
      <c r="F39" s="6" t="s">
        <v>661</v>
      </c>
      <c r="G39" s="9">
        <v>141089</v>
      </c>
      <c r="H39" s="9"/>
      <c r="I39" s="9" t="s">
        <v>806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3">
      <c r="A40" s="1" t="s">
        <v>657</v>
      </c>
      <c r="B40" s="1" t="s">
        <v>739</v>
      </c>
      <c r="C40" s="224">
        <v>3552201</v>
      </c>
      <c r="D40" s="666" t="s">
        <v>661</v>
      </c>
      <c r="E40" s="943">
        <v>37228</v>
      </c>
      <c r="F40" s="6" t="s">
        <v>661</v>
      </c>
      <c r="G40" s="9">
        <v>141089</v>
      </c>
      <c r="H40" s="9"/>
      <c r="I40" s="9" t="s">
        <v>806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3">
      <c r="A41" s="1" t="s">
        <v>657</v>
      </c>
      <c r="B41" s="1" t="s">
        <v>740</v>
      </c>
      <c r="C41" s="224">
        <v>3557101</v>
      </c>
      <c r="D41" s="666" t="s">
        <v>661</v>
      </c>
      <c r="E41" s="943">
        <v>37228</v>
      </c>
      <c r="F41" s="6" t="s">
        <v>661</v>
      </c>
      <c r="G41" s="9">
        <v>141089</v>
      </c>
      <c r="H41" s="9"/>
      <c r="I41" s="9" t="s">
        <v>806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3">
      <c r="A42" s="1" t="s">
        <v>657</v>
      </c>
      <c r="B42" s="1" t="s">
        <v>683</v>
      </c>
      <c r="C42" s="224">
        <v>3024701</v>
      </c>
      <c r="D42" s="666" t="s">
        <v>661</v>
      </c>
      <c r="E42" s="943">
        <v>37228</v>
      </c>
      <c r="F42" s="6" t="s">
        <v>661</v>
      </c>
      <c r="G42" s="9">
        <v>141089</v>
      </c>
      <c r="H42" s="9"/>
      <c r="I42" s="9" t="s">
        <v>806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3">
      <c r="A43" s="1" t="s">
        <v>657</v>
      </c>
      <c r="B43" s="1" t="s">
        <v>684</v>
      </c>
      <c r="C43" s="224">
        <v>3024901</v>
      </c>
      <c r="D43" s="666" t="s">
        <v>661</v>
      </c>
      <c r="E43" s="943">
        <v>37228</v>
      </c>
      <c r="F43" s="6" t="s">
        <v>661</v>
      </c>
      <c r="G43" s="9">
        <v>141089</v>
      </c>
      <c r="H43" s="9"/>
      <c r="I43" s="9" t="s">
        <v>806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3">
      <c r="A44" s="1" t="s">
        <v>657</v>
      </c>
      <c r="B44" s="1" t="s">
        <v>893</v>
      </c>
      <c r="C44" s="224">
        <v>3026101</v>
      </c>
      <c r="D44" s="666" t="s">
        <v>661</v>
      </c>
      <c r="E44" s="943">
        <v>37228</v>
      </c>
      <c r="F44" s="6" t="s">
        <v>661</v>
      </c>
      <c r="G44" s="9">
        <v>141089</v>
      </c>
      <c r="H44" s="9"/>
      <c r="I44" s="9" t="s">
        <v>806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3">
      <c r="A45" s="1" t="s">
        <v>657</v>
      </c>
      <c r="B45" s="1" t="s">
        <v>686</v>
      </c>
      <c r="C45" s="224">
        <v>3026401</v>
      </c>
      <c r="D45" s="666" t="s">
        <v>661</v>
      </c>
      <c r="E45" s="943">
        <v>37228</v>
      </c>
      <c r="F45" s="6" t="s">
        <v>661</v>
      </c>
      <c r="G45" s="9">
        <v>141089</v>
      </c>
      <c r="H45" s="9"/>
      <c r="I45" s="9" t="s">
        <v>806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3">
      <c r="A46" s="1" t="s">
        <v>657</v>
      </c>
      <c r="B46" s="1" t="s">
        <v>685</v>
      </c>
      <c r="C46" s="224">
        <v>3025701</v>
      </c>
      <c r="D46" s="666" t="s">
        <v>661</v>
      </c>
      <c r="E46" s="943">
        <v>37228</v>
      </c>
      <c r="F46" s="6" t="s">
        <v>661</v>
      </c>
      <c r="G46" s="9">
        <v>141089</v>
      </c>
      <c r="H46" s="9"/>
      <c r="I46" s="9" t="s">
        <v>806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3">
      <c r="A47" s="1" t="s">
        <v>657</v>
      </c>
      <c r="B47" s="1" t="s">
        <v>687</v>
      </c>
      <c r="C47" s="224">
        <v>3026601</v>
      </c>
      <c r="D47" s="666" t="s">
        <v>661</v>
      </c>
      <c r="E47" s="943">
        <v>37228</v>
      </c>
      <c r="F47" s="6" t="s">
        <v>661</v>
      </c>
      <c r="G47" s="9">
        <v>141089</v>
      </c>
      <c r="H47" s="9"/>
      <c r="I47" s="9" t="s">
        <v>806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3">
      <c r="A48" s="1" t="s">
        <v>679</v>
      </c>
      <c r="B48" s="1" t="s">
        <v>680</v>
      </c>
      <c r="C48" s="224">
        <v>3021701</v>
      </c>
      <c r="D48" s="666" t="s">
        <v>661</v>
      </c>
      <c r="E48" s="943">
        <v>37228</v>
      </c>
      <c r="F48" s="6" t="s">
        <v>661</v>
      </c>
      <c r="G48" s="9">
        <v>141089</v>
      </c>
      <c r="H48" s="9"/>
      <c r="I48" s="9" t="s">
        <v>806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3">
      <c r="A49" s="1" t="s">
        <v>657</v>
      </c>
      <c r="B49" s="1" t="s">
        <v>689</v>
      </c>
      <c r="C49" s="224">
        <v>3029801</v>
      </c>
      <c r="D49" s="666" t="s">
        <v>661</v>
      </c>
      <c r="E49" s="943">
        <v>37228</v>
      </c>
      <c r="F49" s="6" t="s">
        <v>661</v>
      </c>
      <c r="G49" s="9">
        <v>141089</v>
      </c>
      <c r="H49" s="9"/>
      <c r="I49" s="9" t="s">
        <v>806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3">
      <c r="A50" s="1" t="s">
        <v>657</v>
      </c>
      <c r="B50" s="1" t="s">
        <v>688</v>
      </c>
      <c r="C50" s="224">
        <v>3029601</v>
      </c>
      <c r="D50" s="666" t="s">
        <v>661</v>
      </c>
      <c r="E50" s="943">
        <v>37228</v>
      </c>
      <c r="F50" s="6" t="s">
        <v>661</v>
      </c>
      <c r="G50" s="9">
        <v>141089</v>
      </c>
      <c r="H50" s="9"/>
      <c r="I50" s="9" t="s">
        <v>806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3">
      <c r="A51" s="1" t="s">
        <v>657</v>
      </c>
      <c r="B51" s="1" t="s">
        <v>691</v>
      </c>
      <c r="C51" s="224">
        <v>3031701</v>
      </c>
      <c r="D51" s="666" t="s">
        <v>661</v>
      </c>
      <c r="E51" s="943">
        <v>37228</v>
      </c>
      <c r="F51" s="6" t="s">
        <v>661</v>
      </c>
      <c r="G51" s="9">
        <v>141089</v>
      </c>
      <c r="H51" s="9"/>
      <c r="I51" s="9" t="s">
        <v>806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3">
      <c r="A52" s="1" t="s">
        <v>657</v>
      </c>
      <c r="B52" s="1" t="s">
        <v>704</v>
      </c>
      <c r="C52" s="224">
        <v>3209901</v>
      </c>
      <c r="D52" s="666" t="s">
        <v>661</v>
      </c>
      <c r="E52" s="943">
        <v>37228</v>
      </c>
      <c r="F52" s="6" t="s">
        <v>661</v>
      </c>
      <c r="G52" s="9">
        <v>141089</v>
      </c>
      <c r="H52" s="9"/>
      <c r="I52" s="9" t="s">
        <v>806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3">
      <c r="A53" s="1" t="s">
        <v>657</v>
      </c>
      <c r="B53" s="1" t="s">
        <v>692</v>
      </c>
      <c r="C53" s="224">
        <v>3033601</v>
      </c>
      <c r="D53" s="666" t="s">
        <v>661</v>
      </c>
      <c r="E53" s="943">
        <v>37228</v>
      </c>
      <c r="F53" s="6" t="s">
        <v>661</v>
      </c>
      <c r="G53" s="9">
        <v>141089</v>
      </c>
      <c r="H53" s="9"/>
      <c r="I53" s="9" t="s">
        <v>806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3">
      <c r="A54" s="1" t="s">
        <v>657</v>
      </c>
      <c r="B54" s="1" t="s">
        <v>894</v>
      </c>
      <c r="C54" s="224">
        <v>3312501</v>
      </c>
      <c r="D54" s="666" t="s">
        <v>661</v>
      </c>
      <c r="E54" s="943">
        <v>37228</v>
      </c>
      <c r="F54" s="6" t="s">
        <v>661</v>
      </c>
      <c r="G54" s="9">
        <v>141089</v>
      </c>
      <c r="H54" s="9"/>
      <c r="I54" s="9" t="s">
        <v>806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3">
      <c r="A55" s="1" t="s">
        <v>657</v>
      </c>
      <c r="B55" s="1" t="s">
        <v>710</v>
      </c>
      <c r="C55" s="224">
        <v>3313401</v>
      </c>
      <c r="D55" s="666" t="s">
        <v>661</v>
      </c>
      <c r="E55" s="943">
        <v>37228</v>
      </c>
      <c r="F55" s="6" t="s">
        <v>661</v>
      </c>
      <c r="G55" s="9">
        <v>141089</v>
      </c>
      <c r="H55" s="9"/>
      <c r="I55" s="9" t="s">
        <v>806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3">
      <c r="A56" s="1" t="s">
        <v>657</v>
      </c>
      <c r="B56" s="1" t="s">
        <v>674</v>
      </c>
      <c r="C56" s="224">
        <v>3014901</v>
      </c>
      <c r="D56" s="666" t="s">
        <v>661</v>
      </c>
      <c r="E56" s="943">
        <v>37228</v>
      </c>
      <c r="F56" s="6" t="s">
        <v>661</v>
      </c>
      <c r="G56" s="9">
        <v>141089</v>
      </c>
      <c r="H56" s="9"/>
      <c r="I56" s="9" t="s">
        <v>806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3">
      <c r="A57" s="1" t="s">
        <v>657</v>
      </c>
      <c r="B57" s="1" t="s">
        <v>693</v>
      </c>
      <c r="C57" s="224">
        <v>3034501</v>
      </c>
      <c r="D57" s="666" t="s">
        <v>661</v>
      </c>
      <c r="E57" s="943">
        <v>37228</v>
      </c>
      <c r="F57" s="6" t="s">
        <v>661</v>
      </c>
      <c r="G57" s="9">
        <v>141089</v>
      </c>
      <c r="H57" s="9"/>
      <c r="I57" s="9" t="s">
        <v>806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3">
      <c r="A58" s="1" t="s">
        <v>657</v>
      </c>
      <c r="B58" s="1" t="s">
        <v>694</v>
      </c>
      <c r="C58" s="224">
        <v>3038001</v>
      </c>
      <c r="D58" s="666" t="s">
        <v>661</v>
      </c>
      <c r="E58" s="943">
        <v>37228</v>
      </c>
      <c r="F58" s="6" t="s">
        <v>661</v>
      </c>
      <c r="G58" s="9">
        <v>141089</v>
      </c>
      <c r="H58" s="9"/>
      <c r="I58" s="9" t="s">
        <v>806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3">
      <c r="A59" s="1" t="s">
        <v>657</v>
      </c>
      <c r="B59" s="1" t="s">
        <v>690</v>
      </c>
      <c r="C59" s="224">
        <v>3031301</v>
      </c>
      <c r="D59" s="666" t="s">
        <v>661</v>
      </c>
      <c r="E59" s="943">
        <v>37228</v>
      </c>
      <c r="F59" s="6" t="s">
        <v>661</v>
      </c>
      <c r="G59" s="9">
        <v>141089</v>
      </c>
      <c r="H59" s="9"/>
      <c r="I59" s="9" t="s">
        <v>806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3">
      <c r="A60" s="1" t="s">
        <v>657</v>
      </c>
      <c r="B60" s="1" t="s">
        <v>707</v>
      </c>
      <c r="C60" s="224">
        <v>3297001</v>
      </c>
      <c r="D60" s="666" t="s">
        <v>661</v>
      </c>
      <c r="E60" s="943">
        <v>37228</v>
      </c>
      <c r="F60" s="6" t="s">
        <v>661</v>
      </c>
      <c r="G60" s="9">
        <v>141089</v>
      </c>
      <c r="H60" s="9"/>
      <c r="I60" s="9" t="s">
        <v>806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3">
      <c r="A61" s="1" t="s">
        <v>657</v>
      </c>
      <c r="B61" s="1" t="s">
        <v>708</v>
      </c>
      <c r="C61" s="224">
        <v>3297001</v>
      </c>
      <c r="D61" s="666" t="s">
        <v>661</v>
      </c>
      <c r="E61" s="943">
        <v>37228</v>
      </c>
      <c r="F61" s="6" t="s">
        <v>661</v>
      </c>
      <c r="G61" s="9">
        <v>141089</v>
      </c>
      <c r="H61" s="9"/>
      <c r="I61" s="9" t="s">
        <v>806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3">
      <c r="A62" s="1" t="s">
        <v>679</v>
      </c>
      <c r="B62" s="1" t="s">
        <v>681</v>
      </c>
      <c r="C62" s="224">
        <v>3023201</v>
      </c>
      <c r="D62" s="666" t="s">
        <v>661</v>
      </c>
      <c r="E62" s="943">
        <v>37228</v>
      </c>
      <c r="F62" s="6" t="s">
        <v>661</v>
      </c>
      <c r="G62" s="9">
        <v>141089</v>
      </c>
      <c r="H62" s="9"/>
      <c r="I62" s="9" t="s">
        <v>806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3">
      <c r="A63" s="1" t="s">
        <v>657</v>
      </c>
      <c r="B63" s="1" t="s">
        <v>682</v>
      </c>
      <c r="C63" s="224">
        <v>3023401</v>
      </c>
      <c r="D63" s="666" t="s">
        <v>661</v>
      </c>
      <c r="E63" s="943">
        <v>37228</v>
      </c>
      <c r="F63" s="6" t="s">
        <v>661</v>
      </c>
      <c r="G63" s="9">
        <v>141089</v>
      </c>
      <c r="H63" s="9"/>
      <c r="I63" s="9" t="s">
        <v>806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3">
      <c r="A64" s="1" t="s">
        <v>657</v>
      </c>
      <c r="B64" s="1" t="s">
        <v>699</v>
      </c>
      <c r="C64" s="224">
        <v>3130501</v>
      </c>
      <c r="D64" s="666" t="s">
        <v>807</v>
      </c>
      <c r="E64" s="943">
        <v>37228</v>
      </c>
      <c r="F64" s="250" t="s">
        <v>807</v>
      </c>
      <c r="G64" s="185">
        <v>210487</v>
      </c>
      <c r="H64" s="185"/>
      <c r="I64" s="185" t="s">
        <v>928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3">
      <c r="A65" s="1" t="s">
        <v>679</v>
      </c>
      <c r="B65" s="1" t="s">
        <v>711</v>
      </c>
      <c r="C65" s="270">
        <v>3421301</v>
      </c>
      <c r="D65" s="666" t="s">
        <v>807</v>
      </c>
      <c r="E65" s="943">
        <v>37228</v>
      </c>
      <c r="F65" s="250" t="s">
        <v>2043</v>
      </c>
      <c r="G65" s="185">
        <v>210487</v>
      </c>
      <c r="H65" s="185"/>
      <c r="I65" s="185" t="s">
        <v>928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3">
      <c r="A66" s="1" t="s">
        <v>657</v>
      </c>
      <c r="B66" s="1" t="s">
        <v>713</v>
      </c>
      <c r="C66" s="270">
        <v>3425201</v>
      </c>
      <c r="D66" s="666" t="s">
        <v>807</v>
      </c>
      <c r="E66" s="943">
        <v>37228</v>
      </c>
      <c r="F66" s="250" t="s">
        <v>2043</v>
      </c>
      <c r="G66" s="185">
        <v>210487</v>
      </c>
      <c r="H66" s="185"/>
      <c r="I66" s="185" t="s">
        <v>928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3">
      <c r="A67" s="1" t="s">
        <v>657</v>
      </c>
      <c r="B67" s="1" t="s">
        <v>716</v>
      </c>
      <c r="C67" s="270">
        <v>3472501</v>
      </c>
      <c r="D67" s="666" t="s">
        <v>807</v>
      </c>
      <c r="E67" s="943">
        <v>37228</v>
      </c>
      <c r="F67" s="250" t="s">
        <v>2043</v>
      </c>
      <c r="G67" s="185">
        <v>210487</v>
      </c>
      <c r="H67" s="185"/>
      <c r="I67" s="185" t="s">
        <v>928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3">
      <c r="A68" s="1" t="s">
        <v>657</v>
      </c>
      <c r="B68" s="1" t="s">
        <v>733</v>
      </c>
      <c r="C68" s="224">
        <v>3539901</v>
      </c>
      <c r="D68" s="666" t="s">
        <v>807</v>
      </c>
      <c r="E68" s="943">
        <v>37228</v>
      </c>
      <c r="F68" s="250" t="s">
        <v>807</v>
      </c>
      <c r="G68" s="185">
        <v>210487</v>
      </c>
      <c r="H68" s="185"/>
      <c r="I68" s="185" t="s">
        <v>928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3">
      <c r="A69" s="1" t="s">
        <v>657</v>
      </c>
      <c r="B69" s="1" t="s">
        <v>701</v>
      </c>
      <c r="C69" s="224">
        <v>3141701</v>
      </c>
      <c r="D69" s="666" t="s">
        <v>807</v>
      </c>
      <c r="E69" s="943">
        <v>37228</v>
      </c>
      <c r="F69" s="250" t="s">
        <v>807</v>
      </c>
      <c r="G69" s="185">
        <v>210487</v>
      </c>
      <c r="H69" s="185"/>
      <c r="I69" s="185" t="s">
        <v>928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3">
      <c r="A70" s="1" t="s">
        <v>657</v>
      </c>
      <c r="B70" s="1" t="s">
        <v>697</v>
      </c>
      <c r="C70" s="224">
        <v>3095101</v>
      </c>
      <c r="D70" s="666" t="s">
        <v>807</v>
      </c>
      <c r="E70" s="943">
        <v>37228</v>
      </c>
      <c r="F70" s="250" t="s">
        <v>807</v>
      </c>
      <c r="G70" s="185">
        <v>210487</v>
      </c>
      <c r="H70" s="185"/>
      <c r="I70" s="185" t="s">
        <v>928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3">
      <c r="A71" s="1" t="s">
        <v>657</v>
      </c>
      <c r="B71" s="1" t="s">
        <v>673</v>
      </c>
      <c r="C71" s="224">
        <v>3013701</v>
      </c>
      <c r="D71" s="666" t="s">
        <v>807</v>
      </c>
      <c r="E71" s="943">
        <v>37228</v>
      </c>
      <c r="F71" s="250" t="s">
        <v>807</v>
      </c>
      <c r="G71" s="185">
        <v>210487</v>
      </c>
      <c r="H71" s="185"/>
      <c r="I71" s="185" t="s">
        <v>928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3">
      <c r="A72" s="1" t="s">
        <v>679</v>
      </c>
      <c r="B72" s="1" t="s">
        <v>715</v>
      </c>
      <c r="C72" s="224">
        <v>3425901</v>
      </c>
      <c r="D72" s="666" t="s">
        <v>807</v>
      </c>
      <c r="E72" s="943">
        <v>37228</v>
      </c>
      <c r="F72" s="250" t="s">
        <v>807</v>
      </c>
      <c r="G72" s="185">
        <v>210487</v>
      </c>
      <c r="H72" s="185"/>
      <c r="I72" s="185" t="s">
        <v>928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3">
      <c r="A73" s="1" t="s">
        <v>657</v>
      </c>
      <c r="B73" s="1" t="s">
        <v>717</v>
      </c>
      <c r="C73" s="270">
        <v>3472501</v>
      </c>
      <c r="D73" s="666" t="s">
        <v>807</v>
      </c>
      <c r="E73" s="943">
        <v>37228</v>
      </c>
      <c r="F73" s="250" t="s">
        <v>2043</v>
      </c>
      <c r="G73" s="185">
        <v>210487</v>
      </c>
      <c r="H73" s="185"/>
      <c r="I73" s="185" t="s">
        <v>928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3">
      <c r="A74" s="1" t="s">
        <v>679</v>
      </c>
      <c r="B74" s="1" t="s">
        <v>712</v>
      </c>
      <c r="C74" s="270">
        <v>3421301</v>
      </c>
      <c r="D74" s="666" t="s">
        <v>807</v>
      </c>
      <c r="E74" s="943">
        <v>37228</v>
      </c>
      <c r="F74" s="250" t="s">
        <v>2043</v>
      </c>
      <c r="G74" s="185">
        <v>210487</v>
      </c>
      <c r="H74" s="185"/>
      <c r="I74" s="185" t="s">
        <v>928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3">
      <c r="A75" s="1" t="s">
        <v>657</v>
      </c>
      <c r="B75" s="1" t="s">
        <v>714</v>
      </c>
      <c r="C75" s="270">
        <v>3425201</v>
      </c>
      <c r="D75" s="666" t="s">
        <v>807</v>
      </c>
      <c r="E75" s="943">
        <v>37228</v>
      </c>
      <c r="F75" s="250" t="s">
        <v>2043</v>
      </c>
      <c r="G75" s="185">
        <v>210487</v>
      </c>
      <c r="H75" s="185"/>
      <c r="I75" s="185" t="s">
        <v>928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3">
      <c r="A76" s="6" t="s">
        <v>1746</v>
      </c>
      <c r="B76" s="336" t="s">
        <v>1747</v>
      </c>
      <c r="C76" s="6">
        <v>2150501</v>
      </c>
      <c r="D76" s="944" t="s">
        <v>1748</v>
      </c>
      <c r="E76" s="945">
        <v>37256</v>
      </c>
      <c r="F76" s="6"/>
      <c r="G76" s="1">
        <v>13884</v>
      </c>
      <c r="H76" s="1" t="s">
        <v>1484</v>
      </c>
      <c r="I76" s="373" t="s">
        <v>2067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2.2000000000000002</v>
      </c>
      <c r="N76" s="720">
        <v>0</v>
      </c>
      <c r="O76" s="247">
        <f t="shared" si="10"/>
        <v>2.2000000000000002</v>
      </c>
      <c r="P76" s="248">
        <f t="shared" si="11"/>
        <v>0</v>
      </c>
    </row>
    <row r="77" spans="1:16" ht="15" customHeight="1" thickBot="1" x14ac:dyDescent="0.3">
      <c r="A77" s="6" t="s">
        <v>1718</v>
      </c>
      <c r="B77" s="336" t="s">
        <v>1723</v>
      </c>
      <c r="C77" s="250">
        <v>4133001</v>
      </c>
      <c r="D77" s="944" t="s">
        <v>1724</v>
      </c>
      <c r="E77" s="945">
        <v>37257</v>
      </c>
      <c r="F77" s="250"/>
      <c r="G77" s="250">
        <v>14385</v>
      </c>
      <c r="H77" s="250" t="s">
        <v>947</v>
      </c>
      <c r="I77" s="250" t="s">
        <v>1485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3">
      <c r="A78" s="6" t="s">
        <v>1727</v>
      </c>
      <c r="B78" s="336" t="s">
        <v>1728</v>
      </c>
      <c r="C78" s="250">
        <v>4092601</v>
      </c>
      <c r="D78" s="944" t="s">
        <v>1724</v>
      </c>
      <c r="E78" s="945">
        <v>37257</v>
      </c>
      <c r="F78" s="250"/>
      <c r="G78" s="250">
        <v>14385</v>
      </c>
      <c r="H78" s="250" t="s">
        <v>947</v>
      </c>
      <c r="I78" s="250" t="s">
        <v>1485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3">
      <c r="A79" s="6" t="s">
        <v>1746</v>
      </c>
      <c r="B79" s="336" t="s">
        <v>1944</v>
      </c>
      <c r="C79" s="6">
        <v>3290902</v>
      </c>
      <c r="D79" s="666" t="s">
        <v>1945</v>
      </c>
      <c r="E79" s="943">
        <v>37228</v>
      </c>
      <c r="F79" s="250"/>
      <c r="G79" s="250">
        <v>14599</v>
      </c>
      <c r="H79" s="250" t="s">
        <v>1486</v>
      </c>
      <c r="I79" s="250" t="s">
        <v>325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3">
      <c r="A80" s="6" t="s">
        <v>1746</v>
      </c>
      <c r="B80" s="336" t="s">
        <v>1755</v>
      </c>
      <c r="C80" s="6">
        <v>3423501</v>
      </c>
      <c r="D80" s="6" t="s">
        <v>1266</v>
      </c>
      <c r="E80" s="941" t="s">
        <v>2046</v>
      </c>
      <c r="F80" s="6"/>
      <c r="G80" s="1">
        <v>15062</v>
      </c>
      <c r="H80" s="1" t="s">
        <v>954</v>
      </c>
      <c r="I80" s="1" t="s">
        <v>2064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2.1339999999999999</v>
      </c>
      <c r="N80" s="720">
        <v>0</v>
      </c>
      <c r="O80" s="247">
        <f t="shared" si="10"/>
        <v>2.1339999999999999</v>
      </c>
      <c r="P80" s="248">
        <f t="shared" si="11"/>
        <v>0</v>
      </c>
    </row>
    <row r="81" spans="1:17" ht="15" customHeight="1" thickBot="1" x14ac:dyDescent="0.3">
      <c r="A81" s="6" t="s">
        <v>1746</v>
      </c>
      <c r="B81" s="336" t="s">
        <v>1757</v>
      </c>
      <c r="C81" s="6">
        <v>3423601</v>
      </c>
      <c r="D81" s="6" t="s">
        <v>1266</v>
      </c>
      <c r="E81" s="941" t="s">
        <v>2046</v>
      </c>
      <c r="F81" s="6"/>
      <c r="G81" s="1">
        <v>15062</v>
      </c>
      <c r="H81" s="1" t="s">
        <v>954</v>
      </c>
      <c r="I81" s="1" t="s">
        <v>2064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2.1339999999999999</v>
      </c>
      <c r="N81" s="720">
        <v>0</v>
      </c>
      <c r="O81" s="247">
        <f t="shared" si="10"/>
        <v>2.1339999999999999</v>
      </c>
      <c r="P81" s="248">
        <f t="shared" si="11"/>
        <v>0</v>
      </c>
    </row>
    <row r="82" spans="1:17" ht="15" customHeight="1" thickBot="1" x14ac:dyDescent="0.3">
      <c r="A82" s="6" t="s">
        <v>1746</v>
      </c>
      <c r="B82" s="336" t="s">
        <v>1758</v>
      </c>
      <c r="C82" s="6">
        <v>3423701</v>
      </c>
      <c r="D82" s="6" t="s">
        <v>1266</v>
      </c>
      <c r="E82" s="941" t="s">
        <v>2046</v>
      </c>
      <c r="F82" s="6"/>
      <c r="G82" s="1">
        <v>15062</v>
      </c>
      <c r="H82" s="1" t="s">
        <v>954</v>
      </c>
      <c r="I82" s="1" t="s">
        <v>2064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2.1339999999999999</v>
      </c>
      <c r="N82" s="720">
        <v>0</v>
      </c>
      <c r="O82" s="247">
        <f t="shared" si="10"/>
        <v>2.1339999999999999</v>
      </c>
      <c r="P82" s="248">
        <f t="shared" si="11"/>
        <v>0</v>
      </c>
    </row>
    <row r="83" spans="1:17" ht="15" customHeight="1" thickBot="1" x14ac:dyDescent="0.3">
      <c r="A83" s="6" t="s">
        <v>1746</v>
      </c>
      <c r="B83" s="336" t="s">
        <v>1759</v>
      </c>
      <c r="C83" s="6">
        <v>3423801</v>
      </c>
      <c r="D83" s="6" t="s">
        <v>1266</v>
      </c>
      <c r="E83" s="941" t="s">
        <v>2046</v>
      </c>
      <c r="F83" s="6"/>
      <c r="G83" s="1">
        <v>15062</v>
      </c>
      <c r="H83" s="1" t="s">
        <v>954</v>
      </c>
      <c r="I83" s="1" t="s">
        <v>2064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2.1339999999999999</v>
      </c>
      <c r="N83" s="720">
        <v>0</v>
      </c>
      <c r="O83" s="247">
        <f t="shared" si="10"/>
        <v>2.1339999999999999</v>
      </c>
      <c r="P83" s="248">
        <f t="shared" si="11"/>
        <v>0</v>
      </c>
    </row>
    <row r="84" spans="1:17" ht="15" customHeight="1" thickBot="1" x14ac:dyDescent="0.3">
      <c r="A84" s="6" t="s">
        <v>1746</v>
      </c>
      <c r="B84" s="336" t="s">
        <v>1762</v>
      </c>
      <c r="C84" s="6">
        <v>3429601</v>
      </c>
      <c r="D84" s="6" t="s">
        <v>1266</v>
      </c>
      <c r="E84" s="941" t="s">
        <v>2046</v>
      </c>
      <c r="F84" s="6"/>
      <c r="G84" s="1">
        <v>15062</v>
      </c>
      <c r="H84" s="1" t="s">
        <v>954</v>
      </c>
      <c r="I84" s="1" t="s">
        <v>2064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2.1339999999999999</v>
      </c>
      <c r="N84" s="720">
        <v>0</v>
      </c>
      <c r="O84" s="247">
        <f t="shared" si="10"/>
        <v>2.1339999999999999</v>
      </c>
      <c r="P84" s="248">
        <f t="shared" si="11"/>
        <v>0</v>
      </c>
    </row>
    <row r="85" spans="1:17" ht="15" customHeight="1" thickBot="1" x14ac:dyDescent="0.3">
      <c r="A85" s="6" t="s">
        <v>2006</v>
      </c>
      <c r="B85" s="336" t="s">
        <v>2009</v>
      </c>
      <c r="C85" s="6">
        <v>3478201</v>
      </c>
      <c r="D85" s="6" t="s">
        <v>1266</v>
      </c>
      <c r="E85" s="941" t="s">
        <v>2046</v>
      </c>
      <c r="F85" s="6"/>
      <c r="G85" s="1">
        <v>15062</v>
      </c>
      <c r="H85" s="1" t="s">
        <v>954</v>
      </c>
      <c r="I85" s="1" t="s">
        <v>2064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2.1339999999999999</v>
      </c>
      <c r="N85" s="720">
        <v>0</v>
      </c>
      <c r="O85" s="247">
        <f t="shared" si="10"/>
        <v>2.1339999999999999</v>
      </c>
      <c r="P85" s="248">
        <f t="shared" si="11"/>
        <v>0</v>
      </c>
    </row>
    <row r="86" spans="1:17" ht="15" customHeight="1" thickBot="1" x14ac:dyDescent="0.3">
      <c r="A86" s="6" t="s">
        <v>1746</v>
      </c>
      <c r="B86" s="336" t="s">
        <v>1763</v>
      </c>
      <c r="C86" s="6">
        <v>3502801</v>
      </c>
      <c r="D86" s="6" t="s">
        <v>1266</v>
      </c>
      <c r="E86" s="941" t="s">
        <v>2046</v>
      </c>
      <c r="F86" s="6"/>
      <c r="G86" s="1">
        <v>15062</v>
      </c>
      <c r="H86" s="1" t="s">
        <v>954</v>
      </c>
      <c r="I86" s="1" t="s">
        <v>2064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2.1339999999999999</v>
      </c>
      <c r="N86" s="720">
        <v>0</v>
      </c>
      <c r="O86" s="247">
        <f t="shared" si="10"/>
        <v>2.1339999999999999</v>
      </c>
      <c r="P86" s="248">
        <f t="shared" si="11"/>
        <v>0</v>
      </c>
    </row>
    <row r="87" spans="1:17" ht="15" customHeight="1" thickBot="1" x14ac:dyDescent="0.3">
      <c r="A87" s="6" t="s">
        <v>1746</v>
      </c>
      <c r="B87" s="336" t="s">
        <v>1760</v>
      </c>
      <c r="C87" s="6">
        <v>3428401</v>
      </c>
      <c r="D87" s="6" t="s">
        <v>1487</v>
      </c>
      <c r="E87" s="941" t="s">
        <v>2046</v>
      </c>
      <c r="F87" s="6"/>
      <c r="G87" s="1">
        <v>15062</v>
      </c>
      <c r="H87" s="1" t="s">
        <v>954</v>
      </c>
      <c r="I87" s="1" t="s">
        <v>2064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2.1339999999999999</v>
      </c>
      <c r="N87" s="720">
        <v>0</v>
      </c>
      <c r="O87" s="247">
        <f t="shared" si="10"/>
        <v>2.1339999999999999</v>
      </c>
      <c r="P87" s="248">
        <f t="shared" si="11"/>
        <v>0</v>
      </c>
    </row>
    <row r="88" spans="1:17" ht="15" customHeight="1" thickBot="1" x14ac:dyDescent="0.3">
      <c r="A88" s="6" t="s">
        <v>1746</v>
      </c>
      <c r="B88" s="336" t="s">
        <v>1761</v>
      </c>
      <c r="C88" s="6">
        <v>3429001</v>
      </c>
      <c r="D88" s="6" t="s">
        <v>1487</v>
      </c>
      <c r="E88" s="941" t="s">
        <v>2046</v>
      </c>
      <c r="F88" s="6"/>
      <c r="G88" s="1">
        <v>15062</v>
      </c>
      <c r="H88" s="1" t="s">
        <v>954</v>
      </c>
      <c r="I88" s="1" t="s">
        <v>2064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2.1339999999999999</v>
      </c>
      <c r="N88" s="720">
        <v>0</v>
      </c>
      <c r="O88" s="247">
        <f t="shared" si="10"/>
        <v>2.1339999999999999</v>
      </c>
      <c r="P88" s="248">
        <f t="shared" si="11"/>
        <v>0</v>
      </c>
    </row>
    <row r="89" spans="1:17" s="172" customFormat="1" ht="15" customHeight="1" thickBot="1" x14ac:dyDescent="0.3">
      <c r="A89" s="186" t="s">
        <v>1746</v>
      </c>
      <c r="B89" s="822" t="s">
        <v>1974</v>
      </c>
      <c r="C89" s="186">
        <v>3284701</v>
      </c>
      <c r="D89" s="6" t="s">
        <v>1558</v>
      </c>
      <c r="E89" s="941" t="s">
        <v>2046</v>
      </c>
      <c r="F89" s="186" t="s">
        <v>1559</v>
      </c>
      <c r="G89" s="186">
        <v>73632</v>
      </c>
      <c r="H89" s="186" t="s">
        <v>1521</v>
      </c>
      <c r="I89" s="186" t="s">
        <v>2066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0</v>
      </c>
      <c r="L89" s="823">
        <f>IF(ISNA(VLOOKUP(B89,cngdata,14,FALSE)),0,VLOOKUP(B89,cngdata,14,FALSE))</f>
        <v>0</v>
      </c>
      <c r="M89" s="824">
        <f>M$2*99%</f>
        <v>2.1779999999999999</v>
      </c>
      <c r="N89" s="186">
        <v>0</v>
      </c>
      <c r="O89" s="825">
        <f>M89-N89</f>
        <v>2.1779999999999999</v>
      </c>
      <c r="P89" s="826">
        <f>L89*O89</f>
        <v>0</v>
      </c>
      <c r="Q89" s="172" t="s">
        <v>368</v>
      </c>
    </row>
    <row r="90" spans="1:17" ht="15" customHeight="1" thickBot="1" x14ac:dyDescent="0.3">
      <c r="A90" s="1" t="s">
        <v>668</v>
      </c>
      <c r="B90" s="1" t="s">
        <v>669</v>
      </c>
      <c r="C90" s="224">
        <v>2096101</v>
      </c>
      <c r="D90" s="6" t="s">
        <v>670</v>
      </c>
      <c r="E90" s="941" t="s">
        <v>2046</v>
      </c>
      <c r="F90" s="1" t="s">
        <v>670</v>
      </c>
      <c r="G90" s="224">
        <v>211174</v>
      </c>
      <c r="H90" s="224"/>
      <c r="I90" s="252" t="s">
        <v>804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2.2000000000000002</v>
      </c>
      <c r="N90" s="720">
        <v>0</v>
      </c>
      <c r="O90" s="247">
        <f>M90-N90</f>
        <v>2.2000000000000002</v>
      </c>
      <c r="P90" s="248">
        <f>L90*O90</f>
        <v>0</v>
      </c>
    </row>
    <row r="91" spans="1:17" ht="15" customHeight="1" thickBot="1" x14ac:dyDescent="0.3">
      <c r="A91" s="1" t="s">
        <v>668</v>
      </c>
      <c r="B91" t="s">
        <v>898</v>
      </c>
      <c r="C91">
        <v>2159601</v>
      </c>
      <c r="D91" s="6" t="s">
        <v>670</v>
      </c>
      <c r="E91" s="941" t="s">
        <v>2046</v>
      </c>
      <c r="F91" s="1" t="s">
        <v>670</v>
      </c>
      <c r="G91" s="224">
        <v>211174</v>
      </c>
      <c r="H91" s="224"/>
      <c r="I91" s="252" t="s">
        <v>804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2.2000000000000002</v>
      </c>
      <c r="N91" s="720">
        <v>0</v>
      </c>
      <c r="O91" s="247">
        <f t="shared" si="10"/>
        <v>2.2000000000000002</v>
      </c>
      <c r="P91" s="248">
        <f t="shared" si="11"/>
        <v>0</v>
      </c>
    </row>
    <row r="92" spans="1:17" ht="15" customHeight="1" thickBot="1" x14ac:dyDescent="0.3">
      <c r="A92" s="1" t="s">
        <v>657</v>
      </c>
      <c r="B92" s="1" t="s">
        <v>775</v>
      </c>
      <c r="C92" s="224">
        <v>4333601</v>
      </c>
      <c r="D92" s="6" t="s">
        <v>816</v>
      </c>
      <c r="E92" s="941" t="s">
        <v>2046</v>
      </c>
      <c r="F92" s="1" t="s">
        <v>816</v>
      </c>
      <c r="G92" s="224">
        <v>212194</v>
      </c>
      <c r="H92" s="224"/>
      <c r="I92" s="224" t="s">
        <v>129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2.21</v>
      </c>
      <c r="N92" s="720">
        <v>0</v>
      </c>
      <c r="O92" s="247">
        <f t="shared" si="10"/>
        <v>2.21</v>
      </c>
      <c r="P92" s="248">
        <f t="shared" si="11"/>
        <v>0</v>
      </c>
    </row>
    <row r="93" spans="1:17" ht="15" customHeight="1" thickBot="1" x14ac:dyDescent="0.3">
      <c r="A93" s="1" t="s">
        <v>758</v>
      </c>
      <c r="B93" s="1" t="s">
        <v>759</v>
      </c>
      <c r="C93" s="224">
        <v>4085901</v>
      </c>
      <c r="D93" s="6" t="s">
        <v>678</v>
      </c>
      <c r="E93" s="941" t="s">
        <v>2046</v>
      </c>
      <c r="F93" s="1" t="s">
        <v>678</v>
      </c>
      <c r="G93" s="224" t="s">
        <v>2046</v>
      </c>
      <c r="H93" s="224"/>
      <c r="I93" s="224" t="s">
        <v>2046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2.2000000000000002</v>
      </c>
      <c r="N93" s="720">
        <v>0</v>
      </c>
      <c r="O93" s="247">
        <f t="shared" si="10"/>
        <v>2.2000000000000002</v>
      </c>
      <c r="P93" s="764">
        <f t="shared" si="11"/>
        <v>0</v>
      </c>
    </row>
    <row r="94" spans="1:17" ht="15" customHeight="1" thickBot="1" x14ac:dyDescent="0.3">
      <c r="A94" s="1" t="s">
        <v>676</v>
      </c>
      <c r="B94" s="1" t="s">
        <v>700</v>
      </c>
      <c r="C94" s="224">
        <v>3139001</v>
      </c>
      <c r="D94" s="6" t="s">
        <v>678</v>
      </c>
      <c r="E94" s="941" t="s">
        <v>2046</v>
      </c>
      <c r="F94" s="1" t="s">
        <v>678</v>
      </c>
      <c r="G94" s="224" t="s">
        <v>2046</v>
      </c>
      <c r="H94" s="224"/>
      <c r="I94" s="224" t="s">
        <v>2046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2.2000000000000002</v>
      </c>
      <c r="N94" s="720">
        <v>0</v>
      </c>
      <c r="O94" s="247">
        <f t="shared" si="10"/>
        <v>2.2000000000000002</v>
      </c>
      <c r="P94" s="764">
        <f t="shared" si="11"/>
        <v>0</v>
      </c>
    </row>
    <row r="95" spans="1:17" ht="15" customHeight="1" thickBot="1" x14ac:dyDescent="0.3">
      <c r="A95" s="1" t="s">
        <v>676</v>
      </c>
      <c r="B95" s="1" t="s">
        <v>677</v>
      </c>
      <c r="C95" s="224">
        <v>3017201</v>
      </c>
      <c r="D95" s="6" t="s">
        <v>678</v>
      </c>
      <c r="E95" s="941" t="s">
        <v>2046</v>
      </c>
      <c r="F95" s="1" t="s">
        <v>678</v>
      </c>
      <c r="G95" s="224" t="s">
        <v>2046</v>
      </c>
      <c r="H95" s="224"/>
      <c r="I95" s="224" t="s">
        <v>2046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2.2000000000000002</v>
      </c>
      <c r="N95" s="720">
        <v>0</v>
      </c>
      <c r="O95" s="247">
        <f t="shared" si="10"/>
        <v>2.2000000000000002</v>
      </c>
      <c r="P95" s="248">
        <f t="shared" si="11"/>
        <v>0</v>
      </c>
    </row>
    <row r="96" spans="1:17" ht="15" customHeight="1" thickBot="1" x14ac:dyDescent="0.3">
      <c r="A96" s="6" t="s">
        <v>2020</v>
      </c>
      <c r="B96" s="336" t="s">
        <v>2021</v>
      </c>
      <c r="C96" s="6">
        <v>3134901</v>
      </c>
      <c r="D96" s="944" t="s">
        <v>177</v>
      </c>
      <c r="E96" s="945">
        <v>37256</v>
      </c>
      <c r="F96" s="250" t="s">
        <v>2334</v>
      </c>
      <c r="G96" s="250">
        <v>2414</v>
      </c>
      <c r="H96" s="250" t="s">
        <v>1473</v>
      </c>
      <c r="I96" s="244" t="s">
        <v>296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3">
      <c r="A97" s="1" t="s">
        <v>1718</v>
      </c>
      <c r="B97" s="1" t="s">
        <v>176</v>
      </c>
      <c r="C97" s="1">
        <v>4132101</v>
      </c>
      <c r="D97" s="944" t="s">
        <v>177</v>
      </c>
      <c r="E97" s="945">
        <v>37256</v>
      </c>
      <c r="F97" s="250"/>
      <c r="G97" s="185">
        <v>375319</v>
      </c>
      <c r="H97" s="185"/>
      <c r="I97" s="216" t="s">
        <v>297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3">
      <c r="A98" s="1" t="s">
        <v>1718</v>
      </c>
      <c r="B98" s="1" t="s">
        <v>178</v>
      </c>
      <c r="C98" s="1">
        <v>4132201</v>
      </c>
      <c r="D98" s="944" t="s">
        <v>177</v>
      </c>
      <c r="E98" s="945">
        <v>37256</v>
      </c>
      <c r="F98" s="250"/>
      <c r="G98" s="185">
        <v>375319</v>
      </c>
      <c r="H98" s="185"/>
      <c r="I98" s="216" t="s">
        <v>297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3">
      <c r="A99" s="1" t="s">
        <v>1718</v>
      </c>
      <c r="B99" s="1" t="s">
        <v>179</v>
      </c>
      <c r="C99" s="1">
        <v>4134301</v>
      </c>
      <c r="D99" s="944" t="s">
        <v>177</v>
      </c>
      <c r="E99" s="945">
        <v>37256</v>
      </c>
      <c r="F99" s="250"/>
      <c r="G99" s="185">
        <v>375319</v>
      </c>
      <c r="H99" s="185"/>
      <c r="I99" s="216" t="s">
        <v>297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3">
      <c r="A100" s="1" t="s">
        <v>1718</v>
      </c>
      <c r="B100" s="1" t="s">
        <v>180</v>
      </c>
      <c r="C100" s="1">
        <v>4137901</v>
      </c>
      <c r="D100" s="944" t="s">
        <v>177</v>
      </c>
      <c r="E100" s="945">
        <v>37256</v>
      </c>
      <c r="F100" s="250"/>
      <c r="G100" s="185">
        <v>375319</v>
      </c>
      <c r="H100" s="185"/>
      <c r="I100" s="216" t="s">
        <v>297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3">
      <c r="A101" s="1" t="s">
        <v>1718</v>
      </c>
      <c r="B101" s="1" t="s">
        <v>181</v>
      </c>
      <c r="C101" s="1">
        <v>4235001</v>
      </c>
      <c r="D101" s="944" t="s">
        <v>177</v>
      </c>
      <c r="E101" s="945">
        <v>37256</v>
      </c>
      <c r="F101" s="250"/>
      <c r="G101" s="185">
        <v>375319</v>
      </c>
      <c r="H101" s="185"/>
      <c r="I101" s="216" t="s">
        <v>297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3">
      <c r="A102" t="s">
        <v>1718</v>
      </c>
      <c r="B102" t="s">
        <v>1553</v>
      </c>
      <c r="C102">
        <v>4370801</v>
      </c>
      <c r="D102" s="944" t="s">
        <v>177</v>
      </c>
      <c r="E102" s="945">
        <v>37256</v>
      </c>
      <c r="F102" s="250"/>
      <c r="G102" s="185">
        <v>375319</v>
      </c>
      <c r="H102" s="185"/>
      <c r="I102" s="216" t="s">
        <v>297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3">
      <c r="A103" t="s">
        <v>1727</v>
      </c>
      <c r="B103" t="s">
        <v>1554</v>
      </c>
      <c r="C103">
        <v>4370901</v>
      </c>
      <c r="D103" s="944" t="s">
        <v>177</v>
      </c>
      <c r="E103" s="945">
        <v>37256</v>
      </c>
      <c r="F103" s="250"/>
      <c r="G103" s="185">
        <v>375319</v>
      </c>
      <c r="H103" s="185"/>
      <c r="I103" s="216" t="s">
        <v>297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3">
      <c r="A104" t="s">
        <v>1718</v>
      </c>
      <c r="B104" t="s">
        <v>586</v>
      </c>
      <c r="C104">
        <v>4371201</v>
      </c>
      <c r="D104" s="944" t="s">
        <v>177</v>
      </c>
      <c r="E104" s="945">
        <v>37256</v>
      </c>
      <c r="F104" s="250"/>
      <c r="G104" s="185">
        <v>375319</v>
      </c>
      <c r="H104" s="185"/>
      <c r="I104" s="216" t="s">
        <v>297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3">
      <c r="A105" t="s">
        <v>1718</v>
      </c>
      <c r="B105" t="s">
        <v>1590</v>
      </c>
      <c r="C105">
        <v>4371701</v>
      </c>
      <c r="D105" s="944" t="s">
        <v>177</v>
      </c>
      <c r="E105" s="945">
        <v>37256</v>
      </c>
      <c r="F105" s="250"/>
      <c r="G105" s="185">
        <v>375319</v>
      </c>
      <c r="H105" s="185"/>
      <c r="I105" s="216" t="s">
        <v>297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3">
      <c r="A106" t="s">
        <v>397</v>
      </c>
      <c r="B106" t="s">
        <v>1194</v>
      </c>
      <c r="C106">
        <v>4373001</v>
      </c>
      <c r="D106" s="944" t="s">
        <v>177</v>
      </c>
      <c r="E106" s="945">
        <v>37256</v>
      </c>
      <c r="F106" s="250"/>
      <c r="G106" s="185">
        <v>375319</v>
      </c>
      <c r="H106" s="185"/>
      <c r="I106" s="216" t="s">
        <v>297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3">
      <c r="A107" s="6" t="s">
        <v>1746</v>
      </c>
      <c r="B107" s="336" t="s">
        <v>1917</v>
      </c>
      <c r="C107" s="6">
        <v>3050201</v>
      </c>
      <c r="D107" s="944" t="s">
        <v>1489</v>
      </c>
      <c r="E107" s="945">
        <v>37255</v>
      </c>
      <c r="F107" s="6"/>
      <c r="G107" s="1">
        <v>20934</v>
      </c>
      <c r="H107" s="1" t="s">
        <v>1490</v>
      </c>
      <c r="I107" s="1" t="s">
        <v>1170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2.1384000000000003</v>
      </c>
      <c r="N107" s="720">
        <v>0</v>
      </c>
      <c r="O107" s="247">
        <f t="shared" si="10"/>
        <v>2.1384000000000003</v>
      </c>
      <c r="P107" s="248">
        <f t="shared" ref="P107:P145" si="15">L107*O107</f>
        <v>0</v>
      </c>
    </row>
    <row r="108" spans="1:16" ht="15" customHeight="1" thickBot="1" x14ac:dyDescent="0.3">
      <c r="A108" s="6" t="s">
        <v>1746</v>
      </c>
      <c r="B108" s="336" t="s">
        <v>1919</v>
      </c>
      <c r="C108" s="6">
        <v>3053201</v>
      </c>
      <c r="D108" s="944" t="s">
        <v>1489</v>
      </c>
      <c r="E108" s="945">
        <v>37255</v>
      </c>
      <c r="F108" s="6"/>
      <c r="G108" s="1">
        <v>20934</v>
      </c>
      <c r="H108" s="1" t="s">
        <v>1490</v>
      </c>
      <c r="I108" s="1" t="s">
        <v>1170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2.1384000000000003</v>
      </c>
      <c r="N108" s="720">
        <v>0</v>
      </c>
      <c r="O108" s="247">
        <f t="shared" si="10"/>
        <v>2.1384000000000003</v>
      </c>
      <c r="P108" s="248">
        <f t="shared" si="15"/>
        <v>0</v>
      </c>
    </row>
    <row r="109" spans="1:16" ht="15" customHeight="1" thickBot="1" x14ac:dyDescent="0.3">
      <c r="A109" s="6" t="s">
        <v>1746</v>
      </c>
      <c r="B109" s="336" t="s">
        <v>1920</v>
      </c>
      <c r="C109" s="6">
        <v>3329801</v>
      </c>
      <c r="D109" s="944" t="s">
        <v>1491</v>
      </c>
      <c r="E109" s="945">
        <v>37255</v>
      </c>
      <c r="F109" s="6"/>
      <c r="G109" s="1">
        <v>20934</v>
      </c>
      <c r="H109" s="1" t="s">
        <v>1490</v>
      </c>
      <c r="I109" s="1" t="s">
        <v>1170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2.1384000000000003</v>
      </c>
      <c r="N109" s="720">
        <v>0</v>
      </c>
      <c r="O109" s="247">
        <f t="shared" si="10"/>
        <v>2.1384000000000003</v>
      </c>
      <c r="P109" s="248">
        <f t="shared" si="15"/>
        <v>0</v>
      </c>
    </row>
    <row r="110" spans="1:16" ht="15" customHeight="1" thickBot="1" x14ac:dyDescent="0.3">
      <c r="A110" s="6" t="s">
        <v>1474</v>
      </c>
      <c r="B110" s="336" t="s">
        <v>1492</v>
      </c>
      <c r="C110" s="6" t="s">
        <v>1474</v>
      </c>
      <c r="D110" s="6" t="s">
        <v>1493</v>
      </c>
      <c r="E110" s="941" t="s">
        <v>2046</v>
      </c>
      <c r="F110" s="6"/>
      <c r="G110" s="1">
        <v>21579</v>
      </c>
      <c r="H110" s="1" t="s">
        <v>1494</v>
      </c>
      <c r="I110" s="1" t="s">
        <v>902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2.12</v>
      </c>
      <c r="N110" s="720">
        <v>0</v>
      </c>
      <c r="O110" s="247">
        <f t="shared" si="10"/>
        <v>2.12</v>
      </c>
      <c r="P110" s="248">
        <f t="shared" si="15"/>
        <v>0</v>
      </c>
    </row>
    <row r="111" spans="1:16" ht="15" customHeight="1" thickBot="1" x14ac:dyDescent="0.3">
      <c r="A111" s="6" t="s">
        <v>1474</v>
      </c>
      <c r="B111" s="336" t="s">
        <v>1495</v>
      </c>
      <c r="C111" s="6" t="s">
        <v>1474</v>
      </c>
      <c r="D111" s="6" t="s">
        <v>1493</v>
      </c>
      <c r="E111" s="941" t="s">
        <v>2046</v>
      </c>
      <c r="F111" s="6"/>
      <c r="G111" s="1">
        <v>21579</v>
      </c>
      <c r="H111" s="1" t="s">
        <v>1494</v>
      </c>
      <c r="I111" s="1" t="s">
        <v>902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2.12</v>
      </c>
      <c r="N111" s="720">
        <v>0</v>
      </c>
      <c r="O111" s="247">
        <f t="shared" si="10"/>
        <v>2.12</v>
      </c>
      <c r="P111" s="248">
        <f t="shared" si="15"/>
        <v>0</v>
      </c>
    </row>
    <row r="112" spans="1:16" ht="15" customHeight="1" thickBot="1" x14ac:dyDescent="0.3">
      <c r="A112" s="6" t="s">
        <v>1746</v>
      </c>
      <c r="B112" s="336" t="s">
        <v>1821</v>
      </c>
      <c r="C112" s="6" t="s">
        <v>1822</v>
      </c>
      <c r="D112" s="6" t="s">
        <v>1496</v>
      </c>
      <c r="E112" s="941" t="s">
        <v>2046</v>
      </c>
      <c r="F112" s="6"/>
      <c r="G112" s="1">
        <v>22956</v>
      </c>
      <c r="H112" s="1" t="s">
        <v>1014</v>
      </c>
      <c r="I112" s="1" t="s">
        <v>2070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2.1560000000000001</v>
      </c>
      <c r="N112" s="720">
        <v>0</v>
      </c>
      <c r="O112" s="247">
        <f t="shared" si="10"/>
        <v>2.1560000000000001</v>
      </c>
      <c r="P112" s="248">
        <f t="shared" si="15"/>
        <v>0</v>
      </c>
    </row>
    <row r="113" spans="1:16" ht="15" customHeight="1" thickBot="1" x14ac:dyDescent="0.3">
      <c r="A113" s="1" t="s">
        <v>783</v>
      </c>
      <c r="B113" s="1" t="s">
        <v>786</v>
      </c>
      <c r="C113" s="224">
        <v>5105901</v>
      </c>
      <c r="D113" s="6" t="s">
        <v>785</v>
      </c>
      <c r="E113" s="941" t="s">
        <v>2046</v>
      </c>
      <c r="F113" s="250" t="s">
        <v>785</v>
      </c>
      <c r="G113" s="185">
        <v>226742</v>
      </c>
      <c r="H113" s="185"/>
      <c r="I113" s="185" t="s">
        <v>817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3">
      <c r="A114" s="1" t="s">
        <v>783</v>
      </c>
      <c r="B114" s="1" t="s">
        <v>787</v>
      </c>
      <c r="C114" s="224">
        <v>5118301</v>
      </c>
      <c r="D114" s="6" t="s">
        <v>785</v>
      </c>
      <c r="E114" s="941" t="s">
        <v>2046</v>
      </c>
      <c r="F114" s="250" t="s">
        <v>785</v>
      </c>
      <c r="G114" s="185">
        <v>226742</v>
      </c>
      <c r="H114" s="185"/>
      <c r="I114" s="185" t="s">
        <v>817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3">
      <c r="A115" s="1" t="s">
        <v>783</v>
      </c>
      <c r="B115" s="1" t="s">
        <v>784</v>
      </c>
      <c r="C115" s="224">
        <v>5089201</v>
      </c>
      <c r="D115" s="6" t="s">
        <v>785</v>
      </c>
      <c r="E115" s="941" t="s">
        <v>2046</v>
      </c>
      <c r="F115" s="250" t="s">
        <v>785</v>
      </c>
      <c r="G115" s="185">
        <v>226742</v>
      </c>
      <c r="H115" s="185"/>
      <c r="I115" s="185" t="s">
        <v>817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3">
      <c r="A116" s="6" t="s">
        <v>1744</v>
      </c>
      <c r="B116" s="336" t="s">
        <v>1745</v>
      </c>
      <c r="C116" s="6">
        <v>5100601</v>
      </c>
      <c r="D116" s="6" t="s">
        <v>785</v>
      </c>
      <c r="E116" s="941" t="s">
        <v>2046</v>
      </c>
      <c r="F116" s="6"/>
      <c r="G116" s="1">
        <v>22991</v>
      </c>
      <c r="H116" s="1" t="s">
        <v>1497</v>
      </c>
      <c r="I116" s="1" t="s">
        <v>1498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2.1779999999999999</v>
      </c>
      <c r="N116" s="720">
        <v>0</v>
      </c>
      <c r="O116" s="247">
        <f t="shared" si="10"/>
        <v>2.1779999999999999</v>
      </c>
      <c r="P116" s="248">
        <f t="shared" si="15"/>
        <v>0</v>
      </c>
    </row>
    <row r="117" spans="1:16" ht="15" customHeight="1" thickBot="1" x14ac:dyDescent="0.3">
      <c r="A117" s="6" t="s">
        <v>1474</v>
      </c>
      <c r="B117" s="336" t="s">
        <v>1499</v>
      </c>
      <c r="C117" s="6" t="s">
        <v>1474</v>
      </c>
      <c r="D117" s="6" t="s">
        <v>785</v>
      </c>
      <c r="E117" s="941" t="s">
        <v>2046</v>
      </c>
      <c r="F117" s="6"/>
      <c r="G117" s="1">
        <v>22991</v>
      </c>
      <c r="H117" s="1" t="s">
        <v>1497</v>
      </c>
      <c r="I117" s="1" t="s">
        <v>1498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2.1779999999999999</v>
      </c>
      <c r="N117" s="720">
        <v>0</v>
      </c>
      <c r="O117" s="247">
        <f t="shared" si="10"/>
        <v>2.1779999999999999</v>
      </c>
      <c r="P117" s="248">
        <f t="shared" si="15"/>
        <v>0</v>
      </c>
    </row>
    <row r="118" spans="1:16" ht="15" customHeight="1" thickBot="1" x14ac:dyDescent="0.3">
      <c r="A118" s="6" t="s">
        <v>1474</v>
      </c>
      <c r="B118" s="336" t="s">
        <v>1501</v>
      </c>
      <c r="C118" s="6" t="s">
        <v>1474</v>
      </c>
      <c r="D118" s="6" t="s">
        <v>785</v>
      </c>
      <c r="E118" s="941" t="s">
        <v>2046</v>
      </c>
      <c r="F118" s="6"/>
      <c r="G118" s="1">
        <v>22991</v>
      </c>
      <c r="H118" s="1" t="s">
        <v>1497</v>
      </c>
      <c r="I118" s="1" t="s">
        <v>1498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2.1779999999999999</v>
      </c>
      <c r="N118" s="720">
        <v>0</v>
      </c>
      <c r="O118" s="247">
        <f t="shared" si="10"/>
        <v>2.1779999999999999</v>
      </c>
      <c r="P118" s="248">
        <f t="shared" si="15"/>
        <v>0</v>
      </c>
    </row>
    <row r="119" spans="1:16" ht="15" customHeight="1" thickBot="1" x14ac:dyDescent="0.3">
      <c r="A119" s="6" t="s">
        <v>1746</v>
      </c>
      <c r="B119" s="336" t="s">
        <v>1957</v>
      </c>
      <c r="C119" s="6">
        <v>3120601</v>
      </c>
      <c r="D119" s="6" t="s">
        <v>1958</v>
      </c>
      <c r="E119" s="941" t="s">
        <v>2046</v>
      </c>
      <c r="F119" s="6"/>
      <c r="G119" s="1">
        <v>23124</v>
      </c>
      <c r="H119" s="1" t="s">
        <v>1502</v>
      </c>
      <c r="I119" s="1" t="s">
        <v>2070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2.1560000000000001</v>
      </c>
      <c r="N119" s="720">
        <v>0</v>
      </c>
      <c r="O119" s="247">
        <f t="shared" si="10"/>
        <v>2.1560000000000001</v>
      </c>
      <c r="P119" s="248">
        <f>L119*O119</f>
        <v>0</v>
      </c>
    </row>
    <row r="120" spans="1:16" ht="15" customHeight="1" thickBot="1" x14ac:dyDescent="0.3">
      <c r="A120" s="1" t="s">
        <v>790</v>
      </c>
      <c r="B120" s="1" t="s">
        <v>791</v>
      </c>
      <c r="C120" s="224" t="s">
        <v>792</v>
      </c>
      <c r="D120" s="6" t="s">
        <v>1273</v>
      </c>
      <c r="E120" s="941" t="s">
        <v>2046</v>
      </c>
      <c r="F120" s="186" t="s">
        <v>793</v>
      </c>
      <c r="G120" s="224">
        <v>211284</v>
      </c>
      <c r="H120" s="224"/>
      <c r="I120" s="252" t="s">
        <v>804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2.2000000000000002</v>
      </c>
      <c r="N120" s="720">
        <v>0</v>
      </c>
      <c r="O120" s="247">
        <f t="shared" si="10"/>
        <v>2.2000000000000002</v>
      </c>
      <c r="P120" s="248">
        <f t="shared" si="15"/>
        <v>0</v>
      </c>
    </row>
    <row r="121" spans="1:16" ht="15" customHeight="1" thickBot="1" x14ac:dyDescent="0.3">
      <c r="A121" s="1" t="s">
        <v>679</v>
      </c>
      <c r="B121" s="1" t="s">
        <v>794</v>
      </c>
      <c r="C121" s="224" t="s">
        <v>795</v>
      </c>
      <c r="D121" s="6" t="s">
        <v>1273</v>
      </c>
      <c r="E121" s="941" t="s">
        <v>2046</v>
      </c>
      <c r="F121" s="186" t="s">
        <v>793</v>
      </c>
      <c r="G121" s="224">
        <v>211284</v>
      </c>
      <c r="H121" s="224"/>
      <c r="I121" s="252" t="s">
        <v>804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2.2000000000000002</v>
      </c>
      <c r="N121" s="720">
        <v>0</v>
      </c>
      <c r="O121" s="247">
        <f t="shared" si="10"/>
        <v>2.2000000000000002</v>
      </c>
      <c r="P121" s="248">
        <f t="shared" si="15"/>
        <v>0</v>
      </c>
    </row>
    <row r="122" spans="1:16" ht="15" customHeight="1" thickBot="1" x14ac:dyDescent="0.3">
      <c r="A122" s="6" t="s">
        <v>1746</v>
      </c>
      <c r="B122" s="336" t="s">
        <v>1842</v>
      </c>
      <c r="C122" s="6">
        <v>3294701</v>
      </c>
      <c r="D122" s="6" t="s">
        <v>1905</v>
      </c>
      <c r="E122" s="941" t="s">
        <v>2046</v>
      </c>
      <c r="F122" s="6"/>
      <c r="G122" s="1">
        <v>26784</v>
      </c>
      <c r="H122" s="1" t="s">
        <v>1503</v>
      </c>
      <c r="I122" s="1" t="s">
        <v>2099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2.09</v>
      </c>
      <c r="N122" s="720">
        <v>0</v>
      </c>
      <c r="O122" s="247">
        <f t="shared" si="10"/>
        <v>2.09</v>
      </c>
      <c r="P122" s="248">
        <f t="shared" si="15"/>
        <v>0</v>
      </c>
    </row>
    <row r="123" spans="1:16" ht="15" customHeight="1" thickBot="1" x14ac:dyDescent="0.3">
      <c r="A123" s="6" t="s">
        <v>1746</v>
      </c>
      <c r="B123" s="336" t="s">
        <v>1989</v>
      </c>
      <c r="C123" s="6">
        <v>2041001</v>
      </c>
      <c r="D123" s="6" t="s">
        <v>1905</v>
      </c>
      <c r="E123" s="941" t="s">
        <v>2046</v>
      </c>
      <c r="F123" s="6"/>
      <c r="G123" s="1">
        <v>26784</v>
      </c>
      <c r="H123" s="1" t="s">
        <v>1503</v>
      </c>
      <c r="I123" s="1" t="s">
        <v>2099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2.09</v>
      </c>
      <c r="N123" s="720">
        <v>0</v>
      </c>
      <c r="O123" s="247">
        <f t="shared" si="10"/>
        <v>2.09</v>
      </c>
      <c r="P123" s="248">
        <f t="shared" si="15"/>
        <v>0</v>
      </c>
    </row>
    <row r="124" spans="1:16" ht="15" customHeight="1" thickBot="1" x14ac:dyDescent="0.3">
      <c r="A124" s="1" t="s">
        <v>1718</v>
      </c>
      <c r="B124" s="1" t="s">
        <v>182</v>
      </c>
      <c r="C124" s="1">
        <v>4281001</v>
      </c>
      <c r="D124" s="948" t="s">
        <v>183</v>
      </c>
      <c r="E124" s="941">
        <v>37288</v>
      </c>
      <c r="F124" s="689"/>
      <c r="G124" s="690"/>
      <c r="H124" s="1"/>
      <c r="I124" s="252" t="s">
        <v>2169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2.1800000000000002</v>
      </c>
      <c r="N124" s="720">
        <v>0</v>
      </c>
      <c r="O124" s="247">
        <f t="shared" si="10"/>
        <v>2.1800000000000002</v>
      </c>
      <c r="P124" s="248">
        <f t="shared" si="15"/>
        <v>0</v>
      </c>
    </row>
    <row r="125" spans="1:16" ht="15" customHeight="1" thickBot="1" x14ac:dyDescent="0.3">
      <c r="A125" s="1" t="s">
        <v>397</v>
      </c>
      <c r="B125" s="1" t="s">
        <v>1193</v>
      </c>
      <c r="C125" s="1">
        <v>4371101</v>
      </c>
      <c r="D125" s="948" t="s">
        <v>183</v>
      </c>
      <c r="E125" s="947">
        <v>37288</v>
      </c>
      <c r="F125" s="689"/>
      <c r="G125" s="690"/>
      <c r="H125" s="1"/>
      <c r="I125" s="252" t="s">
        <v>2169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2.1800000000000002</v>
      </c>
      <c r="N125" s="720">
        <v>0</v>
      </c>
      <c r="O125" s="247">
        <f t="shared" ref="O125:O130" si="16">M125-N125</f>
        <v>2.1800000000000002</v>
      </c>
      <c r="P125" s="248">
        <f t="shared" ref="P125:P130" si="17">L125*O125</f>
        <v>0</v>
      </c>
    </row>
    <row r="126" spans="1:16" ht="15" customHeight="1" thickBot="1" x14ac:dyDescent="0.3">
      <c r="A126" s="271" t="s">
        <v>397</v>
      </c>
      <c r="B126" s="271" t="s">
        <v>400</v>
      </c>
      <c r="C126" s="271">
        <v>1062901</v>
      </c>
      <c r="D126" s="6" t="s">
        <v>401</v>
      </c>
      <c r="E126" s="941" t="s">
        <v>2046</v>
      </c>
      <c r="F126" s="271"/>
      <c r="G126" s="271"/>
      <c r="H126" s="271"/>
      <c r="I126" s="719" t="s">
        <v>2067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2.2000000000000002</v>
      </c>
      <c r="N126" s="720">
        <v>0</v>
      </c>
      <c r="O126" s="247">
        <f t="shared" si="16"/>
        <v>2.2000000000000002</v>
      </c>
      <c r="P126" s="248">
        <f t="shared" si="17"/>
        <v>0</v>
      </c>
    </row>
    <row r="127" spans="1:16" ht="15" customHeight="1" thickBot="1" x14ac:dyDescent="0.3">
      <c r="A127" s="271" t="s">
        <v>397</v>
      </c>
      <c r="B127" s="271" t="s">
        <v>403</v>
      </c>
      <c r="C127" s="271">
        <v>1063001</v>
      </c>
      <c r="D127" s="6" t="s">
        <v>401</v>
      </c>
      <c r="E127" s="941" t="s">
        <v>2046</v>
      </c>
      <c r="F127" s="271"/>
      <c r="G127" s="271"/>
      <c r="H127" s="271"/>
      <c r="I127" s="719" t="s">
        <v>2067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2.2000000000000002</v>
      </c>
      <c r="N127" s="720">
        <v>0</v>
      </c>
      <c r="O127" s="247">
        <f t="shared" si="16"/>
        <v>2.2000000000000002</v>
      </c>
      <c r="P127" s="248">
        <f t="shared" si="17"/>
        <v>0</v>
      </c>
    </row>
    <row r="128" spans="1:16" ht="15" customHeight="1" thickBot="1" x14ac:dyDescent="0.3">
      <c r="A128" s="271" t="s">
        <v>397</v>
      </c>
      <c r="B128" s="271" t="s">
        <v>404</v>
      </c>
      <c r="C128" s="271">
        <v>2151401</v>
      </c>
      <c r="D128" s="6" t="s">
        <v>401</v>
      </c>
      <c r="E128" s="941" t="s">
        <v>2046</v>
      </c>
      <c r="F128" s="271"/>
      <c r="G128" s="271"/>
      <c r="H128" s="271"/>
      <c r="I128" s="719" t="s">
        <v>2067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2.2000000000000002</v>
      </c>
      <c r="N128" s="720">
        <v>0</v>
      </c>
      <c r="O128" s="247">
        <f t="shared" si="16"/>
        <v>2.2000000000000002</v>
      </c>
      <c r="P128" s="248">
        <f t="shared" si="17"/>
        <v>0</v>
      </c>
    </row>
    <row r="129" spans="1:16" ht="15" customHeight="1" thickBot="1" x14ac:dyDescent="0.3">
      <c r="A129" s="271" t="s">
        <v>397</v>
      </c>
      <c r="B129" s="271" t="s">
        <v>405</v>
      </c>
      <c r="C129" s="271">
        <v>2053201</v>
      </c>
      <c r="D129" s="6" t="s">
        <v>401</v>
      </c>
      <c r="E129" s="941" t="s">
        <v>2046</v>
      </c>
      <c r="F129" s="271"/>
      <c r="G129" s="271"/>
      <c r="H129" s="271"/>
      <c r="I129" s="719" t="s">
        <v>2067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2.2000000000000002</v>
      </c>
      <c r="N129" s="720">
        <v>0</v>
      </c>
      <c r="O129" s="247">
        <f t="shared" si="16"/>
        <v>2.2000000000000002</v>
      </c>
      <c r="P129" s="248">
        <f t="shared" si="17"/>
        <v>0</v>
      </c>
    </row>
    <row r="130" spans="1:16" ht="15" customHeight="1" thickBot="1" x14ac:dyDescent="0.3">
      <c r="A130" s="271" t="s">
        <v>397</v>
      </c>
      <c r="B130" s="271" t="s">
        <v>406</v>
      </c>
      <c r="C130" s="271">
        <v>2052901</v>
      </c>
      <c r="D130" s="6" t="s">
        <v>401</v>
      </c>
      <c r="E130" s="941" t="s">
        <v>2046</v>
      </c>
      <c r="F130" s="271"/>
      <c r="G130" s="271"/>
      <c r="H130" s="271"/>
      <c r="I130" s="719" t="s">
        <v>2067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2.2000000000000002</v>
      </c>
      <c r="N130" s="720">
        <v>0</v>
      </c>
      <c r="O130" s="247">
        <f t="shared" si="16"/>
        <v>2.2000000000000002</v>
      </c>
      <c r="P130" s="248">
        <f t="shared" si="17"/>
        <v>0</v>
      </c>
    </row>
    <row r="131" spans="1:16" ht="15" customHeight="1" thickBot="1" x14ac:dyDescent="0.3">
      <c r="A131" s="6" t="s">
        <v>2006</v>
      </c>
      <c r="B131" s="336" t="s">
        <v>2007</v>
      </c>
      <c r="C131" s="6" t="s">
        <v>2008</v>
      </c>
      <c r="D131" s="6" t="s">
        <v>1743</v>
      </c>
      <c r="E131" s="941" t="s">
        <v>2046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3">
      <c r="A132" s="6" t="s">
        <v>1738</v>
      </c>
      <c r="B132" s="336" t="s">
        <v>1739</v>
      </c>
      <c r="C132" s="6" t="s">
        <v>1740</v>
      </c>
      <c r="D132" s="6" t="s">
        <v>1743</v>
      </c>
      <c r="E132" s="941" t="s">
        <v>2046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3">
      <c r="A133" s="6" t="s">
        <v>1474</v>
      </c>
      <c r="B133" s="336" t="s">
        <v>1504</v>
      </c>
      <c r="C133" s="6" t="s">
        <v>1474</v>
      </c>
      <c r="D133" s="6" t="s">
        <v>1743</v>
      </c>
      <c r="E133" s="941" t="s">
        <v>2046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3">
      <c r="A134" s="6" t="s">
        <v>1474</v>
      </c>
      <c r="B134" s="336" t="s">
        <v>587</v>
      </c>
      <c r="C134" s="6" t="s">
        <v>1474</v>
      </c>
      <c r="D134" s="6" t="s">
        <v>1505</v>
      </c>
      <c r="E134" s="941" t="s">
        <v>2046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3">
      <c r="A135" s="6" t="s">
        <v>1474</v>
      </c>
      <c r="B135" s="16" t="s">
        <v>1506</v>
      </c>
      <c r="C135" s="6" t="s">
        <v>1474</v>
      </c>
      <c r="D135" s="16" t="s">
        <v>1507</v>
      </c>
      <c r="E135" s="941" t="s">
        <v>2046</v>
      </c>
      <c r="F135" s="16"/>
      <c r="G135" s="16">
        <v>27274</v>
      </c>
      <c r="H135" s="16" t="s">
        <v>1508</v>
      </c>
      <c r="I135" s="16" t="s">
        <v>1509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2.2000000000000002</v>
      </c>
      <c r="N135" s="720">
        <v>0</v>
      </c>
      <c r="O135" s="19">
        <f t="shared" si="10"/>
        <v>2.2000000000000002</v>
      </c>
      <c r="P135" s="374">
        <f t="shared" si="15"/>
        <v>0</v>
      </c>
    </row>
    <row r="136" spans="1:16" ht="15" customHeight="1" thickBot="1" x14ac:dyDescent="0.3">
      <c r="A136" s="6" t="s">
        <v>1474</v>
      </c>
      <c r="B136" s="16" t="s">
        <v>1510</v>
      </c>
      <c r="C136" s="6" t="s">
        <v>1474</v>
      </c>
      <c r="D136" s="16" t="s">
        <v>1507</v>
      </c>
      <c r="E136" s="941" t="s">
        <v>2046</v>
      </c>
      <c r="F136" s="16"/>
      <c r="G136" s="16">
        <v>27274</v>
      </c>
      <c r="H136" s="16" t="s">
        <v>1508</v>
      </c>
      <c r="I136" s="16" t="s">
        <v>1509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2.2000000000000002</v>
      </c>
      <c r="N136" s="720">
        <v>0</v>
      </c>
      <c r="O136" s="19">
        <f t="shared" si="10"/>
        <v>2.2000000000000002</v>
      </c>
      <c r="P136" s="374">
        <f t="shared" si="15"/>
        <v>0</v>
      </c>
    </row>
    <row r="137" spans="1:16" ht="15" customHeight="1" thickBot="1" x14ac:dyDescent="0.3">
      <c r="A137" s="6" t="s">
        <v>1746</v>
      </c>
      <c r="B137" s="336" t="s">
        <v>1816</v>
      </c>
      <c r="C137" s="6">
        <v>4362901</v>
      </c>
      <c r="D137" s="885" t="s">
        <v>1511</v>
      </c>
      <c r="E137" s="945">
        <v>37254</v>
      </c>
      <c r="F137" s="359"/>
      <c r="G137" s="250">
        <v>27292</v>
      </c>
      <c r="H137" s="250" t="s">
        <v>1512</v>
      </c>
      <c r="I137" s="666" t="s">
        <v>1509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3">
      <c r="A138" s="6" t="s">
        <v>1746</v>
      </c>
      <c r="B138" s="336" t="s">
        <v>1787</v>
      </c>
      <c r="C138" s="6">
        <v>3553701</v>
      </c>
      <c r="D138" s="885" t="s">
        <v>1511</v>
      </c>
      <c r="E138" s="945">
        <v>37254</v>
      </c>
      <c r="F138" s="359"/>
      <c r="G138" s="250">
        <v>27292</v>
      </c>
      <c r="H138" s="250" t="s">
        <v>1480</v>
      </c>
      <c r="I138" s="666" t="s">
        <v>1509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3">
      <c r="A139" s="6" t="s">
        <v>1746</v>
      </c>
      <c r="B139" s="336" t="s">
        <v>1788</v>
      </c>
      <c r="C139" s="6">
        <v>3558301</v>
      </c>
      <c r="D139" s="885" t="s">
        <v>1511</v>
      </c>
      <c r="E139" s="945">
        <v>37254</v>
      </c>
      <c r="F139" s="359"/>
      <c r="G139" s="250">
        <v>27292</v>
      </c>
      <c r="H139" s="250" t="s">
        <v>1480</v>
      </c>
      <c r="I139" s="666" t="s">
        <v>1509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3">
      <c r="A140" s="6" t="s">
        <v>1746</v>
      </c>
      <c r="B140" s="336" t="s">
        <v>1801</v>
      </c>
      <c r="C140" s="6">
        <v>4333501</v>
      </c>
      <c r="D140" s="885" t="s">
        <v>1511</v>
      </c>
      <c r="E140" s="945">
        <v>37254</v>
      </c>
      <c r="F140" s="359"/>
      <c r="G140" s="250">
        <v>27292</v>
      </c>
      <c r="H140" s="250" t="s">
        <v>1480</v>
      </c>
      <c r="I140" s="666" t="s">
        <v>1509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3">
      <c r="A141" s="6" t="s">
        <v>1746</v>
      </c>
      <c r="B141" s="336" t="s">
        <v>1802</v>
      </c>
      <c r="C141" s="6">
        <v>4336901</v>
      </c>
      <c r="D141" s="885" t="s">
        <v>1511</v>
      </c>
      <c r="E141" s="945">
        <v>37254</v>
      </c>
      <c r="F141" s="359"/>
      <c r="G141" s="250">
        <v>27292</v>
      </c>
      <c r="H141" s="250" t="s">
        <v>1480</v>
      </c>
      <c r="I141" s="666" t="s">
        <v>1509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3">
      <c r="A142" s="6" t="s">
        <v>1746</v>
      </c>
      <c r="B142" s="336" t="s">
        <v>1803</v>
      </c>
      <c r="C142" s="6">
        <v>4341201</v>
      </c>
      <c r="D142" s="885" t="s">
        <v>1511</v>
      </c>
      <c r="E142" s="945">
        <v>37254</v>
      </c>
      <c r="F142" s="359"/>
      <c r="G142" s="250">
        <v>27292</v>
      </c>
      <c r="H142" s="250" t="s">
        <v>1480</v>
      </c>
      <c r="I142" s="666" t="s">
        <v>1509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3">
      <c r="A143" s="6" t="s">
        <v>1746</v>
      </c>
      <c r="B143" s="336" t="s">
        <v>1808</v>
      </c>
      <c r="C143" s="6">
        <v>4343301</v>
      </c>
      <c r="D143" s="885" t="s">
        <v>1511</v>
      </c>
      <c r="E143" s="945">
        <v>37254</v>
      </c>
      <c r="F143" s="359"/>
      <c r="G143" s="250">
        <v>27292</v>
      </c>
      <c r="H143" s="250" t="s">
        <v>1480</v>
      </c>
      <c r="I143" s="666" t="s">
        <v>1509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3">
      <c r="A144" s="6" t="s">
        <v>1746</v>
      </c>
      <c r="B144" s="336" t="s">
        <v>1809</v>
      </c>
      <c r="C144" s="6">
        <v>4345701</v>
      </c>
      <c r="D144" s="885" t="s">
        <v>1511</v>
      </c>
      <c r="E144" s="945">
        <v>37254</v>
      </c>
      <c r="F144" s="359"/>
      <c r="G144" s="250">
        <v>27292</v>
      </c>
      <c r="H144" s="250" t="s">
        <v>1480</v>
      </c>
      <c r="I144" s="666" t="s">
        <v>1509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3">
      <c r="A145" s="6" t="s">
        <v>1746</v>
      </c>
      <c r="B145" s="336" t="s">
        <v>1810</v>
      </c>
      <c r="C145" s="6">
        <v>4345801</v>
      </c>
      <c r="D145" s="885" t="s">
        <v>1511</v>
      </c>
      <c r="E145" s="945">
        <v>37254</v>
      </c>
      <c r="F145" s="359"/>
      <c r="G145" s="250">
        <v>27292</v>
      </c>
      <c r="H145" s="250" t="s">
        <v>1480</v>
      </c>
      <c r="I145" s="666" t="s">
        <v>1509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3">
      <c r="A146" s="6" t="s">
        <v>1746</v>
      </c>
      <c r="B146" s="336" t="s">
        <v>1811</v>
      </c>
      <c r="C146" s="6">
        <v>4349401</v>
      </c>
      <c r="D146" s="885" t="s">
        <v>1511</v>
      </c>
      <c r="E146" s="945">
        <v>37254</v>
      </c>
      <c r="F146" s="359"/>
      <c r="G146" s="250">
        <v>27292</v>
      </c>
      <c r="H146" s="250" t="s">
        <v>1480</v>
      </c>
      <c r="I146" s="666" t="s">
        <v>1509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3">
      <c r="A147" s="6" t="s">
        <v>1746</v>
      </c>
      <c r="B147" s="336" t="s">
        <v>1815</v>
      </c>
      <c r="C147" s="6">
        <v>4362801</v>
      </c>
      <c r="D147" s="885" t="s">
        <v>1511</v>
      </c>
      <c r="E147" s="945">
        <v>37254</v>
      </c>
      <c r="F147" s="359"/>
      <c r="G147" s="250">
        <v>27292</v>
      </c>
      <c r="H147" s="250" t="s">
        <v>1480</v>
      </c>
      <c r="I147" s="666" t="s">
        <v>1509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3">
      <c r="A148" s="6" t="s">
        <v>1746</v>
      </c>
      <c r="B148" s="16" t="s">
        <v>1817</v>
      </c>
      <c r="C148" s="6">
        <v>4364001</v>
      </c>
      <c r="D148" s="885" t="s">
        <v>1511</v>
      </c>
      <c r="E148" s="945">
        <v>37254</v>
      </c>
      <c r="F148" s="359"/>
      <c r="G148" s="250">
        <v>27292</v>
      </c>
      <c r="H148" s="250" t="s">
        <v>1512</v>
      </c>
      <c r="I148" s="666" t="s">
        <v>1509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3">
      <c r="A149" s="6" t="s">
        <v>1746</v>
      </c>
      <c r="B149" s="336" t="s">
        <v>1949</v>
      </c>
      <c r="C149" s="6">
        <v>4023601</v>
      </c>
      <c r="D149" s="885" t="s">
        <v>1511</v>
      </c>
      <c r="E149" s="945">
        <v>37254</v>
      </c>
      <c r="F149" s="359"/>
      <c r="G149" s="250">
        <v>27292</v>
      </c>
      <c r="H149" s="250" t="s">
        <v>1480</v>
      </c>
      <c r="I149" s="666" t="s">
        <v>1509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3">
      <c r="A150" s="6" t="s">
        <v>1746</v>
      </c>
      <c r="B150" s="336" t="s">
        <v>1959</v>
      </c>
      <c r="C150" s="6">
        <v>4336801</v>
      </c>
      <c r="D150" s="885" t="s">
        <v>1511</v>
      </c>
      <c r="E150" s="945">
        <v>37254</v>
      </c>
      <c r="F150" s="359"/>
      <c r="G150" s="250">
        <v>27292</v>
      </c>
      <c r="H150" s="250" t="s">
        <v>1480</v>
      </c>
      <c r="I150" s="666" t="s">
        <v>1509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3">
      <c r="A151" s="6" t="s">
        <v>1746</v>
      </c>
      <c r="B151" s="336" t="s">
        <v>1772</v>
      </c>
      <c r="C151" s="6">
        <v>3552801</v>
      </c>
      <c r="D151" s="885" t="s">
        <v>1511</v>
      </c>
      <c r="E151" s="945">
        <v>37254</v>
      </c>
      <c r="F151" s="359"/>
      <c r="G151" s="250">
        <v>27292</v>
      </c>
      <c r="H151" s="250" t="s">
        <v>1512</v>
      </c>
      <c r="I151" s="666" t="s">
        <v>1509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3">
      <c r="A152" s="6" t="s">
        <v>1746</v>
      </c>
      <c r="B152" s="336" t="s">
        <v>1994</v>
      </c>
      <c r="C152" s="6">
        <v>1091301</v>
      </c>
      <c r="D152" s="885" t="s">
        <v>1511</v>
      </c>
      <c r="E152" s="945">
        <v>37254</v>
      </c>
      <c r="F152" s="359"/>
      <c r="G152" s="250">
        <v>27292</v>
      </c>
      <c r="H152" s="250" t="s">
        <v>1512</v>
      </c>
      <c r="I152" s="666" t="s">
        <v>1509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3">
      <c r="A153" s="6" t="s">
        <v>1746</v>
      </c>
      <c r="B153" s="336" t="s">
        <v>1995</v>
      </c>
      <c r="C153" s="6">
        <v>1078001</v>
      </c>
      <c r="D153" s="885" t="s">
        <v>1511</v>
      </c>
      <c r="E153" s="945">
        <v>37254</v>
      </c>
      <c r="F153" s="359"/>
      <c r="G153" s="250">
        <v>27292</v>
      </c>
      <c r="H153" s="250" t="s">
        <v>1512</v>
      </c>
      <c r="I153" s="666" t="s">
        <v>1509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3">
      <c r="A154" s="6" t="s">
        <v>1746</v>
      </c>
      <c r="B154" s="336" t="s">
        <v>1997</v>
      </c>
      <c r="C154" s="6">
        <v>4354501</v>
      </c>
      <c r="D154" s="885" t="s">
        <v>1511</v>
      </c>
      <c r="E154" s="945">
        <v>37254</v>
      </c>
      <c r="F154" s="359"/>
      <c r="G154" s="250">
        <v>27292</v>
      </c>
      <c r="H154" s="250" t="s">
        <v>1512</v>
      </c>
      <c r="I154" s="666" t="s">
        <v>1509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3">
      <c r="A155" s="6" t="s">
        <v>1746</v>
      </c>
      <c r="B155" s="336" t="s">
        <v>1960</v>
      </c>
      <c r="C155" s="6">
        <v>3129101</v>
      </c>
      <c r="D155" s="885" t="s">
        <v>1511</v>
      </c>
      <c r="E155" s="945">
        <v>37254</v>
      </c>
      <c r="F155" s="6"/>
      <c r="G155" s="1">
        <v>31420</v>
      </c>
      <c r="H155" s="1" t="s">
        <v>1513</v>
      </c>
      <c r="I155" s="666" t="s">
        <v>1514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2.2000000000000002</v>
      </c>
      <c r="N155" s="720">
        <v>0</v>
      </c>
      <c r="O155" s="247">
        <f t="shared" si="21"/>
        <v>2.2000000000000002</v>
      </c>
      <c r="P155" s="248">
        <f t="shared" si="22"/>
        <v>0</v>
      </c>
    </row>
    <row r="156" spans="1:16" ht="15" customHeight="1" thickBot="1" x14ac:dyDescent="0.3">
      <c r="A156" s="6" t="s">
        <v>1729</v>
      </c>
      <c r="B156" s="336" t="s">
        <v>1732</v>
      </c>
      <c r="C156" s="6">
        <v>2026901</v>
      </c>
      <c r="D156" s="666" t="s">
        <v>1733</v>
      </c>
      <c r="E156" s="943">
        <v>37228</v>
      </c>
      <c r="F156" s="6"/>
      <c r="G156" s="1">
        <v>35823</v>
      </c>
      <c r="H156" s="1" t="s">
        <v>1516</v>
      </c>
      <c r="I156" s="1" t="s">
        <v>1517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3">
      <c r="A157" s="6" t="s">
        <v>1746</v>
      </c>
      <c r="B157" s="336" t="s">
        <v>1968</v>
      </c>
      <c r="C157" s="6">
        <v>3512101</v>
      </c>
      <c r="D157" s="944" t="s">
        <v>1138</v>
      </c>
      <c r="E157" s="945">
        <v>37256</v>
      </c>
      <c r="F157" s="6"/>
      <c r="G157" s="6">
        <v>37148</v>
      </c>
      <c r="H157" s="6" t="s">
        <v>1014</v>
      </c>
      <c r="I157" s="307" t="s">
        <v>2067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2.2000000000000002</v>
      </c>
      <c r="N157" s="720">
        <v>0</v>
      </c>
      <c r="O157" s="247">
        <f t="shared" si="21"/>
        <v>2.2000000000000002</v>
      </c>
      <c r="P157" s="248">
        <f t="shared" si="22"/>
        <v>0</v>
      </c>
    </row>
    <row r="158" spans="1:16" ht="15" customHeight="1" thickBot="1" x14ac:dyDescent="0.3">
      <c r="A158" s="6" t="s">
        <v>1746</v>
      </c>
      <c r="B158" s="336" t="s">
        <v>1969</v>
      </c>
      <c r="C158" s="6">
        <v>3524201</v>
      </c>
      <c r="D158" s="944" t="s">
        <v>1138</v>
      </c>
      <c r="E158" s="945">
        <v>37256</v>
      </c>
      <c r="F158" s="6"/>
      <c r="G158" s="6">
        <v>37148</v>
      </c>
      <c r="H158" s="6" t="s">
        <v>1014</v>
      </c>
      <c r="I158" s="307" t="s">
        <v>2067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2.2000000000000002</v>
      </c>
      <c r="N158" s="720">
        <v>0</v>
      </c>
      <c r="O158" s="247">
        <f t="shared" si="21"/>
        <v>2.2000000000000002</v>
      </c>
      <c r="P158" s="248">
        <f t="shared" si="22"/>
        <v>0</v>
      </c>
    </row>
    <row r="159" spans="1:16" ht="15" customHeight="1" thickBot="1" x14ac:dyDescent="0.3">
      <c r="A159" s="6" t="s">
        <v>1746</v>
      </c>
      <c r="B159" s="336" t="s">
        <v>1970</v>
      </c>
      <c r="C159" s="6">
        <v>3541601</v>
      </c>
      <c r="D159" s="944" t="s">
        <v>1138</v>
      </c>
      <c r="E159" s="945">
        <v>37256</v>
      </c>
      <c r="F159" s="6"/>
      <c r="G159" s="6">
        <v>37148</v>
      </c>
      <c r="H159" s="6" t="s">
        <v>1014</v>
      </c>
      <c r="I159" s="307" t="s">
        <v>2067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2.2000000000000002</v>
      </c>
      <c r="N159" s="720">
        <v>0</v>
      </c>
      <c r="O159" s="247">
        <f t="shared" si="21"/>
        <v>2.2000000000000002</v>
      </c>
      <c r="P159" s="248">
        <f t="shared" si="22"/>
        <v>0</v>
      </c>
    </row>
    <row r="160" spans="1:16" ht="15" customHeight="1" thickBot="1" x14ac:dyDescent="0.3">
      <c r="A160" s="6" t="s">
        <v>1746</v>
      </c>
      <c r="B160" s="336" t="s">
        <v>1978</v>
      </c>
      <c r="C160" s="6">
        <v>3178601</v>
      </c>
      <c r="D160" s="944" t="s">
        <v>1138</v>
      </c>
      <c r="E160" s="945">
        <v>37256</v>
      </c>
      <c r="F160" s="6"/>
      <c r="G160" s="6">
        <v>37148</v>
      </c>
      <c r="H160" s="6" t="s">
        <v>1014</v>
      </c>
      <c r="I160" s="307" t="s">
        <v>2067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2.2000000000000002</v>
      </c>
      <c r="N160" s="720">
        <v>0</v>
      </c>
      <c r="O160" s="247">
        <f t="shared" si="21"/>
        <v>2.2000000000000002</v>
      </c>
      <c r="P160" s="248">
        <f t="shared" si="22"/>
        <v>0</v>
      </c>
    </row>
    <row r="161" spans="1:16" ht="15" customHeight="1" thickBot="1" x14ac:dyDescent="0.3">
      <c r="A161" s="6" t="s">
        <v>1746</v>
      </c>
      <c r="B161" s="336" t="s">
        <v>1979</v>
      </c>
      <c r="C161" s="6">
        <v>3405301</v>
      </c>
      <c r="D161" s="944" t="s">
        <v>1138</v>
      </c>
      <c r="E161" s="945">
        <v>37256</v>
      </c>
      <c r="F161" s="6"/>
      <c r="G161" s="6">
        <v>37148</v>
      </c>
      <c r="H161" s="6" t="s">
        <v>1014</v>
      </c>
      <c r="I161" s="307" t="s">
        <v>2067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2.2000000000000002</v>
      </c>
      <c r="N161" s="720">
        <v>0</v>
      </c>
      <c r="O161" s="247">
        <f t="shared" si="21"/>
        <v>2.2000000000000002</v>
      </c>
      <c r="P161" s="248">
        <f t="shared" si="22"/>
        <v>0</v>
      </c>
    </row>
    <row r="162" spans="1:16" ht="15" customHeight="1" thickBot="1" x14ac:dyDescent="0.3">
      <c r="A162" s="6" t="s">
        <v>1746</v>
      </c>
      <c r="B162" s="336" t="s">
        <v>1981</v>
      </c>
      <c r="C162" s="6">
        <v>3422901</v>
      </c>
      <c r="D162" s="944" t="s">
        <v>1138</v>
      </c>
      <c r="E162" s="945">
        <v>37256</v>
      </c>
      <c r="F162" s="6"/>
      <c r="G162" s="6">
        <v>37148</v>
      </c>
      <c r="H162" s="6" t="s">
        <v>1014</v>
      </c>
      <c r="I162" s="307" t="s">
        <v>2067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2.2000000000000002</v>
      </c>
      <c r="N162" s="720">
        <v>0</v>
      </c>
      <c r="O162" s="247">
        <f t="shared" si="21"/>
        <v>2.2000000000000002</v>
      </c>
      <c r="P162" s="248">
        <f t="shared" si="22"/>
        <v>0</v>
      </c>
    </row>
    <row r="163" spans="1:16" ht="15" customHeight="1" thickBot="1" x14ac:dyDescent="0.3">
      <c r="A163" s="6" t="s">
        <v>1746</v>
      </c>
      <c r="B163" s="336" t="s">
        <v>1982</v>
      </c>
      <c r="C163" s="6">
        <v>3510601</v>
      </c>
      <c r="D163" s="944" t="s">
        <v>1138</v>
      </c>
      <c r="E163" s="945">
        <v>37256</v>
      </c>
      <c r="F163" s="6"/>
      <c r="G163" s="6">
        <v>37148</v>
      </c>
      <c r="H163" s="6" t="s">
        <v>1014</v>
      </c>
      <c r="I163" s="307" t="s">
        <v>2067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2.2000000000000002</v>
      </c>
      <c r="N163" s="720">
        <v>0</v>
      </c>
      <c r="O163" s="247">
        <f t="shared" si="21"/>
        <v>2.2000000000000002</v>
      </c>
      <c r="P163" s="248">
        <f t="shared" si="22"/>
        <v>0</v>
      </c>
    </row>
    <row r="164" spans="1:16" ht="15" customHeight="1" thickBot="1" x14ac:dyDescent="0.3">
      <c r="A164" s="6" t="s">
        <v>1746</v>
      </c>
      <c r="B164" s="336" t="s">
        <v>1983</v>
      </c>
      <c r="C164" s="6">
        <v>3513301</v>
      </c>
      <c r="D164" s="944" t="s">
        <v>1138</v>
      </c>
      <c r="E164" s="945">
        <v>37256</v>
      </c>
      <c r="F164" s="6"/>
      <c r="G164" s="6">
        <v>37148</v>
      </c>
      <c r="H164" s="6" t="s">
        <v>1014</v>
      </c>
      <c r="I164" s="307" t="s">
        <v>2067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2.2000000000000002</v>
      </c>
      <c r="N164" s="720">
        <v>0</v>
      </c>
      <c r="O164" s="247">
        <f t="shared" si="21"/>
        <v>2.2000000000000002</v>
      </c>
      <c r="P164" s="248">
        <f t="shared" si="22"/>
        <v>0</v>
      </c>
    </row>
    <row r="165" spans="1:16" ht="15" customHeight="1" thickBot="1" x14ac:dyDescent="0.3">
      <c r="A165" s="6" t="s">
        <v>1746</v>
      </c>
      <c r="B165" s="336" t="s">
        <v>1984</v>
      </c>
      <c r="C165" s="6">
        <v>3510801</v>
      </c>
      <c r="D165" s="944" t="s">
        <v>1138</v>
      </c>
      <c r="E165" s="945">
        <v>37256</v>
      </c>
      <c r="F165" s="6"/>
      <c r="G165" s="6">
        <v>37148</v>
      </c>
      <c r="H165" s="6" t="s">
        <v>1014</v>
      </c>
      <c r="I165" s="307" t="s">
        <v>2067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2.2000000000000002</v>
      </c>
      <c r="N165" s="720">
        <v>0</v>
      </c>
      <c r="O165" s="247">
        <f t="shared" si="21"/>
        <v>2.2000000000000002</v>
      </c>
      <c r="P165" s="248">
        <f t="shared" si="22"/>
        <v>0</v>
      </c>
    </row>
    <row r="166" spans="1:16" ht="15" customHeight="1" thickBot="1" x14ac:dyDescent="0.3">
      <c r="A166" s="6" t="s">
        <v>1746</v>
      </c>
      <c r="B166" s="336" t="s">
        <v>1985</v>
      </c>
      <c r="C166" s="6">
        <v>3526101</v>
      </c>
      <c r="D166" s="944" t="s">
        <v>1138</v>
      </c>
      <c r="E166" s="945">
        <v>37256</v>
      </c>
      <c r="F166" s="6"/>
      <c r="G166" s="6">
        <v>37148</v>
      </c>
      <c r="H166" s="6" t="s">
        <v>1014</v>
      </c>
      <c r="I166" s="307" t="s">
        <v>2067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2.2000000000000002</v>
      </c>
      <c r="N166" s="720">
        <v>0</v>
      </c>
      <c r="O166" s="247">
        <f t="shared" si="21"/>
        <v>2.2000000000000002</v>
      </c>
      <c r="P166" s="248">
        <f t="shared" si="22"/>
        <v>0</v>
      </c>
    </row>
    <row r="167" spans="1:16" ht="15" customHeight="1" thickBot="1" x14ac:dyDescent="0.3">
      <c r="A167" s="6" t="s">
        <v>1746</v>
      </c>
      <c r="B167" s="336" t="s">
        <v>1988</v>
      </c>
      <c r="C167" s="6">
        <v>4334701</v>
      </c>
      <c r="D167" s="944" t="s">
        <v>1138</v>
      </c>
      <c r="E167" s="945">
        <v>37256</v>
      </c>
      <c r="F167" s="6"/>
      <c r="G167" s="6">
        <v>37148</v>
      </c>
      <c r="H167" s="6" t="s">
        <v>1014</v>
      </c>
      <c r="I167" s="307" t="s">
        <v>2067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2.2000000000000002</v>
      </c>
      <c r="N167" s="720">
        <v>0</v>
      </c>
      <c r="O167" s="247">
        <f t="shared" si="21"/>
        <v>2.2000000000000002</v>
      </c>
      <c r="P167" s="248">
        <f t="shared" si="22"/>
        <v>0</v>
      </c>
    </row>
    <row r="168" spans="1:16" ht="15" customHeight="1" thickBot="1" x14ac:dyDescent="0.3">
      <c r="A168" s="6" t="s">
        <v>2018</v>
      </c>
      <c r="B168" s="336" t="s">
        <v>2019</v>
      </c>
      <c r="C168" s="6">
        <v>3525501</v>
      </c>
      <c r="D168" s="944" t="s">
        <v>1138</v>
      </c>
      <c r="E168" s="945">
        <v>37256</v>
      </c>
      <c r="F168" s="6"/>
      <c r="G168" s="6">
        <v>37148</v>
      </c>
      <c r="H168" s="6" t="s">
        <v>1014</v>
      </c>
      <c r="I168" s="307" t="s">
        <v>2067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2.2000000000000002</v>
      </c>
      <c r="N168" s="720">
        <v>0</v>
      </c>
      <c r="O168" s="247">
        <f t="shared" si="21"/>
        <v>2.2000000000000002</v>
      </c>
      <c r="P168" s="248">
        <f t="shared" si="22"/>
        <v>0</v>
      </c>
    </row>
    <row r="169" spans="1:16" ht="15" customHeight="1" thickBot="1" x14ac:dyDescent="0.3">
      <c r="A169" s="6" t="s">
        <v>1746</v>
      </c>
      <c r="B169" s="336" t="s">
        <v>1749</v>
      </c>
      <c r="C169" s="6">
        <v>2152501</v>
      </c>
      <c r="D169" s="944" t="s">
        <v>1138</v>
      </c>
      <c r="E169" s="945">
        <v>37256</v>
      </c>
      <c r="F169" s="6"/>
      <c r="G169" s="6">
        <v>37148</v>
      </c>
      <c r="H169" s="6" t="s">
        <v>1014</v>
      </c>
      <c r="I169" s="307" t="s">
        <v>2067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2.2000000000000002</v>
      </c>
      <c r="N169" s="720">
        <v>0</v>
      </c>
      <c r="O169" s="247">
        <f t="shared" si="21"/>
        <v>2.2000000000000002</v>
      </c>
      <c r="P169" s="248">
        <f t="shared" si="22"/>
        <v>0</v>
      </c>
    </row>
    <row r="170" spans="1:16" ht="15" customHeight="1" thickBot="1" x14ac:dyDescent="0.3">
      <c r="A170" s="6" t="s">
        <v>1729</v>
      </c>
      <c r="B170" s="336" t="s">
        <v>1734</v>
      </c>
      <c r="C170" s="6">
        <v>2075601</v>
      </c>
      <c r="D170" s="944" t="s">
        <v>1138</v>
      </c>
      <c r="E170" s="945">
        <v>37256</v>
      </c>
      <c r="F170" s="6"/>
      <c r="G170" s="6">
        <v>37148</v>
      </c>
      <c r="H170" s="6" t="s">
        <v>1014</v>
      </c>
      <c r="I170" s="307" t="s">
        <v>2067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2.2000000000000002</v>
      </c>
      <c r="N170" s="720">
        <v>0</v>
      </c>
      <c r="O170" s="247">
        <f t="shared" si="21"/>
        <v>2.2000000000000002</v>
      </c>
      <c r="P170" s="248">
        <f t="shared" si="22"/>
        <v>0</v>
      </c>
    </row>
    <row r="171" spans="1:16" ht="15" customHeight="1" thickBot="1" x14ac:dyDescent="0.3">
      <c r="A171" s="6" t="s">
        <v>1746</v>
      </c>
      <c r="B171" s="336" t="s">
        <v>1764</v>
      </c>
      <c r="C171" s="6">
        <v>3507801</v>
      </c>
      <c r="D171" s="944" t="s">
        <v>1765</v>
      </c>
      <c r="E171" s="945">
        <v>37257</v>
      </c>
      <c r="F171" s="6"/>
      <c r="G171" s="1">
        <v>38334</v>
      </c>
      <c r="H171" s="1" t="s">
        <v>1521</v>
      </c>
      <c r="I171" s="1" t="s">
        <v>2066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2.1779999999999999</v>
      </c>
      <c r="N171" s="720">
        <v>0</v>
      </c>
      <c r="O171" s="247">
        <f t="shared" si="21"/>
        <v>2.1779999999999999</v>
      </c>
      <c r="P171" s="248">
        <f t="shared" si="22"/>
        <v>0</v>
      </c>
    </row>
    <row r="172" spans="1:16" ht="15" customHeight="1" thickBot="1" x14ac:dyDescent="0.3">
      <c r="A172" s="6" t="s">
        <v>1746</v>
      </c>
      <c r="B172" s="336" t="s">
        <v>1766</v>
      </c>
      <c r="C172" s="6">
        <v>3507901</v>
      </c>
      <c r="D172" s="944" t="s">
        <v>1765</v>
      </c>
      <c r="E172" s="945">
        <v>37257</v>
      </c>
      <c r="F172" s="6"/>
      <c r="G172" s="1">
        <v>38334</v>
      </c>
      <c r="H172" s="1" t="s">
        <v>1521</v>
      </c>
      <c r="I172" s="1" t="s">
        <v>2066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2.1779999999999999</v>
      </c>
      <c r="N172" s="720">
        <v>0</v>
      </c>
      <c r="O172" s="247">
        <f t="shared" si="21"/>
        <v>2.1779999999999999</v>
      </c>
      <c r="P172" s="248">
        <f t="shared" si="22"/>
        <v>0</v>
      </c>
    </row>
    <row r="173" spans="1:16" ht="15" customHeight="1" thickBot="1" x14ac:dyDescent="0.3">
      <c r="A173" s="6" t="s">
        <v>1746</v>
      </c>
      <c r="B173" s="336" t="s">
        <v>1767</v>
      </c>
      <c r="C173" s="6">
        <v>3508401</v>
      </c>
      <c r="D173" s="944" t="s">
        <v>1765</v>
      </c>
      <c r="E173" s="945">
        <v>37257</v>
      </c>
      <c r="F173" s="6"/>
      <c r="G173" s="1">
        <v>38334</v>
      </c>
      <c r="H173" s="1" t="s">
        <v>1521</v>
      </c>
      <c r="I173" s="1" t="s">
        <v>2066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2.1779999999999999</v>
      </c>
      <c r="N173" s="720">
        <v>0</v>
      </c>
      <c r="O173" s="247">
        <f t="shared" si="21"/>
        <v>2.1779999999999999</v>
      </c>
      <c r="P173" s="248">
        <f t="shared" si="22"/>
        <v>0</v>
      </c>
    </row>
    <row r="174" spans="1:16" ht="15" customHeight="1" thickBot="1" x14ac:dyDescent="0.3">
      <c r="A174" s="6" t="s">
        <v>1746</v>
      </c>
      <c r="B174" s="336" t="s">
        <v>1950</v>
      </c>
      <c r="C174" s="6">
        <v>3427001</v>
      </c>
      <c r="D174" s="944" t="s">
        <v>1765</v>
      </c>
      <c r="E174" s="945">
        <v>37257</v>
      </c>
      <c r="F174" s="6"/>
      <c r="G174" s="1">
        <v>38334</v>
      </c>
      <c r="H174" s="1" t="s">
        <v>1521</v>
      </c>
      <c r="I174" s="1" t="s">
        <v>2066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2.1779999999999999</v>
      </c>
      <c r="N174" s="720">
        <v>0</v>
      </c>
      <c r="O174" s="247">
        <f t="shared" si="21"/>
        <v>2.1779999999999999</v>
      </c>
      <c r="P174" s="248">
        <f t="shared" si="22"/>
        <v>0</v>
      </c>
    </row>
    <row r="175" spans="1:16" ht="15" customHeight="1" thickBot="1" x14ac:dyDescent="0.3">
      <c r="A175" s="1" t="s">
        <v>657</v>
      </c>
      <c r="B175" s="1" t="s">
        <v>702</v>
      </c>
      <c r="C175" s="224">
        <v>3153201</v>
      </c>
      <c r="D175" s="6" t="s">
        <v>703</v>
      </c>
      <c r="E175" s="941" t="s">
        <v>2046</v>
      </c>
      <c r="F175" s="1" t="s">
        <v>703</v>
      </c>
      <c r="G175" s="224">
        <v>211568</v>
      </c>
      <c r="H175" s="224"/>
      <c r="I175" s="590" t="s">
        <v>2067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2.2000000000000002</v>
      </c>
      <c r="N175" s="720">
        <v>0</v>
      </c>
      <c r="O175" s="247">
        <f t="shared" si="21"/>
        <v>2.2000000000000002</v>
      </c>
      <c r="P175" s="248">
        <f t="shared" si="22"/>
        <v>0</v>
      </c>
    </row>
    <row r="176" spans="1:16" ht="15" customHeight="1" thickBot="1" x14ac:dyDescent="0.3">
      <c r="A176" s="6" t="s">
        <v>1474</v>
      </c>
      <c r="B176" s="336" t="s">
        <v>1523</v>
      </c>
      <c r="C176" s="6" t="s">
        <v>1474</v>
      </c>
      <c r="D176" s="6" t="s">
        <v>1524</v>
      </c>
      <c r="E176" s="941" t="s">
        <v>2046</v>
      </c>
      <c r="F176" s="6"/>
      <c r="G176" s="1">
        <v>43001</v>
      </c>
      <c r="H176" s="1" t="s">
        <v>1525</v>
      </c>
      <c r="I176" s="1" t="s">
        <v>1150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2.1168</v>
      </c>
      <c r="N176" s="720">
        <v>0</v>
      </c>
      <c r="O176" s="247">
        <f t="shared" si="21"/>
        <v>2.1168</v>
      </c>
      <c r="P176" s="248">
        <f t="shared" ref="P176:P208" si="26">L176*O176</f>
        <v>0</v>
      </c>
    </row>
    <row r="177" spans="1:16" ht="15" customHeight="1" thickBot="1" x14ac:dyDescent="0.3">
      <c r="A177" s="6" t="s">
        <v>1474</v>
      </c>
      <c r="B177" s="336" t="s">
        <v>1526</v>
      </c>
      <c r="C177" s="6" t="s">
        <v>1474</v>
      </c>
      <c r="D177" s="6" t="s">
        <v>1524</v>
      </c>
      <c r="E177" s="941" t="s">
        <v>2046</v>
      </c>
      <c r="F177" s="6"/>
      <c r="G177" s="1">
        <v>43001</v>
      </c>
      <c r="H177" s="1" t="s">
        <v>1525</v>
      </c>
      <c r="I177" s="1" t="s">
        <v>1150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2.1168</v>
      </c>
      <c r="N177" s="720">
        <v>0</v>
      </c>
      <c r="O177" s="247">
        <f t="shared" si="21"/>
        <v>2.1168</v>
      </c>
      <c r="P177" s="248">
        <f t="shared" si="26"/>
        <v>0</v>
      </c>
    </row>
    <row r="178" spans="1:16" ht="15" customHeight="1" thickBot="1" x14ac:dyDescent="0.3">
      <c r="A178" s="6" t="s">
        <v>1746</v>
      </c>
      <c r="B178" s="336" t="s">
        <v>1909</v>
      </c>
      <c r="C178" s="6">
        <v>4058801</v>
      </c>
      <c r="D178" s="6" t="s">
        <v>838</v>
      </c>
      <c r="E178" s="941" t="s">
        <v>2046</v>
      </c>
      <c r="F178" s="6"/>
      <c r="G178" s="1">
        <v>70649</v>
      </c>
      <c r="H178" s="1" t="s">
        <v>1582</v>
      </c>
      <c r="I178" s="1" t="s">
        <v>1552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2.09</v>
      </c>
      <c r="N178" s="720">
        <v>0</v>
      </c>
      <c r="O178" s="247">
        <f t="shared" si="21"/>
        <v>2.09</v>
      </c>
      <c r="P178" s="248">
        <f t="shared" si="26"/>
        <v>0</v>
      </c>
    </row>
    <row r="179" spans="1:16" ht="15" customHeight="1" thickBot="1" x14ac:dyDescent="0.3">
      <c r="A179" s="6" t="s">
        <v>1746</v>
      </c>
      <c r="B179" s="336" t="s">
        <v>1913</v>
      </c>
      <c r="C179" s="6">
        <v>4043501</v>
      </c>
      <c r="D179" s="6" t="s">
        <v>838</v>
      </c>
      <c r="E179" s="941" t="s">
        <v>2046</v>
      </c>
      <c r="F179" s="6"/>
      <c r="G179" s="1">
        <v>70649</v>
      </c>
      <c r="H179" s="1" t="s">
        <v>1582</v>
      </c>
      <c r="I179" s="1" t="s">
        <v>1552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2.09</v>
      </c>
      <c r="N179" s="720">
        <v>0</v>
      </c>
      <c r="O179" s="247">
        <f t="shared" si="21"/>
        <v>2.09</v>
      </c>
      <c r="P179" s="248">
        <f t="shared" si="26"/>
        <v>0</v>
      </c>
    </row>
    <row r="180" spans="1:16" ht="15" customHeight="1" thickBot="1" x14ac:dyDescent="0.3">
      <c r="A180" s="6" t="s">
        <v>1746</v>
      </c>
      <c r="B180" s="336" t="s">
        <v>2004</v>
      </c>
      <c r="C180" s="250">
        <v>3046501</v>
      </c>
      <c r="D180" s="668" t="s">
        <v>1527</v>
      </c>
      <c r="E180" s="943">
        <v>37228</v>
      </c>
      <c r="F180" s="359"/>
      <c r="G180" s="359">
        <v>224027</v>
      </c>
      <c r="H180" s="359" t="s">
        <v>1528</v>
      </c>
      <c r="I180" s="359" t="s">
        <v>2066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3">
      <c r="A181" s="6" t="s">
        <v>1746</v>
      </c>
      <c r="B181" s="336" t="s">
        <v>1943</v>
      </c>
      <c r="C181" s="250">
        <v>3123401</v>
      </c>
      <c r="D181" s="668" t="s">
        <v>1527</v>
      </c>
      <c r="E181" s="943">
        <v>37228</v>
      </c>
      <c r="F181" s="359"/>
      <c r="G181" s="359">
        <v>224027</v>
      </c>
      <c r="H181" s="359" t="s">
        <v>1528</v>
      </c>
      <c r="I181" s="359" t="s">
        <v>2066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3">
      <c r="A182" s="6" t="s">
        <v>1746</v>
      </c>
      <c r="B182" s="336" t="s">
        <v>2016</v>
      </c>
      <c r="C182" s="250">
        <v>3136601</v>
      </c>
      <c r="D182" s="668" t="s">
        <v>1527</v>
      </c>
      <c r="E182" s="943">
        <v>37228</v>
      </c>
      <c r="F182" s="359"/>
      <c r="G182" s="359">
        <v>224027</v>
      </c>
      <c r="H182" s="359" t="s">
        <v>1528</v>
      </c>
      <c r="I182" s="359" t="s">
        <v>2066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3">
      <c r="A183" s="6" t="s">
        <v>1746</v>
      </c>
      <c r="B183" s="336" t="s">
        <v>1933</v>
      </c>
      <c r="C183" s="250">
        <v>3219301</v>
      </c>
      <c r="D183" s="668" t="s">
        <v>1527</v>
      </c>
      <c r="E183" s="943">
        <v>37228</v>
      </c>
      <c r="F183" s="359"/>
      <c r="G183" s="359">
        <v>224027</v>
      </c>
      <c r="H183" s="359" t="s">
        <v>1528</v>
      </c>
      <c r="I183" s="359" t="s">
        <v>2066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3">
      <c r="A184" s="6" t="s">
        <v>1746</v>
      </c>
      <c r="B184" s="336" t="s">
        <v>1930</v>
      </c>
      <c r="C184" s="250">
        <v>3226701</v>
      </c>
      <c r="D184" s="668" t="s">
        <v>1527</v>
      </c>
      <c r="E184" s="943">
        <v>37228</v>
      </c>
      <c r="F184" s="359"/>
      <c r="G184" s="359">
        <v>224027</v>
      </c>
      <c r="H184" s="359" t="s">
        <v>1528</v>
      </c>
      <c r="I184" s="359" t="s">
        <v>2066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3">
      <c r="A185" s="6" t="s">
        <v>1746</v>
      </c>
      <c r="B185" s="336" t="s">
        <v>1942</v>
      </c>
      <c r="C185" s="250">
        <v>3290201</v>
      </c>
      <c r="D185" s="668" t="s">
        <v>1527</v>
      </c>
      <c r="E185" s="943">
        <v>37228</v>
      </c>
      <c r="F185" s="359"/>
      <c r="G185" s="359">
        <v>224027</v>
      </c>
      <c r="H185" s="359" t="s">
        <v>1528</v>
      </c>
      <c r="I185" s="359" t="s">
        <v>2066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3">
      <c r="A186" s="6" t="s">
        <v>1746</v>
      </c>
      <c r="B186" s="336" t="s">
        <v>1941</v>
      </c>
      <c r="C186" s="250">
        <v>3409901</v>
      </c>
      <c r="D186" s="668" t="s">
        <v>1527</v>
      </c>
      <c r="E186" s="943">
        <v>37228</v>
      </c>
      <c r="F186" s="359"/>
      <c r="G186" s="359">
        <v>224027</v>
      </c>
      <c r="H186" s="359" t="s">
        <v>1528</v>
      </c>
      <c r="I186" s="359" t="s">
        <v>2066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3">
      <c r="A187" s="6" t="s">
        <v>1746</v>
      </c>
      <c r="B187" s="336" t="s">
        <v>1934</v>
      </c>
      <c r="C187" s="250">
        <v>3551401</v>
      </c>
      <c r="D187" s="668" t="s">
        <v>1527</v>
      </c>
      <c r="E187" s="943">
        <v>37228</v>
      </c>
      <c r="F187" s="359"/>
      <c r="G187" s="359">
        <v>224027</v>
      </c>
      <c r="H187" s="359" t="s">
        <v>1528</v>
      </c>
      <c r="I187" s="359" t="s">
        <v>2066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3">
      <c r="A188" s="6" t="s">
        <v>2006</v>
      </c>
      <c r="B188" s="336" t="s">
        <v>2005</v>
      </c>
      <c r="C188" s="250">
        <v>3562001</v>
      </c>
      <c r="D188" s="668" t="s">
        <v>1527</v>
      </c>
      <c r="E188" s="943">
        <v>37228</v>
      </c>
      <c r="F188" s="359"/>
      <c r="G188" s="359">
        <v>224027</v>
      </c>
      <c r="H188" s="359" t="s">
        <v>1528</v>
      </c>
      <c r="I188" s="359" t="s">
        <v>2066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3">
      <c r="A189" s="6" t="s">
        <v>1746</v>
      </c>
      <c r="B189" s="336" t="s">
        <v>1792</v>
      </c>
      <c r="C189" s="250">
        <v>3565501</v>
      </c>
      <c r="D189" s="668" t="s">
        <v>1527</v>
      </c>
      <c r="E189" s="943">
        <v>37228</v>
      </c>
      <c r="F189" s="359"/>
      <c r="G189" s="359">
        <v>224027</v>
      </c>
      <c r="H189" s="359" t="s">
        <v>1528</v>
      </c>
      <c r="I189" s="359" t="s">
        <v>2066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3">
      <c r="A190" s="6" t="s">
        <v>1746</v>
      </c>
      <c r="B190" s="336" t="s">
        <v>1800</v>
      </c>
      <c r="C190" s="250">
        <v>3573701</v>
      </c>
      <c r="D190" s="668" t="s">
        <v>1527</v>
      </c>
      <c r="E190" s="943">
        <v>37228</v>
      </c>
      <c r="F190" s="359"/>
      <c r="G190" s="359">
        <v>224027</v>
      </c>
      <c r="H190" s="359" t="s">
        <v>1528</v>
      </c>
      <c r="I190" s="359" t="s">
        <v>2066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3">
      <c r="A191" t="s">
        <v>1746</v>
      </c>
      <c r="B191" t="s">
        <v>1591</v>
      </c>
      <c r="C191" s="702">
        <v>3585801</v>
      </c>
      <c r="D191" s="668" t="s">
        <v>1527</v>
      </c>
      <c r="E191" s="943">
        <v>37228</v>
      </c>
      <c r="F191" s="359"/>
      <c r="G191" s="359">
        <v>224027</v>
      </c>
      <c r="H191" s="359" t="s">
        <v>1528</v>
      </c>
      <c r="I191" s="359" t="s">
        <v>2066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3">
      <c r="A192" s="6" t="s">
        <v>1746</v>
      </c>
      <c r="B192" s="336" t="s">
        <v>1964</v>
      </c>
      <c r="C192" s="6">
        <v>2038501</v>
      </c>
      <c r="D192" s="6" t="s">
        <v>1965</v>
      </c>
      <c r="E192" s="941" t="s">
        <v>2046</v>
      </c>
      <c r="F192" s="6"/>
      <c r="G192" s="1">
        <v>44782</v>
      </c>
      <c r="H192" s="1" t="s">
        <v>1534</v>
      </c>
      <c r="I192" s="1" t="s">
        <v>1479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2.12</v>
      </c>
      <c r="N192" s="720">
        <v>0</v>
      </c>
      <c r="O192" s="247">
        <f t="shared" si="21"/>
        <v>2.12</v>
      </c>
      <c r="P192" s="248">
        <f t="shared" si="26"/>
        <v>0</v>
      </c>
    </row>
    <row r="193" spans="1:17" ht="15" customHeight="1" thickBot="1" x14ac:dyDescent="0.3">
      <c r="A193" s="6" t="s">
        <v>1474</v>
      </c>
      <c r="B193" s="336" t="s">
        <v>1535</v>
      </c>
      <c r="C193" s="6" t="s">
        <v>1474</v>
      </c>
      <c r="D193" s="16" t="s">
        <v>1536</v>
      </c>
      <c r="E193" s="941" t="s">
        <v>2046</v>
      </c>
      <c r="F193" s="16"/>
      <c r="G193" s="16">
        <v>50329</v>
      </c>
      <c r="H193" s="16" t="s">
        <v>1537</v>
      </c>
      <c r="I193" s="16" t="s">
        <v>1538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2.16</v>
      </c>
      <c r="N193" s="720">
        <v>0</v>
      </c>
      <c r="O193" s="376">
        <f t="shared" si="21"/>
        <v>2.16</v>
      </c>
      <c r="P193" s="377">
        <f t="shared" si="26"/>
        <v>0</v>
      </c>
    </row>
    <row r="194" spans="1:17" ht="15" customHeight="1" thickBot="1" x14ac:dyDescent="0.3">
      <c r="A194" s="6" t="s">
        <v>1474</v>
      </c>
      <c r="B194" s="336" t="s">
        <v>1539</v>
      </c>
      <c r="C194" s="6" t="s">
        <v>1474</v>
      </c>
      <c r="D194" s="16" t="s">
        <v>1536</v>
      </c>
      <c r="E194" s="941" t="s">
        <v>2046</v>
      </c>
      <c r="F194" s="16"/>
      <c r="G194" s="16">
        <v>50329</v>
      </c>
      <c r="H194" s="16" t="s">
        <v>1537</v>
      </c>
      <c r="I194" s="16" t="s">
        <v>1538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2.16</v>
      </c>
      <c r="N194" s="720">
        <v>0</v>
      </c>
      <c r="O194" s="376">
        <f t="shared" si="21"/>
        <v>2.16</v>
      </c>
      <c r="P194" s="377">
        <f t="shared" si="26"/>
        <v>0</v>
      </c>
    </row>
    <row r="195" spans="1:17" ht="15" customHeight="1" thickBot="1" x14ac:dyDescent="0.3">
      <c r="A195" s="6" t="s">
        <v>1474</v>
      </c>
      <c r="B195" s="336" t="s">
        <v>1540</v>
      </c>
      <c r="C195" s="6" t="s">
        <v>1474</v>
      </c>
      <c r="D195" s="16" t="s">
        <v>1536</v>
      </c>
      <c r="E195" s="941" t="s">
        <v>2046</v>
      </c>
      <c r="F195" s="16"/>
      <c r="G195" s="16">
        <v>50329</v>
      </c>
      <c r="H195" s="16" t="s">
        <v>1537</v>
      </c>
      <c r="I195" s="16" t="s">
        <v>1538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2.16</v>
      </c>
      <c r="N195" s="720">
        <v>0</v>
      </c>
      <c r="O195" s="376">
        <f t="shared" si="21"/>
        <v>2.16</v>
      </c>
      <c r="P195" s="377">
        <f t="shared" si="26"/>
        <v>0</v>
      </c>
    </row>
    <row r="196" spans="1:17" ht="15" customHeight="1" thickBot="1" x14ac:dyDescent="0.3">
      <c r="A196" s="6" t="s">
        <v>1474</v>
      </c>
      <c r="B196" s="336" t="s">
        <v>1541</v>
      </c>
      <c r="C196" s="6" t="s">
        <v>1474</v>
      </c>
      <c r="D196" s="16" t="s">
        <v>1536</v>
      </c>
      <c r="E196" s="941" t="s">
        <v>2046</v>
      </c>
      <c r="F196" s="16"/>
      <c r="G196" s="16">
        <v>50329</v>
      </c>
      <c r="H196" s="16" t="s">
        <v>1537</v>
      </c>
      <c r="I196" s="16" t="s">
        <v>1538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2.16</v>
      </c>
      <c r="N196" s="720">
        <v>0</v>
      </c>
      <c r="O196" s="376">
        <f t="shared" si="21"/>
        <v>2.16</v>
      </c>
      <c r="P196" s="377">
        <f t="shared" si="26"/>
        <v>0</v>
      </c>
    </row>
    <row r="197" spans="1:17" ht="15" customHeight="1" thickBot="1" x14ac:dyDescent="0.3">
      <c r="A197" s="6" t="s">
        <v>1746</v>
      </c>
      <c r="B197" s="336" t="s">
        <v>1806</v>
      </c>
      <c r="C197" s="6">
        <v>4342301</v>
      </c>
      <c r="D197" s="6" t="s">
        <v>1542</v>
      </c>
      <c r="E197" s="941" t="s">
        <v>2046</v>
      </c>
      <c r="F197" s="6"/>
      <c r="G197" s="1">
        <v>52911</v>
      </c>
      <c r="H197" s="1" t="s">
        <v>1543</v>
      </c>
      <c r="I197" s="1" t="s">
        <v>2067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2.2000000000000002</v>
      </c>
      <c r="N197" s="720">
        <v>0</v>
      </c>
      <c r="O197" s="247">
        <f t="shared" si="21"/>
        <v>2.2000000000000002</v>
      </c>
      <c r="P197" s="248">
        <f t="shared" si="26"/>
        <v>0</v>
      </c>
    </row>
    <row r="198" spans="1:17" ht="15" customHeight="1" thickBot="1" x14ac:dyDescent="0.3">
      <c r="A198" s="1" t="s">
        <v>395</v>
      </c>
      <c r="B198" s="1" t="s">
        <v>67</v>
      </c>
      <c r="C198" s="1">
        <v>3576601</v>
      </c>
      <c r="D198" s="6" t="s">
        <v>1544</v>
      </c>
      <c r="E198" s="941" t="s">
        <v>2046</v>
      </c>
      <c r="F198" s="6"/>
      <c r="G198" s="6">
        <v>69167</v>
      </c>
      <c r="H198" s="1" t="s">
        <v>1069</v>
      </c>
      <c r="I198" s="1" t="s">
        <v>2067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2.2000000000000002</v>
      </c>
      <c r="N198" s="720">
        <v>0</v>
      </c>
      <c r="O198" s="247">
        <f t="shared" si="21"/>
        <v>2.2000000000000002</v>
      </c>
      <c r="P198" s="248">
        <f t="shared" si="26"/>
        <v>0</v>
      </c>
    </row>
    <row r="199" spans="1:17" ht="15" customHeight="1" thickBot="1" x14ac:dyDescent="0.3">
      <c r="A199" s="1" t="s">
        <v>395</v>
      </c>
      <c r="B199" s="1" t="s">
        <v>68</v>
      </c>
      <c r="C199" s="1">
        <v>3584401</v>
      </c>
      <c r="D199" s="6" t="s">
        <v>1544</v>
      </c>
      <c r="E199" s="941" t="s">
        <v>2046</v>
      </c>
      <c r="F199" s="6"/>
      <c r="G199" s="6">
        <v>69167</v>
      </c>
      <c r="H199" s="1" t="s">
        <v>1069</v>
      </c>
      <c r="I199" s="1" t="s">
        <v>2067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2.2000000000000002</v>
      </c>
      <c r="N199" s="720">
        <v>0</v>
      </c>
      <c r="O199" s="247">
        <f>M199-N199</f>
        <v>2.2000000000000002</v>
      </c>
      <c r="P199" s="248">
        <f>L199*O199</f>
        <v>0</v>
      </c>
    </row>
    <row r="200" spans="1:17" ht="15" customHeight="1" thickBot="1" x14ac:dyDescent="0.3">
      <c r="A200" s="6" t="s">
        <v>1746</v>
      </c>
      <c r="B200" s="336" t="s">
        <v>1927</v>
      </c>
      <c r="C200" s="6">
        <v>3223401</v>
      </c>
      <c r="D200" s="6" t="s">
        <v>1544</v>
      </c>
      <c r="E200" s="941" t="s">
        <v>2046</v>
      </c>
      <c r="F200" s="6"/>
      <c r="G200" s="6">
        <v>69167</v>
      </c>
      <c r="H200" s="1" t="s">
        <v>1069</v>
      </c>
      <c r="I200" s="1" t="s">
        <v>2067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2.2000000000000002</v>
      </c>
      <c r="N200" s="720">
        <v>0</v>
      </c>
      <c r="O200" s="247">
        <f>M200-N200</f>
        <v>2.2000000000000002</v>
      </c>
      <c r="P200" s="248">
        <f>L200*O200</f>
        <v>0</v>
      </c>
    </row>
    <row r="201" spans="1:17" ht="15" customHeight="1" thickBot="1" x14ac:dyDescent="0.3">
      <c r="A201" s="6" t="s">
        <v>2006</v>
      </c>
      <c r="B201" s="336" t="s">
        <v>2014</v>
      </c>
      <c r="C201" s="6">
        <v>3124201</v>
      </c>
      <c r="D201" s="6" t="s">
        <v>1544</v>
      </c>
      <c r="E201" s="941" t="s">
        <v>2046</v>
      </c>
      <c r="F201" s="6"/>
      <c r="G201" s="6">
        <v>69167</v>
      </c>
      <c r="H201" s="1" t="s">
        <v>1069</v>
      </c>
      <c r="I201" s="1" t="s">
        <v>2067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2.2000000000000002</v>
      </c>
      <c r="N201" s="720">
        <v>0</v>
      </c>
      <c r="O201" s="247">
        <f t="shared" si="21"/>
        <v>2.2000000000000002</v>
      </c>
      <c r="P201" s="248">
        <f t="shared" si="26"/>
        <v>0</v>
      </c>
    </row>
    <row r="202" spans="1:17" ht="15" customHeight="1" thickBot="1" x14ac:dyDescent="0.3">
      <c r="A202" s="6" t="s">
        <v>1746</v>
      </c>
      <c r="B202" s="336" t="s">
        <v>1928</v>
      </c>
      <c r="C202" s="6">
        <v>3245501</v>
      </c>
      <c r="D202" s="6" t="s">
        <v>1544</v>
      </c>
      <c r="E202" s="941" t="s">
        <v>2046</v>
      </c>
      <c r="F202" s="6"/>
      <c r="G202" s="6">
        <v>69167</v>
      </c>
      <c r="H202" s="1" t="s">
        <v>1069</v>
      </c>
      <c r="I202" s="1" t="s">
        <v>2067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2.2000000000000002</v>
      </c>
      <c r="N202" s="720">
        <v>0</v>
      </c>
      <c r="O202" s="247">
        <f t="shared" si="21"/>
        <v>2.2000000000000002</v>
      </c>
      <c r="P202" s="248">
        <f t="shared" si="26"/>
        <v>0</v>
      </c>
    </row>
    <row r="203" spans="1:17" ht="15" customHeight="1" thickBot="1" x14ac:dyDescent="0.3">
      <c r="A203" s="6" t="s">
        <v>1746</v>
      </c>
      <c r="B203" s="336" t="s">
        <v>1830</v>
      </c>
      <c r="C203" s="6">
        <v>3016301</v>
      </c>
      <c r="D203" s="666" t="s">
        <v>1831</v>
      </c>
      <c r="E203" s="943">
        <v>37228</v>
      </c>
      <c r="F203" s="6"/>
      <c r="G203" s="6">
        <v>58860</v>
      </c>
      <c r="H203" s="6" t="s">
        <v>1545</v>
      </c>
      <c r="I203" s="6" t="s">
        <v>1522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2.1500000000000004</v>
      </c>
      <c r="N203" s="720">
        <v>0</v>
      </c>
      <c r="O203" s="247">
        <f t="shared" si="21"/>
        <v>2.1500000000000004</v>
      </c>
      <c r="P203" s="248">
        <f t="shared" si="26"/>
        <v>0</v>
      </c>
    </row>
    <row r="204" spans="1:17" ht="15" customHeight="1" thickBot="1" x14ac:dyDescent="0.3">
      <c r="A204" s="6" t="s">
        <v>1746</v>
      </c>
      <c r="B204" s="336" t="s">
        <v>1832</v>
      </c>
      <c r="C204" s="6">
        <v>3153701</v>
      </c>
      <c r="D204" s="666" t="s">
        <v>1831</v>
      </c>
      <c r="E204" s="943">
        <v>37228</v>
      </c>
      <c r="F204" s="6"/>
      <c r="G204" s="6">
        <v>58860</v>
      </c>
      <c r="H204" s="6" t="s">
        <v>1545</v>
      </c>
      <c r="I204" s="6" t="s">
        <v>1522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2.1500000000000004</v>
      </c>
      <c r="N204" s="720">
        <v>0</v>
      </c>
      <c r="O204" s="247">
        <f t="shared" si="21"/>
        <v>2.1500000000000004</v>
      </c>
      <c r="P204" s="248">
        <f t="shared" si="26"/>
        <v>0</v>
      </c>
    </row>
    <row r="205" spans="1:17" ht="15" customHeight="1" thickBot="1" x14ac:dyDescent="0.3">
      <c r="A205" s="6" t="s">
        <v>1746</v>
      </c>
      <c r="B205" s="336" t="s">
        <v>1838</v>
      </c>
      <c r="C205" s="6">
        <v>3316501</v>
      </c>
      <c r="D205" s="666" t="s">
        <v>1831</v>
      </c>
      <c r="E205" s="943">
        <v>37228</v>
      </c>
      <c r="F205" s="6"/>
      <c r="G205" s="6">
        <v>58860</v>
      </c>
      <c r="H205" s="6" t="s">
        <v>1545</v>
      </c>
      <c r="I205" s="6" t="s">
        <v>1522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2.1500000000000004</v>
      </c>
      <c r="N205" s="720">
        <v>0</v>
      </c>
      <c r="O205" s="247">
        <f t="shared" si="21"/>
        <v>2.1500000000000004</v>
      </c>
      <c r="P205" s="248">
        <f t="shared" si="26"/>
        <v>0</v>
      </c>
    </row>
    <row r="206" spans="1:17" ht="15" customHeight="1" thickBot="1" x14ac:dyDescent="0.3">
      <c r="A206" s="6" t="s">
        <v>1746</v>
      </c>
      <c r="B206" s="336" t="s">
        <v>1839</v>
      </c>
      <c r="C206" s="6">
        <v>3316601</v>
      </c>
      <c r="D206" s="666" t="s">
        <v>1831</v>
      </c>
      <c r="E206" s="943">
        <v>37228</v>
      </c>
      <c r="F206" s="6"/>
      <c r="G206" s="6">
        <v>58860</v>
      </c>
      <c r="H206" s="6" t="s">
        <v>1545</v>
      </c>
      <c r="I206" s="6" t="s">
        <v>1522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2.1500000000000004</v>
      </c>
      <c r="N206" s="720">
        <v>0</v>
      </c>
      <c r="O206" s="247">
        <f t="shared" si="21"/>
        <v>2.1500000000000004</v>
      </c>
      <c r="P206" s="248">
        <f t="shared" si="26"/>
        <v>0</v>
      </c>
    </row>
    <row r="207" spans="1:17" s="172" customFormat="1" ht="15" customHeight="1" thickBot="1" x14ac:dyDescent="0.3">
      <c r="A207" s="186" t="s">
        <v>657</v>
      </c>
      <c r="B207" s="186" t="s">
        <v>695</v>
      </c>
      <c r="C207" s="310">
        <v>3038601</v>
      </c>
      <c r="D207" s="6" t="s">
        <v>696</v>
      </c>
      <c r="E207" s="941" t="s">
        <v>2046</v>
      </c>
      <c r="F207" s="186" t="s">
        <v>696</v>
      </c>
      <c r="G207" s="310">
        <v>212178</v>
      </c>
      <c r="H207" s="310"/>
      <c r="I207" s="310" t="s">
        <v>129</v>
      </c>
      <c r="J207" s="823" t="str">
        <f t="shared" si="27"/>
        <v>GW</v>
      </c>
      <c r="K207" s="823">
        <f t="shared" si="23"/>
        <v>0</v>
      </c>
      <c r="L207" s="823">
        <f t="shared" si="24"/>
        <v>0</v>
      </c>
      <c r="M207" s="824">
        <f>$M$2+0.01</f>
        <v>2.21</v>
      </c>
      <c r="N207" s="186">
        <v>0</v>
      </c>
      <c r="O207" s="825">
        <f t="shared" si="21"/>
        <v>2.21</v>
      </c>
      <c r="P207" s="826">
        <f t="shared" si="26"/>
        <v>0</v>
      </c>
      <c r="Q207" s="172" t="s">
        <v>1694</v>
      </c>
    </row>
    <row r="208" spans="1:17" ht="15" customHeight="1" thickBot="1" x14ac:dyDescent="0.3">
      <c r="A208" s="6" t="s">
        <v>1474</v>
      </c>
      <c r="B208" s="336" t="s">
        <v>1546</v>
      </c>
      <c r="C208" s="6" t="s">
        <v>1474</v>
      </c>
      <c r="D208" s="6" t="s">
        <v>1547</v>
      </c>
      <c r="E208" s="941" t="s">
        <v>2046</v>
      </c>
      <c r="F208" s="6"/>
      <c r="G208" s="1">
        <v>65929</v>
      </c>
      <c r="H208" s="1" t="s">
        <v>1548</v>
      </c>
      <c r="I208" s="1" t="s">
        <v>1549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2.1120000000000001</v>
      </c>
      <c r="N208" s="720">
        <v>0</v>
      </c>
      <c r="O208" s="247">
        <f t="shared" si="21"/>
        <v>2.1120000000000001</v>
      </c>
      <c r="P208" s="248">
        <f t="shared" si="26"/>
        <v>0</v>
      </c>
    </row>
    <row r="209" spans="1:16" ht="15" customHeight="1" thickBot="1" x14ac:dyDescent="0.3">
      <c r="A209" s="6" t="s">
        <v>1474</v>
      </c>
      <c r="B209" s="336" t="s">
        <v>1550</v>
      </c>
      <c r="C209" s="6" t="s">
        <v>1474</v>
      </c>
      <c r="D209" s="6" t="s">
        <v>1547</v>
      </c>
      <c r="E209" s="941" t="s">
        <v>2046</v>
      </c>
      <c r="F209" s="6"/>
      <c r="G209" s="1">
        <v>65929</v>
      </c>
      <c r="H209" s="1" t="s">
        <v>1548</v>
      </c>
      <c r="I209" s="1" t="s">
        <v>1549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2.1120000000000001</v>
      </c>
      <c r="N209" s="720">
        <v>0</v>
      </c>
      <c r="O209" s="247">
        <f t="shared" ref="O209:O270" si="28">M209-N209</f>
        <v>2.1120000000000001</v>
      </c>
      <c r="P209" s="248">
        <f>L209*O209</f>
        <v>0</v>
      </c>
    </row>
    <row r="210" spans="1:16" ht="15" customHeight="1" thickBot="1" x14ac:dyDescent="0.3">
      <c r="A210" s="6" t="s">
        <v>1746</v>
      </c>
      <c r="B210" s="336" t="s">
        <v>1789</v>
      </c>
      <c r="C210" s="6">
        <v>3564601</v>
      </c>
      <c r="D210" s="944" t="s">
        <v>1551</v>
      </c>
      <c r="E210" s="945">
        <v>37257</v>
      </c>
      <c r="F210" s="6"/>
      <c r="G210" s="1">
        <v>66919</v>
      </c>
      <c r="H210" s="1" t="s">
        <v>1048</v>
      </c>
      <c r="I210" s="1" t="s">
        <v>1552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2.09</v>
      </c>
      <c r="N210" s="720">
        <v>0</v>
      </c>
      <c r="O210" s="247">
        <f t="shared" si="28"/>
        <v>2.09</v>
      </c>
      <c r="P210" s="248">
        <f>L210*O210</f>
        <v>0</v>
      </c>
    </row>
    <row r="211" spans="1:16" ht="15" customHeight="1" thickBot="1" x14ac:dyDescent="0.3">
      <c r="A211" s="6" t="s">
        <v>1746</v>
      </c>
      <c r="B211" s="336" t="s">
        <v>1906</v>
      </c>
      <c r="C211" s="6">
        <v>4180601</v>
      </c>
      <c r="D211" s="6" t="s">
        <v>1555</v>
      </c>
      <c r="E211" s="941" t="s">
        <v>2046</v>
      </c>
      <c r="F211" s="6"/>
      <c r="G211" s="1">
        <v>67002</v>
      </c>
      <c r="H211" s="1" t="s">
        <v>1556</v>
      </c>
      <c r="I211" s="1" t="s">
        <v>1557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2.09</v>
      </c>
      <c r="N211" s="720">
        <v>0</v>
      </c>
      <c r="O211" s="247">
        <f t="shared" si="28"/>
        <v>2.09</v>
      </c>
      <c r="P211" s="248">
        <f>L211*O211</f>
        <v>0</v>
      </c>
    </row>
    <row r="212" spans="1:16" ht="15" customHeight="1" thickBot="1" x14ac:dyDescent="0.3">
      <c r="A212" s="6" t="s">
        <v>1746</v>
      </c>
      <c r="B212" s="336" t="s">
        <v>1908</v>
      </c>
      <c r="C212" s="6">
        <v>4188401</v>
      </c>
      <c r="D212" s="6" t="s">
        <v>1555</v>
      </c>
      <c r="E212" s="941" t="s">
        <v>2046</v>
      </c>
      <c r="F212" s="6"/>
      <c r="G212" s="1">
        <v>67002</v>
      </c>
      <c r="H212" s="1" t="s">
        <v>1556</v>
      </c>
      <c r="I212" s="1" t="s">
        <v>1557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2.09</v>
      </c>
      <c r="N212" s="720">
        <v>0</v>
      </c>
      <c r="O212" s="247">
        <f t="shared" si="28"/>
        <v>2.09</v>
      </c>
      <c r="P212" s="248">
        <f>L212*O212</f>
        <v>0</v>
      </c>
    </row>
    <row r="213" spans="1:16" ht="15" customHeight="1" thickBot="1" x14ac:dyDescent="0.3">
      <c r="A213" s="250" t="s">
        <v>2006</v>
      </c>
      <c r="B213" s="250" t="s">
        <v>2010</v>
      </c>
      <c r="C213" s="250">
        <v>3582101</v>
      </c>
      <c r="D213" s="666" t="s">
        <v>1771</v>
      </c>
      <c r="E213" s="943">
        <v>37228</v>
      </c>
      <c r="F213" s="250"/>
      <c r="G213" s="250">
        <v>67002</v>
      </c>
      <c r="H213" s="250" t="s">
        <v>1556</v>
      </c>
      <c r="I213" s="250" t="s">
        <v>2119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4">
        <f t="shared" si="28"/>
        <v>4.16</v>
      </c>
      <c r="P213" s="855">
        <f t="shared" ref="P213:P245" si="29">L213*O213</f>
        <v>0</v>
      </c>
    </row>
    <row r="214" spans="1:16" ht="15" customHeight="1" thickBot="1" x14ac:dyDescent="0.3">
      <c r="A214" s="250" t="s">
        <v>1746</v>
      </c>
      <c r="B214" s="702" t="s">
        <v>141</v>
      </c>
      <c r="C214" s="702">
        <v>3571701</v>
      </c>
      <c r="D214" s="666" t="s">
        <v>1771</v>
      </c>
      <c r="E214" s="943">
        <v>37228</v>
      </c>
      <c r="F214" s="250"/>
      <c r="G214" s="250">
        <v>67032</v>
      </c>
      <c r="H214" s="250" t="s">
        <v>1561</v>
      </c>
      <c r="I214" s="250" t="s">
        <v>2119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4">
        <f t="shared" si="28"/>
        <v>4.16</v>
      </c>
      <c r="P214" s="855">
        <f t="shared" si="29"/>
        <v>0</v>
      </c>
    </row>
    <row r="215" spans="1:16" ht="15" customHeight="1" thickBot="1" x14ac:dyDescent="0.3">
      <c r="A215" s="250" t="s">
        <v>1746</v>
      </c>
      <c r="B215" s="359" t="s">
        <v>1966</v>
      </c>
      <c r="C215" s="250">
        <v>3509101</v>
      </c>
      <c r="D215" s="666" t="s">
        <v>1771</v>
      </c>
      <c r="E215" s="943">
        <v>37228</v>
      </c>
      <c r="F215" s="250"/>
      <c r="G215" s="250">
        <v>67032</v>
      </c>
      <c r="H215" s="250" t="s">
        <v>1561</v>
      </c>
      <c r="I215" s="250" t="s">
        <v>2119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4">
        <f t="shared" si="28"/>
        <v>4.16</v>
      </c>
      <c r="P215" s="855">
        <f t="shared" si="29"/>
        <v>0</v>
      </c>
    </row>
    <row r="216" spans="1:16" ht="15" customHeight="1" thickBot="1" x14ac:dyDescent="0.3">
      <c r="A216" s="250" t="s">
        <v>1746</v>
      </c>
      <c r="B216" s="359" t="s">
        <v>1967</v>
      </c>
      <c r="C216" s="250">
        <v>3506201</v>
      </c>
      <c r="D216" s="666" t="s">
        <v>1771</v>
      </c>
      <c r="E216" s="943">
        <v>37228</v>
      </c>
      <c r="F216" s="250"/>
      <c r="G216" s="250">
        <v>67032</v>
      </c>
      <c r="H216" s="250" t="s">
        <v>1561</v>
      </c>
      <c r="I216" s="250" t="s">
        <v>2119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4">
        <f t="shared" si="28"/>
        <v>4.16</v>
      </c>
      <c r="P216" s="855">
        <f t="shared" si="29"/>
        <v>0</v>
      </c>
    </row>
    <row r="217" spans="1:16" ht="15" customHeight="1" thickBot="1" x14ac:dyDescent="0.3">
      <c r="A217" s="250" t="s">
        <v>1746</v>
      </c>
      <c r="B217" s="359" t="s">
        <v>1986</v>
      </c>
      <c r="C217" s="250">
        <v>3475001</v>
      </c>
      <c r="D217" s="666" t="s">
        <v>1771</v>
      </c>
      <c r="E217" s="943">
        <v>37228</v>
      </c>
      <c r="F217" s="250"/>
      <c r="G217" s="250">
        <v>67032</v>
      </c>
      <c r="H217" s="250" t="s">
        <v>1561</v>
      </c>
      <c r="I217" s="250" t="s">
        <v>2119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4">
        <f t="shared" si="28"/>
        <v>4.16</v>
      </c>
      <c r="P217" s="855">
        <f t="shared" si="29"/>
        <v>0</v>
      </c>
    </row>
    <row r="218" spans="1:16" ht="15" customHeight="1" thickBot="1" x14ac:dyDescent="0.3">
      <c r="A218" s="250" t="s">
        <v>1746</v>
      </c>
      <c r="B218" s="359" t="s">
        <v>1770</v>
      </c>
      <c r="C218" s="250">
        <v>3549301</v>
      </c>
      <c r="D218" s="666" t="s">
        <v>1562</v>
      </c>
      <c r="E218" s="943">
        <v>37228</v>
      </c>
      <c r="F218" s="250"/>
      <c r="G218" s="250">
        <v>67032</v>
      </c>
      <c r="H218" s="250" t="s">
        <v>1561</v>
      </c>
      <c r="I218" s="250" t="s">
        <v>2119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4">
        <f t="shared" si="28"/>
        <v>4.16</v>
      </c>
      <c r="P218" s="855">
        <f t="shared" si="29"/>
        <v>0</v>
      </c>
    </row>
    <row r="219" spans="1:16" ht="15" customHeight="1" thickBot="1" x14ac:dyDescent="0.3">
      <c r="A219" s="250" t="s">
        <v>1474</v>
      </c>
      <c r="B219" s="359" t="s">
        <v>1563</v>
      </c>
      <c r="C219" s="250" t="s">
        <v>1474</v>
      </c>
      <c r="D219" s="666" t="s">
        <v>1562</v>
      </c>
      <c r="E219" s="943">
        <v>37228</v>
      </c>
      <c r="F219" s="250"/>
      <c r="G219" s="250">
        <v>67032</v>
      </c>
      <c r="H219" s="250" t="s">
        <v>1561</v>
      </c>
      <c r="I219" s="250" t="s">
        <v>2119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4">
        <f t="shared" si="28"/>
        <v>4.16</v>
      </c>
      <c r="P219" s="855">
        <f t="shared" si="29"/>
        <v>0</v>
      </c>
    </row>
    <row r="220" spans="1:16" ht="15" customHeight="1" thickBot="1" x14ac:dyDescent="0.3">
      <c r="A220" s="250" t="s">
        <v>1746</v>
      </c>
      <c r="B220" s="250" t="s">
        <v>1951</v>
      </c>
      <c r="C220" s="250">
        <v>3426101</v>
      </c>
      <c r="D220" s="666" t="s">
        <v>1562</v>
      </c>
      <c r="E220" s="943">
        <v>37228</v>
      </c>
      <c r="F220" s="250"/>
      <c r="G220" s="250">
        <v>67032</v>
      </c>
      <c r="H220" s="359"/>
      <c r="I220" s="250" t="s">
        <v>2119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6">
        <f t="shared" si="29"/>
        <v>0</v>
      </c>
    </row>
    <row r="221" spans="1:16" ht="15" customHeight="1" thickBot="1" x14ac:dyDescent="0.3">
      <c r="A221" s="250" t="s">
        <v>2006</v>
      </c>
      <c r="B221" s="359" t="s">
        <v>2015</v>
      </c>
      <c r="C221" s="250">
        <v>3405001</v>
      </c>
      <c r="D221" s="666" t="s">
        <v>1562</v>
      </c>
      <c r="E221" s="943">
        <v>37228</v>
      </c>
      <c r="F221" s="250"/>
      <c r="G221" s="250">
        <v>67032</v>
      </c>
      <c r="H221" s="250" t="s">
        <v>1561</v>
      </c>
      <c r="I221" s="250" t="s">
        <v>2119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4">
        <f t="shared" si="28"/>
        <v>4.16</v>
      </c>
      <c r="P221" s="855">
        <f t="shared" si="29"/>
        <v>0</v>
      </c>
    </row>
    <row r="222" spans="1:16" ht="15" customHeight="1" thickBot="1" x14ac:dyDescent="0.3">
      <c r="A222" s="250" t="s">
        <v>1746</v>
      </c>
      <c r="B222" s="359" t="s">
        <v>1954</v>
      </c>
      <c r="C222" s="250">
        <v>3420401</v>
      </c>
      <c r="D222" s="666" t="s">
        <v>1562</v>
      </c>
      <c r="E222" s="943">
        <v>37228</v>
      </c>
      <c r="F222" s="250"/>
      <c r="G222" s="250">
        <v>67032</v>
      </c>
      <c r="H222" s="250" t="s">
        <v>1561</v>
      </c>
      <c r="I222" s="250" t="s">
        <v>2119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4">
        <f t="shared" si="28"/>
        <v>4.16</v>
      </c>
      <c r="P222" s="855">
        <f t="shared" si="29"/>
        <v>0</v>
      </c>
    </row>
    <row r="223" spans="1:16" ht="15" customHeight="1" thickBot="1" x14ac:dyDescent="0.3">
      <c r="A223" s="1" t="s">
        <v>657</v>
      </c>
      <c r="B223" s="1" t="s">
        <v>667</v>
      </c>
      <c r="C223" s="224">
        <v>1077501</v>
      </c>
      <c r="D223" s="6" t="s">
        <v>666</v>
      </c>
      <c r="E223" s="941" t="s">
        <v>2046</v>
      </c>
      <c r="F223" s="1" t="s">
        <v>666</v>
      </c>
      <c r="G223" s="224">
        <v>212194</v>
      </c>
      <c r="H223" s="224"/>
      <c r="I223" s="252" t="s">
        <v>804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2.2000000000000002</v>
      </c>
      <c r="N223" s="720">
        <v>0</v>
      </c>
      <c r="O223" s="247">
        <f t="shared" si="28"/>
        <v>2.2000000000000002</v>
      </c>
      <c r="P223" s="248">
        <v>0</v>
      </c>
    </row>
    <row r="224" spans="1:16" ht="15" customHeight="1" thickBot="1" x14ac:dyDescent="0.3">
      <c r="A224" s="1" t="s">
        <v>657</v>
      </c>
      <c r="B224" s="1" t="s">
        <v>776</v>
      </c>
      <c r="C224" s="224">
        <v>4335601</v>
      </c>
      <c r="D224" s="6" t="s">
        <v>666</v>
      </c>
      <c r="E224" s="941" t="s">
        <v>2046</v>
      </c>
      <c r="F224" s="1" t="s">
        <v>666</v>
      </c>
      <c r="G224" s="224">
        <v>212194</v>
      </c>
      <c r="H224" s="224"/>
      <c r="I224" s="252" t="s">
        <v>804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2.2000000000000002</v>
      </c>
      <c r="N224" s="720">
        <v>0</v>
      </c>
      <c r="O224" s="247">
        <f t="shared" si="28"/>
        <v>2.2000000000000002</v>
      </c>
      <c r="P224" s="248">
        <f t="shared" si="29"/>
        <v>0</v>
      </c>
    </row>
    <row r="225" spans="1:16" ht="15" customHeight="1" thickBot="1" x14ac:dyDescent="0.3">
      <c r="A225" s="1" t="s">
        <v>657</v>
      </c>
      <c r="B225" s="1" t="s">
        <v>777</v>
      </c>
      <c r="C225" s="224">
        <v>4336401</v>
      </c>
      <c r="D225" s="6" t="s">
        <v>666</v>
      </c>
      <c r="E225" s="941" t="s">
        <v>2046</v>
      </c>
      <c r="F225" s="1" t="s">
        <v>666</v>
      </c>
      <c r="G225" s="224">
        <v>212194</v>
      </c>
      <c r="H225" s="224"/>
      <c r="I225" s="252" t="s">
        <v>804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2.2000000000000002</v>
      </c>
      <c r="N225" s="720">
        <v>0</v>
      </c>
      <c r="O225" s="247">
        <f t="shared" si="28"/>
        <v>2.2000000000000002</v>
      </c>
      <c r="P225" s="248">
        <f t="shared" si="29"/>
        <v>0</v>
      </c>
    </row>
    <row r="226" spans="1:16" ht="15" customHeight="1" thickBot="1" x14ac:dyDescent="0.3">
      <c r="A226" s="1" t="s">
        <v>657</v>
      </c>
      <c r="B226" s="1" t="s">
        <v>778</v>
      </c>
      <c r="C226" s="224">
        <v>4338501</v>
      </c>
      <c r="D226" s="6" t="s">
        <v>666</v>
      </c>
      <c r="E226" s="941" t="s">
        <v>2046</v>
      </c>
      <c r="F226" s="1" t="s">
        <v>666</v>
      </c>
      <c r="G226" s="224">
        <v>212194</v>
      </c>
      <c r="H226" s="224"/>
      <c r="I226" s="252" t="s">
        <v>804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2.2000000000000002</v>
      </c>
      <c r="N226" s="720">
        <v>0</v>
      </c>
      <c r="O226" s="247">
        <f t="shared" si="28"/>
        <v>2.2000000000000002</v>
      </c>
      <c r="P226" s="248">
        <f t="shared" si="29"/>
        <v>0</v>
      </c>
    </row>
    <row r="227" spans="1:16" ht="15" customHeight="1" thickBot="1" x14ac:dyDescent="0.3">
      <c r="A227" s="1" t="s">
        <v>657</v>
      </c>
      <c r="B227" s="1" t="s">
        <v>779</v>
      </c>
      <c r="C227" s="224">
        <v>4339701</v>
      </c>
      <c r="D227" s="6" t="s">
        <v>666</v>
      </c>
      <c r="E227" s="941" t="s">
        <v>2046</v>
      </c>
      <c r="F227" s="1" t="s">
        <v>666</v>
      </c>
      <c r="G227" s="224">
        <v>212194</v>
      </c>
      <c r="H227" s="224"/>
      <c r="I227" s="252" t="s">
        <v>804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2.2000000000000002</v>
      </c>
      <c r="N227" s="720">
        <v>0</v>
      </c>
      <c r="O227" s="247">
        <f t="shared" si="28"/>
        <v>2.2000000000000002</v>
      </c>
      <c r="P227" s="248">
        <f t="shared" si="29"/>
        <v>0</v>
      </c>
    </row>
    <row r="228" spans="1:16" ht="15" customHeight="1" thickBot="1" x14ac:dyDescent="0.3">
      <c r="A228" s="1" t="s">
        <v>657</v>
      </c>
      <c r="B228" s="1" t="s">
        <v>723</v>
      </c>
      <c r="C228" s="224">
        <v>3511201</v>
      </c>
      <c r="D228" s="6" t="s">
        <v>666</v>
      </c>
      <c r="E228" s="941" t="s">
        <v>2046</v>
      </c>
      <c r="F228" s="1" t="s">
        <v>666</v>
      </c>
      <c r="G228" s="224">
        <v>212194</v>
      </c>
      <c r="H228" s="224"/>
      <c r="I228" s="252" t="s">
        <v>804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2.2000000000000002</v>
      </c>
      <c r="N228" s="720">
        <v>0</v>
      </c>
      <c r="O228" s="247">
        <f t="shared" si="28"/>
        <v>2.2000000000000002</v>
      </c>
      <c r="P228" s="248">
        <f t="shared" si="29"/>
        <v>0</v>
      </c>
    </row>
    <row r="229" spans="1:16" ht="15" customHeight="1" thickBot="1" x14ac:dyDescent="0.3">
      <c r="A229" s="1" t="s">
        <v>657</v>
      </c>
      <c r="B229" s="1" t="s">
        <v>751</v>
      </c>
      <c r="C229" s="224">
        <v>4026101</v>
      </c>
      <c r="D229" s="6" t="s">
        <v>666</v>
      </c>
      <c r="E229" s="941" t="s">
        <v>2046</v>
      </c>
      <c r="F229" s="1" t="s">
        <v>666</v>
      </c>
      <c r="G229" s="224">
        <v>212194</v>
      </c>
      <c r="H229" s="224"/>
      <c r="I229" s="252" t="s">
        <v>804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2.2000000000000002</v>
      </c>
      <c r="N229" s="720">
        <v>0</v>
      </c>
      <c r="O229" s="247">
        <f t="shared" si="28"/>
        <v>2.2000000000000002</v>
      </c>
      <c r="P229" s="248">
        <f t="shared" si="29"/>
        <v>0</v>
      </c>
    </row>
    <row r="230" spans="1:16" ht="15" customHeight="1" thickBot="1" x14ac:dyDescent="0.3">
      <c r="A230" s="1" t="s">
        <v>657</v>
      </c>
      <c r="B230" s="1" t="s">
        <v>750</v>
      </c>
      <c r="C230" s="224">
        <v>4025301</v>
      </c>
      <c r="D230" s="6" t="s">
        <v>666</v>
      </c>
      <c r="E230" s="941" t="s">
        <v>2046</v>
      </c>
      <c r="F230" s="1" t="s">
        <v>666</v>
      </c>
      <c r="G230" s="224">
        <v>212194</v>
      </c>
      <c r="H230" s="224"/>
      <c r="I230" s="252" t="s">
        <v>804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2.2000000000000002</v>
      </c>
      <c r="N230" s="720">
        <v>0</v>
      </c>
      <c r="O230" s="247">
        <f t="shared" si="28"/>
        <v>2.2000000000000002</v>
      </c>
      <c r="P230" s="248">
        <f t="shared" si="29"/>
        <v>0</v>
      </c>
    </row>
    <row r="231" spans="1:16" ht="15" customHeight="1" thickBot="1" x14ac:dyDescent="0.3">
      <c r="A231" s="1" t="s">
        <v>657</v>
      </c>
      <c r="B231" s="1" t="s">
        <v>774</v>
      </c>
      <c r="C231" s="224">
        <v>4194701</v>
      </c>
      <c r="D231" s="6" t="s">
        <v>666</v>
      </c>
      <c r="E231" s="941" t="s">
        <v>2046</v>
      </c>
      <c r="F231" s="1" t="s">
        <v>666</v>
      </c>
      <c r="G231" s="224">
        <v>212194</v>
      </c>
      <c r="H231" s="224"/>
      <c r="I231" s="252" t="s">
        <v>804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2.2000000000000002</v>
      </c>
      <c r="N231" s="720">
        <v>0</v>
      </c>
      <c r="O231" s="247">
        <f t="shared" si="28"/>
        <v>2.2000000000000002</v>
      </c>
      <c r="P231" s="248">
        <f t="shared" si="29"/>
        <v>0</v>
      </c>
    </row>
    <row r="232" spans="1:16" ht="15" customHeight="1" thickBot="1" x14ac:dyDescent="0.3">
      <c r="A232" s="1" t="s">
        <v>657</v>
      </c>
      <c r="B232" s="1" t="s">
        <v>665</v>
      </c>
      <c r="C232" s="224">
        <v>1070001</v>
      </c>
      <c r="D232" s="6" t="s">
        <v>666</v>
      </c>
      <c r="E232" s="941" t="s">
        <v>2046</v>
      </c>
      <c r="F232" s="1" t="s">
        <v>666</v>
      </c>
      <c r="G232" s="224">
        <v>212194</v>
      </c>
      <c r="H232" s="224"/>
      <c r="I232" s="252" t="s">
        <v>804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2.2000000000000002</v>
      </c>
      <c r="N232" s="720">
        <v>0</v>
      </c>
      <c r="O232" s="247">
        <f t="shared" si="28"/>
        <v>2.2000000000000002</v>
      </c>
      <c r="P232" s="248">
        <f t="shared" si="29"/>
        <v>0</v>
      </c>
    </row>
    <row r="233" spans="1:16" ht="15" customHeight="1" thickBot="1" x14ac:dyDescent="0.3">
      <c r="A233" s="1" t="s">
        <v>657</v>
      </c>
      <c r="B233" s="1" t="s">
        <v>761</v>
      </c>
      <c r="C233" s="224">
        <v>4099201</v>
      </c>
      <c r="D233" s="944" t="s">
        <v>746</v>
      </c>
      <c r="E233" s="945">
        <v>37256</v>
      </c>
      <c r="F233" s="250" t="s">
        <v>746</v>
      </c>
      <c r="G233" s="185">
        <v>212218</v>
      </c>
      <c r="H233" s="185"/>
      <c r="I233" s="185" t="s">
        <v>804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3">
      <c r="A234" s="1" t="s">
        <v>783</v>
      </c>
      <c r="B234" s="1" t="s">
        <v>788</v>
      </c>
      <c r="C234" s="224">
        <v>5156201</v>
      </c>
      <c r="D234" s="944" t="s">
        <v>746</v>
      </c>
      <c r="E234" s="945">
        <v>37256</v>
      </c>
      <c r="F234" s="250" t="s">
        <v>746</v>
      </c>
      <c r="G234" s="185">
        <v>212218</v>
      </c>
      <c r="H234" s="185"/>
      <c r="I234" s="185" t="s">
        <v>804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3">
      <c r="A235" s="1" t="s">
        <v>783</v>
      </c>
      <c r="B235" s="1" t="s">
        <v>789</v>
      </c>
      <c r="C235" s="224">
        <v>5171101</v>
      </c>
      <c r="D235" s="944" t="s">
        <v>746</v>
      </c>
      <c r="E235" s="945">
        <v>37256</v>
      </c>
      <c r="F235" s="250" t="s">
        <v>746</v>
      </c>
      <c r="G235" s="185">
        <v>212218</v>
      </c>
      <c r="H235" s="185"/>
      <c r="I235" s="185" t="s">
        <v>804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3">
      <c r="A236" s="1" t="s">
        <v>657</v>
      </c>
      <c r="B236" s="1" t="s">
        <v>760</v>
      </c>
      <c r="C236" s="224">
        <v>4098601</v>
      </c>
      <c r="D236" s="944" t="s">
        <v>746</v>
      </c>
      <c r="E236" s="945">
        <v>37256</v>
      </c>
      <c r="F236" s="250" t="s">
        <v>746</v>
      </c>
      <c r="G236" s="185">
        <v>212218</v>
      </c>
      <c r="H236" s="185"/>
      <c r="I236" s="185" t="s">
        <v>804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3">
      <c r="A237" s="1" t="s">
        <v>657</v>
      </c>
      <c r="B237" s="1" t="s">
        <v>762</v>
      </c>
      <c r="C237" s="224">
        <v>4110101</v>
      </c>
      <c r="D237" s="944" t="s">
        <v>746</v>
      </c>
      <c r="E237" s="945">
        <v>37256</v>
      </c>
      <c r="F237" s="250" t="s">
        <v>746</v>
      </c>
      <c r="G237" s="185">
        <v>212218</v>
      </c>
      <c r="H237" s="185"/>
      <c r="I237" s="185" t="s">
        <v>804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3">
      <c r="A238" s="1" t="s">
        <v>657</v>
      </c>
      <c r="B238" s="1" t="s">
        <v>763</v>
      </c>
      <c r="C238" s="224">
        <v>4110201</v>
      </c>
      <c r="D238" s="944" t="s">
        <v>746</v>
      </c>
      <c r="E238" s="945">
        <v>37256</v>
      </c>
      <c r="F238" s="250" t="s">
        <v>746</v>
      </c>
      <c r="G238" s="185">
        <v>212218</v>
      </c>
      <c r="H238" s="185"/>
      <c r="I238" s="185" t="s">
        <v>804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3">
      <c r="A239" s="1" t="s">
        <v>657</v>
      </c>
      <c r="B239" s="1" t="s">
        <v>749</v>
      </c>
      <c r="C239" s="224">
        <v>4023001</v>
      </c>
      <c r="D239" s="944" t="s">
        <v>746</v>
      </c>
      <c r="E239" s="945">
        <v>37256</v>
      </c>
      <c r="F239" s="250" t="s">
        <v>746</v>
      </c>
      <c r="G239" s="185">
        <v>212218</v>
      </c>
      <c r="H239" s="185"/>
      <c r="I239" s="185" t="s">
        <v>804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3">
      <c r="A240" s="1" t="s">
        <v>657</v>
      </c>
      <c r="B240" s="1" t="s">
        <v>764</v>
      </c>
      <c r="C240" s="224">
        <v>4110301</v>
      </c>
      <c r="D240" s="944" t="s">
        <v>746</v>
      </c>
      <c r="E240" s="945">
        <v>37256</v>
      </c>
      <c r="F240" s="250" t="s">
        <v>746</v>
      </c>
      <c r="G240" s="185">
        <v>212218</v>
      </c>
      <c r="H240" s="185"/>
      <c r="I240" s="185" t="s">
        <v>804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3">
      <c r="A241" s="1" t="s">
        <v>657</v>
      </c>
      <c r="B241" s="1" t="s">
        <v>748</v>
      </c>
      <c r="C241" s="224">
        <v>4017601</v>
      </c>
      <c r="D241" s="944" t="s">
        <v>746</v>
      </c>
      <c r="E241" s="945">
        <v>37256</v>
      </c>
      <c r="F241" s="250" t="s">
        <v>746</v>
      </c>
      <c r="G241" s="185">
        <v>212218</v>
      </c>
      <c r="H241" s="185"/>
      <c r="I241" s="185" t="s">
        <v>804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3">
      <c r="A242" s="1" t="s">
        <v>657</v>
      </c>
      <c r="B242" s="1" t="s">
        <v>745</v>
      </c>
      <c r="C242" s="224">
        <v>4004301</v>
      </c>
      <c r="D242" s="944" t="s">
        <v>746</v>
      </c>
      <c r="E242" s="945">
        <v>37256</v>
      </c>
      <c r="F242" s="250" t="s">
        <v>746</v>
      </c>
      <c r="G242" s="185">
        <v>212218</v>
      </c>
      <c r="H242" s="185"/>
      <c r="I242" s="185" t="s">
        <v>804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3">
      <c r="A243" s="1" t="s">
        <v>657</v>
      </c>
      <c r="B243" s="1" t="s">
        <v>765</v>
      </c>
      <c r="C243" s="224">
        <v>4110401</v>
      </c>
      <c r="D243" s="944" t="s">
        <v>746</v>
      </c>
      <c r="E243" s="945">
        <v>37256</v>
      </c>
      <c r="F243" s="250" t="s">
        <v>746</v>
      </c>
      <c r="G243" s="185">
        <v>212218</v>
      </c>
      <c r="H243" s="185"/>
      <c r="I243" s="185" t="s">
        <v>804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3">
      <c r="A244" s="1" t="s">
        <v>657</v>
      </c>
      <c r="B244" s="1" t="s">
        <v>766</v>
      </c>
      <c r="C244" s="224">
        <v>4110701</v>
      </c>
      <c r="D244" s="944" t="s">
        <v>746</v>
      </c>
      <c r="E244" s="945">
        <v>37256</v>
      </c>
      <c r="F244" s="250" t="s">
        <v>746</v>
      </c>
      <c r="G244" s="185">
        <v>212218</v>
      </c>
      <c r="H244" s="185"/>
      <c r="I244" s="185" t="s">
        <v>804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3">
      <c r="A245" s="1" t="s">
        <v>657</v>
      </c>
      <c r="B245" s="1" t="s">
        <v>752</v>
      </c>
      <c r="C245" s="224">
        <v>4036701</v>
      </c>
      <c r="D245" s="944" t="s">
        <v>746</v>
      </c>
      <c r="E245" s="945">
        <v>37256</v>
      </c>
      <c r="F245" s="250" t="s">
        <v>746</v>
      </c>
      <c r="G245" s="185">
        <v>212218</v>
      </c>
      <c r="H245" s="185"/>
      <c r="I245" s="185" t="s">
        <v>804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3">
      <c r="A246" s="1" t="s">
        <v>657</v>
      </c>
      <c r="B246" s="1" t="s">
        <v>753</v>
      </c>
      <c r="C246" s="224">
        <v>4037201</v>
      </c>
      <c r="D246" s="944" t="s">
        <v>746</v>
      </c>
      <c r="E246" s="945">
        <v>37256</v>
      </c>
      <c r="F246" s="250" t="s">
        <v>754</v>
      </c>
      <c r="G246" s="185">
        <v>212218</v>
      </c>
      <c r="H246" s="185"/>
      <c r="I246" s="185" t="s">
        <v>804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3">
      <c r="A247" s="1" t="s">
        <v>657</v>
      </c>
      <c r="B247" s="1" t="s">
        <v>757</v>
      </c>
      <c r="C247" s="224">
        <v>4075401</v>
      </c>
      <c r="D247" s="944" t="s">
        <v>746</v>
      </c>
      <c r="E247" s="945">
        <v>37256</v>
      </c>
      <c r="F247" s="250" t="s">
        <v>746</v>
      </c>
      <c r="G247" s="185">
        <v>212218</v>
      </c>
      <c r="H247" s="185"/>
      <c r="I247" s="185" t="s">
        <v>804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3">
      <c r="A248" s="1" t="s">
        <v>657</v>
      </c>
      <c r="B248" s="1" t="s">
        <v>756</v>
      </c>
      <c r="C248" s="224">
        <v>4065201</v>
      </c>
      <c r="D248" s="944" t="s">
        <v>746</v>
      </c>
      <c r="E248" s="945">
        <v>37256</v>
      </c>
      <c r="F248" s="250" t="s">
        <v>746</v>
      </c>
      <c r="G248" s="185">
        <v>212218</v>
      </c>
      <c r="H248" s="185"/>
      <c r="I248" s="185" t="s">
        <v>804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3">
      <c r="A249" s="1" t="s">
        <v>657</v>
      </c>
      <c r="B249" s="1" t="s">
        <v>755</v>
      </c>
      <c r="C249" s="224">
        <v>4051201</v>
      </c>
      <c r="D249" s="944" t="s">
        <v>746</v>
      </c>
      <c r="E249" s="945">
        <v>37256</v>
      </c>
      <c r="F249" s="250" t="s">
        <v>746</v>
      </c>
      <c r="G249" s="185">
        <v>212218</v>
      </c>
      <c r="H249" s="185"/>
      <c r="I249" s="185" t="s">
        <v>804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3">
      <c r="A250" s="1" t="s">
        <v>657</v>
      </c>
      <c r="B250" s="1" t="s">
        <v>747</v>
      </c>
      <c r="C250" s="224">
        <v>4004801</v>
      </c>
      <c r="D250" s="944" t="s">
        <v>746</v>
      </c>
      <c r="E250" s="945">
        <v>37256</v>
      </c>
      <c r="F250" s="250" t="s">
        <v>746</v>
      </c>
      <c r="G250" s="185">
        <v>212218</v>
      </c>
      <c r="H250" s="185"/>
      <c r="I250" s="185" t="s">
        <v>804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3">
      <c r="A251" s="6" t="s">
        <v>1746</v>
      </c>
      <c r="B251" s="336" t="s">
        <v>1915</v>
      </c>
      <c r="C251" s="6">
        <v>3086501</v>
      </c>
      <c r="D251" s="666" t="s">
        <v>1916</v>
      </c>
      <c r="E251" s="943">
        <v>37228</v>
      </c>
      <c r="F251" s="6"/>
      <c r="G251" s="1">
        <v>68783</v>
      </c>
      <c r="H251" s="1" t="s">
        <v>1564</v>
      </c>
      <c r="I251" s="1" t="s">
        <v>1549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2.1120000000000001</v>
      </c>
      <c r="N251" s="720">
        <v>0</v>
      </c>
      <c r="O251" s="247">
        <f t="shared" si="28"/>
        <v>2.1120000000000001</v>
      </c>
      <c r="P251" s="248">
        <f t="shared" si="34"/>
        <v>0</v>
      </c>
    </row>
    <row r="252" spans="1:16" ht="15" customHeight="1" thickBot="1" x14ac:dyDescent="0.3">
      <c r="A252" s="6" t="s">
        <v>1746</v>
      </c>
      <c r="B252" t="s">
        <v>138</v>
      </c>
      <c r="C252">
        <v>3584101</v>
      </c>
      <c r="D252" s="946" t="s">
        <v>1565</v>
      </c>
      <c r="E252" s="943">
        <v>37228</v>
      </c>
      <c r="F252" s="379"/>
      <c r="G252" s="137">
        <v>30661</v>
      </c>
      <c r="H252" s="1" t="s">
        <v>1480</v>
      </c>
      <c r="I252" s="666" t="s">
        <v>1481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2.1900000000000004</v>
      </c>
      <c r="N252" s="720">
        <v>0</v>
      </c>
      <c r="O252" s="247">
        <f t="shared" si="28"/>
        <v>2.1900000000000004</v>
      </c>
      <c r="P252" s="248">
        <f t="shared" si="34"/>
        <v>0</v>
      </c>
    </row>
    <row r="253" spans="1:16" ht="15" customHeight="1" thickBot="1" x14ac:dyDescent="0.3">
      <c r="A253" s="6" t="s">
        <v>1746</v>
      </c>
      <c r="B253" t="s">
        <v>140</v>
      </c>
      <c r="C253">
        <v>3584201</v>
      </c>
      <c r="D253" s="946" t="s">
        <v>1565</v>
      </c>
      <c r="E253" s="943">
        <v>37228</v>
      </c>
      <c r="F253" s="379"/>
      <c r="G253" s="137">
        <v>30661</v>
      </c>
      <c r="H253" s="1" t="s">
        <v>1480</v>
      </c>
      <c r="I253" s="666" t="s">
        <v>1481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2.1900000000000004</v>
      </c>
      <c r="N253" s="720">
        <v>0</v>
      </c>
      <c r="O253" s="247">
        <f t="shared" si="28"/>
        <v>2.1900000000000004</v>
      </c>
      <c r="P253" s="248">
        <f t="shared" si="34"/>
        <v>0</v>
      </c>
    </row>
    <row r="254" spans="1:16" ht="15" customHeight="1" thickBot="1" x14ac:dyDescent="0.3">
      <c r="A254" s="6" t="s">
        <v>1746</v>
      </c>
      <c r="B254" s="336" t="s">
        <v>1813</v>
      </c>
      <c r="C254" s="6">
        <v>4362001</v>
      </c>
      <c r="D254" s="946" t="s">
        <v>1565</v>
      </c>
      <c r="E254" s="943">
        <v>37228</v>
      </c>
      <c r="F254" s="379"/>
      <c r="G254" s="137">
        <v>30661</v>
      </c>
      <c r="H254" s="1" t="s">
        <v>1480</v>
      </c>
      <c r="I254" s="666" t="s">
        <v>1481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2.1900000000000004</v>
      </c>
      <c r="N254" s="720">
        <v>0</v>
      </c>
      <c r="O254" s="247">
        <f t="shared" si="28"/>
        <v>2.1900000000000004</v>
      </c>
      <c r="P254" s="248">
        <f t="shared" si="34"/>
        <v>0</v>
      </c>
    </row>
    <row r="255" spans="1:16" ht="15" customHeight="1" thickBot="1" x14ac:dyDescent="0.3">
      <c r="A255" s="6" t="s">
        <v>1746</v>
      </c>
      <c r="B255" s="336" t="s">
        <v>1921</v>
      </c>
      <c r="C255" s="6">
        <v>4106301</v>
      </c>
      <c r="D255" s="946" t="s">
        <v>1565</v>
      </c>
      <c r="E255" s="943">
        <v>37228</v>
      </c>
      <c r="F255" s="379"/>
      <c r="G255" s="137">
        <v>30661</v>
      </c>
      <c r="H255" s="1" t="s">
        <v>1480</v>
      </c>
      <c r="I255" s="666" t="s">
        <v>1481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2.1900000000000004</v>
      </c>
      <c r="N255" s="720">
        <v>0</v>
      </c>
      <c r="O255" s="247">
        <f t="shared" si="28"/>
        <v>2.1900000000000004</v>
      </c>
      <c r="P255" s="248">
        <f t="shared" si="34"/>
        <v>0</v>
      </c>
    </row>
    <row r="256" spans="1:16" ht="15" customHeight="1" thickBot="1" x14ac:dyDescent="0.3">
      <c r="A256" s="6" t="s">
        <v>1474</v>
      </c>
      <c r="B256" s="336" t="s">
        <v>1566</v>
      </c>
      <c r="C256" s="6" t="s">
        <v>1474</v>
      </c>
      <c r="D256" s="6" t="s">
        <v>1567</v>
      </c>
      <c r="E256" s="941" t="s">
        <v>2046</v>
      </c>
      <c r="F256" s="6"/>
      <c r="G256" s="1">
        <v>70062</v>
      </c>
      <c r="H256" s="1" t="s">
        <v>1568</v>
      </c>
      <c r="I256" s="1" t="s">
        <v>1569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2.1168</v>
      </c>
      <c r="N256" s="720">
        <v>0</v>
      </c>
      <c r="O256" s="247">
        <f t="shared" si="28"/>
        <v>2.1168</v>
      </c>
      <c r="P256" s="248">
        <f t="shared" si="34"/>
        <v>0</v>
      </c>
    </row>
    <row r="257" spans="1:17" ht="15" customHeight="1" thickBot="1" x14ac:dyDescent="0.3">
      <c r="A257" s="6" t="s">
        <v>1474</v>
      </c>
      <c r="B257" s="336" t="s">
        <v>1570</v>
      </c>
      <c r="C257" s="6" t="s">
        <v>1474</v>
      </c>
      <c r="D257" s="6" t="s">
        <v>1567</v>
      </c>
      <c r="E257" s="941" t="s">
        <v>2046</v>
      </c>
      <c r="F257" s="6"/>
      <c r="G257" s="1">
        <v>70062</v>
      </c>
      <c r="H257" s="1" t="s">
        <v>1568</v>
      </c>
      <c r="I257" s="1" t="s">
        <v>1569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2.1168</v>
      </c>
      <c r="N257" s="720">
        <v>0</v>
      </c>
      <c r="O257" s="247">
        <f t="shared" si="28"/>
        <v>2.1168</v>
      </c>
      <c r="P257" s="248">
        <f t="shared" si="34"/>
        <v>0</v>
      </c>
    </row>
    <row r="258" spans="1:17" ht="15" customHeight="1" thickBot="1" x14ac:dyDescent="0.3">
      <c r="A258" s="6" t="s">
        <v>1474</v>
      </c>
      <c r="B258" s="336" t="s">
        <v>1571</v>
      </c>
      <c r="C258" s="6" t="s">
        <v>1474</v>
      </c>
      <c r="D258" s="6" t="s">
        <v>1567</v>
      </c>
      <c r="E258" s="941" t="s">
        <v>2046</v>
      </c>
      <c r="F258" s="6"/>
      <c r="G258" s="1">
        <v>70062</v>
      </c>
      <c r="H258" s="1" t="s">
        <v>1568</v>
      </c>
      <c r="I258" s="1" t="s">
        <v>1569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2.1168</v>
      </c>
      <c r="N258" s="720">
        <v>0</v>
      </c>
      <c r="O258" s="247">
        <f t="shared" si="28"/>
        <v>2.1168</v>
      </c>
      <c r="P258" s="248">
        <f t="shared" si="34"/>
        <v>0</v>
      </c>
    </row>
    <row r="259" spans="1:17" ht="15" customHeight="1" thickBot="1" x14ac:dyDescent="0.3">
      <c r="A259" s="6" t="s">
        <v>1474</v>
      </c>
      <c r="B259" s="336" t="s">
        <v>1572</v>
      </c>
      <c r="C259" s="6" t="s">
        <v>1474</v>
      </c>
      <c r="D259" s="6" t="s">
        <v>1567</v>
      </c>
      <c r="E259" s="941" t="s">
        <v>2046</v>
      </c>
      <c r="F259" s="6"/>
      <c r="G259" s="1">
        <v>70062</v>
      </c>
      <c r="H259" s="1" t="s">
        <v>1568</v>
      </c>
      <c r="I259" s="1" t="s">
        <v>1569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2.1168</v>
      </c>
      <c r="N259" s="720">
        <v>0</v>
      </c>
      <c r="O259" s="247">
        <f t="shared" si="28"/>
        <v>2.1168</v>
      </c>
      <c r="P259" s="248">
        <f t="shared" si="34"/>
        <v>0</v>
      </c>
    </row>
    <row r="260" spans="1:17" ht="15" customHeight="1" thickBot="1" x14ac:dyDescent="0.3">
      <c r="A260" s="6" t="s">
        <v>1474</v>
      </c>
      <c r="B260" s="336" t="s">
        <v>1573</v>
      </c>
      <c r="C260" s="6" t="s">
        <v>1474</v>
      </c>
      <c r="D260" s="6" t="s">
        <v>1567</v>
      </c>
      <c r="E260" s="941" t="s">
        <v>2046</v>
      </c>
      <c r="F260" s="6"/>
      <c r="G260" s="1">
        <v>70062</v>
      </c>
      <c r="H260" s="1" t="s">
        <v>1568</v>
      </c>
      <c r="I260" s="1" t="s">
        <v>1569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2.1168</v>
      </c>
      <c r="N260" s="720">
        <v>0</v>
      </c>
      <c r="O260" s="247">
        <f t="shared" si="28"/>
        <v>2.1168</v>
      </c>
      <c r="P260" s="248">
        <f t="shared" si="34"/>
        <v>0</v>
      </c>
    </row>
    <row r="261" spans="1:17" ht="15" customHeight="1" thickBot="1" x14ac:dyDescent="0.3">
      <c r="A261" s="6" t="s">
        <v>1474</v>
      </c>
      <c r="B261" s="336" t="s">
        <v>1574</v>
      </c>
      <c r="C261" s="6" t="s">
        <v>1474</v>
      </c>
      <c r="D261" s="6" t="s">
        <v>1567</v>
      </c>
      <c r="E261" s="941" t="s">
        <v>2046</v>
      </c>
      <c r="F261" s="6"/>
      <c r="G261" s="1">
        <v>70062</v>
      </c>
      <c r="H261" s="1" t="s">
        <v>1568</v>
      </c>
      <c r="I261" s="1" t="s">
        <v>1569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2.1168</v>
      </c>
      <c r="N261" s="720">
        <v>0</v>
      </c>
      <c r="O261" s="247">
        <f t="shared" si="28"/>
        <v>2.1168</v>
      </c>
      <c r="P261" s="248">
        <f t="shared" si="34"/>
        <v>0</v>
      </c>
    </row>
    <row r="262" spans="1:17" ht="15" customHeight="1" thickBot="1" x14ac:dyDescent="0.3">
      <c r="A262" s="6" t="s">
        <v>1474</v>
      </c>
      <c r="B262" s="336" t="s">
        <v>1575</v>
      </c>
      <c r="C262" s="6" t="s">
        <v>1474</v>
      </c>
      <c r="D262" s="6" t="s">
        <v>1567</v>
      </c>
      <c r="E262" s="941" t="s">
        <v>2046</v>
      </c>
      <c r="F262" s="6"/>
      <c r="G262" s="1">
        <v>70062</v>
      </c>
      <c r="H262" s="1" t="s">
        <v>1568</v>
      </c>
      <c r="I262" s="1" t="s">
        <v>1569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2.1168</v>
      </c>
      <c r="N262" s="720">
        <v>0</v>
      </c>
      <c r="O262" s="247">
        <f t="shared" si="28"/>
        <v>2.1168</v>
      </c>
      <c r="P262" s="248">
        <f t="shared" si="34"/>
        <v>0</v>
      </c>
    </row>
    <row r="263" spans="1:17" ht="15" customHeight="1" thickBot="1" x14ac:dyDescent="0.3">
      <c r="A263" s="6" t="s">
        <v>1474</v>
      </c>
      <c r="B263" s="336" t="s">
        <v>1576</v>
      </c>
      <c r="C263" s="6" t="s">
        <v>1474</v>
      </c>
      <c r="D263" s="6" t="s">
        <v>1567</v>
      </c>
      <c r="E263" s="941" t="s">
        <v>2046</v>
      </c>
      <c r="F263" s="6"/>
      <c r="G263" s="1">
        <v>70062</v>
      </c>
      <c r="H263" s="1" t="s">
        <v>1568</v>
      </c>
      <c r="I263" s="1" t="s">
        <v>1569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2.1168</v>
      </c>
      <c r="N263" s="720">
        <v>0</v>
      </c>
      <c r="O263" s="247">
        <f t="shared" si="28"/>
        <v>2.1168</v>
      </c>
      <c r="P263" s="248">
        <f t="shared" si="34"/>
        <v>0</v>
      </c>
    </row>
    <row r="264" spans="1:17" ht="15" customHeight="1" thickBot="1" x14ac:dyDescent="0.3">
      <c r="A264" s="6" t="s">
        <v>1474</v>
      </c>
      <c r="B264" s="336" t="s">
        <v>1577</v>
      </c>
      <c r="C264" s="6" t="s">
        <v>1474</v>
      </c>
      <c r="D264" s="6" t="s">
        <v>1567</v>
      </c>
      <c r="E264" s="941" t="s">
        <v>2046</v>
      </c>
      <c r="F264" s="6"/>
      <c r="G264" s="1">
        <v>70062</v>
      </c>
      <c r="H264" s="1" t="s">
        <v>1568</v>
      </c>
      <c r="I264" s="1" t="s">
        <v>1569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2.1168</v>
      </c>
      <c r="N264" s="720">
        <v>0</v>
      </c>
      <c r="O264" s="247">
        <f t="shared" si="28"/>
        <v>2.1168</v>
      </c>
      <c r="P264" s="248">
        <f t="shared" si="34"/>
        <v>0</v>
      </c>
    </row>
    <row r="265" spans="1:17" ht="15" customHeight="1" thickBot="1" x14ac:dyDescent="0.3">
      <c r="A265" s="6" t="s">
        <v>1746</v>
      </c>
      <c r="B265" s="336" t="s">
        <v>1922</v>
      </c>
      <c r="C265" s="6">
        <v>3001401</v>
      </c>
      <c r="D265" s="666" t="s">
        <v>1579</v>
      </c>
      <c r="E265" s="943">
        <v>37228</v>
      </c>
      <c r="F265" s="250"/>
      <c r="G265" s="250">
        <v>70303</v>
      </c>
      <c r="H265" s="250" t="s">
        <v>1580</v>
      </c>
      <c r="I265" s="666" t="s">
        <v>1581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3">
      <c r="A266" s="6" t="s">
        <v>1746</v>
      </c>
      <c r="B266" s="336" t="s">
        <v>1923</v>
      </c>
      <c r="C266" s="6">
        <v>3001601</v>
      </c>
      <c r="D266" s="666" t="s">
        <v>1579</v>
      </c>
      <c r="E266" s="943">
        <v>37228</v>
      </c>
      <c r="F266" s="250"/>
      <c r="G266" s="250">
        <v>70303</v>
      </c>
      <c r="H266" s="250" t="s">
        <v>1580</v>
      </c>
      <c r="I266" s="666" t="s">
        <v>1581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3">
      <c r="A267" s="6" t="s">
        <v>1746</v>
      </c>
      <c r="B267" s="336" t="s">
        <v>1924</v>
      </c>
      <c r="C267" s="6">
        <v>3043201</v>
      </c>
      <c r="D267" s="666" t="s">
        <v>1579</v>
      </c>
      <c r="E267" s="943">
        <v>37228</v>
      </c>
      <c r="F267" s="250"/>
      <c r="G267" s="250">
        <v>70303</v>
      </c>
      <c r="H267" s="250" t="s">
        <v>1580</v>
      </c>
      <c r="I267" s="666" t="s">
        <v>1581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3">
      <c r="A268" s="6" t="s">
        <v>1746</v>
      </c>
      <c r="B268" s="336" t="s">
        <v>1925</v>
      </c>
      <c r="C268" s="6">
        <v>3043401</v>
      </c>
      <c r="D268" s="666" t="s">
        <v>1579</v>
      </c>
      <c r="E268" s="943">
        <v>37228</v>
      </c>
      <c r="F268" s="250"/>
      <c r="G268" s="250">
        <v>70303</v>
      </c>
      <c r="H268" s="250" t="s">
        <v>1580</v>
      </c>
      <c r="I268" s="666" t="s">
        <v>1581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3">
      <c r="A269" s="6" t="s">
        <v>1746</v>
      </c>
      <c r="B269" s="336" t="s">
        <v>1926</v>
      </c>
      <c r="C269" s="6">
        <v>3038201</v>
      </c>
      <c r="D269" s="666" t="s">
        <v>1579</v>
      </c>
      <c r="E269" s="943">
        <v>37228</v>
      </c>
      <c r="F269" s="250"/>
      <c r="G269" s="250">
        <v>70303</v>
      </c>
      <c r="H269" s="250" t="s">
        <v>1580</v>
      </c>
      <c r="I269" s="666" t="s">
        <v>1581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3">
      <c r="A270" s="6" t="s">
        <v>1746</v>
      </c>
      <c r="B270" s="16" t="s">
        <v>1750</v>
      </c>
      <c r="C270" s="6">
        <v>3130401</v>
      </c>
      <c r="D270" s="944" t="s">
        <v>1068</v>
      </c>
      <c r="E270" s="945">
        <v>37257</v>
      </c>
      <c r="F270" s="6"/>
      <c r="G270" s="6">
        <v>71375</v>
      </c>
      <c r="H270" s="6" t="s">
        <v>1069</v>
      </c>
      <c r="I270" s="6" t="s">
        <v>2067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11" t="s">
        <v>308</v>
      </c>
    </row>
    <row r="271" spans="1:17" s="172" customFormat="1" ht="15" customHeight="1" thickBot="1" x14ac:dyDescent="0.3">
      <c r="A271" s="6" t="s">
        <v>1746</v>
      </c>
      <c r="B271" s="16" t="s">
        <v>1990</v>
      </c>
      <c r="C271" s="6">
        <v>3131001</v>
      </c>
      <c r="D271" s="944" t="s">
        <v>1751</v>
      </c>
      <c r="E271" s="945">
        <v>37257</v>
      </c>
      <c r="F271" s="6"/>
      <c r="G271" s="6">
        <v>71375</v>
      </c>
      <c r="H271" s="6" t="s">
        <v>1069</v>
      </c>
      <c r="I271" s="6" t="s">
        <v>2067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11" t="s">
        <v>308</v>
      </c>
    </row>
    <row r="272" spans="1:17" s="172" customFormat="1" ht="15" customHeight="1" thickBot="1" x14ac:dyDescent="0.3">
      <c r="A272" s="6" t="s">
        <v>1746</v>
      </c>
      <c r="B272" s="16" t="s">
        <v>1991</v>
      </c>
      <c r="C272" s="6">
        <v>3127401</v>
      </c>
      <c r="D272" s="944" t="s">
        <v>1751</v>
      </c>
      <c r="E272" s="945">
        <v>37257</v>
      </c>
      <c r="F272" s="6"/>
      <c r="G272" s="6">
        <v>71375</v>
      </c>
      <c r="H272" s="6" t="s">
        <v>1069</v>
      </c>
      <c r="I272" s="6" t="s">
        <v>2067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11" t="s">
        <v>308</v>
      </c>
    </row>
    <row r="273" spans="1:17" s="172" customFormat="1" ht="15" customHeight="1" thickBot="1" x14ac:dyDescent="0.3">
      <c r="A273" s="6" t="s">
        <v>1746</v>
      </c>
      <c r="B273" s="16" t="s">
        <v>1992</v>
      </c>
      <c r="C273" s="6">
        <v>3131101</v>
      </c>
      <c r="D273" s="944" t="s">
        <v>1751</v>
      </c>
      <c r="E273" s="945">
        <v>37257</v>
      </c>
      <c r="F273" s="6"/>
      <c r="G273" s="6">
        <v>71375</v>
      </c>
      <c r="H273" s="6" t="s">
        <v>1069</v>
      </c>
      <c r="I273" s="6" t="s">
        <v>2067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11" t="s">
        <v>308</v>
      </c>
    </row>
    <row r="274" spans="1:17" s="172" customFormat="1" ht="15" customHeight="1" thickBot="1" x14ac:dyDescent="0.3">
      <c r="A274" s="6" t="s">
        <v>1474</v>
      </c>
      <c r="B274" s="16" t="s">
        <v>1583</v>
      </c>
      <c r="C274" s="6" t="s">
        <v>1474</v>
      </c>
      <c r="D274" s="944" t="s">
        <v>1751</v>
      </c>
      <c r="E274" s="945">
        <v>37257</v>
      </c>
      <c r="F274" s="6"/>
      <c r="G274" s="6">
        <v>71375</v>
      </c>
      <c r="H274" s="6" t="s">
        <v>1069</v>
      </c>
      <c r="I274" s="6" t="s">
        <v>2067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11" t="s">
        <v>308</v>
      </c>
    </row>
    <row r="275" spans="1:17" s="172" customFormat="1" ht="15" customHeight="1" thickBot="1" x14ac:dyDescent="0.3">
      <c r="A275" s="6" t="s">
        <v>1746</v>
      </c>
      <c r="B275" s="16" t="s">
        <v>1993</v>
      </c>
      <c r="C275" s="6">
        <v>3327701</v>
      </c>
      <c r="D275" s="944" t="s">
        <v>1751</v>
      </c>
      <c r="E275" s="945">
        <v>37257</v>
      </c>
      <c r="F275" s="6"/>
      <c r="G275" s="6">
        <v>71375</v>
      </c>
      <c r="H275" s="6" t="s">
        <v>1069</v>
      </c>
      <c r="I275" s="6" t="s">
        <v>2067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11" t="s">
        <v>308</v>
      </c>
    </row>
    <row r="276" spans="1:17" s="172" customFormat="1" ht="15" customHeight="1" thickBot="1" x14ac:dyDescent="0.3">
      <c r="A276" s="6" t="s">
        <v>1746</v>
      </c>
      <c r="B276" s="16" t="s">
        <v>1754</v>
      </c>
      <c r="C276" s="6">
        <v>3330401</v>
      </c>
      <c r="D276" s="944" t="s">
        <v>1595</v>
      </c>
      <c r="E276" s="945">
        <v>37257</v>
      </c>
      <c r="F276" s="6"/>
      <c r="G276" s="6">
        <v>71375</v>
      </c>
      <c r="H276" s="6" t="s">
        <v>1069</v>
      </c>
      <c r="I276" s="6" t="s">
        <v>2067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11" t="s">
        <v>308</v>
      </c>
    </row>
    <row r="277" spans="1:17" ht="15" customHeight="1" thickBot="1" x14ac:dyDescent="0.3">
      <c r="A277" s="6" t="s">
        <v>1746</v>
      </c>
      <c r="B277" s="336" t="s">
        <v>1752</v>
      </c>
      <c r="C277" s="6">
        <v>3225601</v>
      </c>
      <c r="D277" s="666" t="s">
        <v>1753</v>
      </c>
      <c r="E277" s="943">
        <v>37228</v>
      </c>
      <c r="F277" s="250"/>
      <c r="G277" s="250">
        <v>73629</v>
      </c>
      <c r="H277" s="250" t="s">
        <v>1596</v>
      </c>
      <c r="I277" s="250" t="s">
        <v>843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3">
      <c r="A278" s="6" t="s">
        <v>1746</v>
      </c>
      <c r="B278" s="336" t="s">
        <v>1828</v>
      </c>
      <c r="C278" s="6">
        <v>3250501</v>
      </c>
      <c r="D278" s="666" t="s">
        <v>1753</v>
      </c>
      <c r="E278" s="943">
        <v>37228</v>
      </c>
      <c r="F278" s="250"/>
      <c r="G278" s="250">
        <v>73629</v>
      </c>
      <c r="H278" s="250" t="s">
        <v>1596</v>
      </c>
      <c r="I278" s="250" t="s">
        <v>843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3">
      <c r="A279" s="6" t="s">
        <v>1746</v>
      </c>
      <c r="B279" s="336" t="s">
        <v>1929</v>
      </c>
      <c r="C279" s="6">
        <v>3231101</v>
      </c>
      <c r="D279" s="666" t="s">
        <v>1753</v>
      </c>
      <c r="E279" s="943">
        <v>37228</v>
      </c>
      <c r="F279" s="250"/>
      <c r="G279" s="250">
        <v>73629</v>
      </c>
      <c r="H279" s="250" t="s">
        <v>1596</v>
      </c>
      <c r="I279" s="250" t="s">
        <v>843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3">
      <c r="A280" s="6" t="s">
        <v>1746</v>
      </c>
      <c r="B280" s="336" t="s">
        <v>1987</v>
      </c>
      <c r="C280" s="6">
        <v>3325801</v>
      </c>
      <c r="D280" s="944" t="s">
        <v>1597</v>
      </c>
      <c r="E280" s="945">
        <v>37257</v>
      </c>
      <c r="F280" s="6"/>
      <c r="G280" s="1">
        <v>73632</v>
      </c>
      <c r="H280" s="1" t="s">
        <v>1598</v>
      </c>
      <c r="I280" s="1" t="s">
        <v>2066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2.1779999999999999</v>
      </c>
      <c r="N280" s="720">
        <v>0</v>
      </c>
      <c r="O280" s="247">
        <f t="shared" si="37"/>
        <v>2.1779999999999999</v>
      </c>
      <c r="P280" s="248">
        <f t="shared" si="38"/>
        <v>0</v>
      </c>
    </row>
    <row r="281" spans="1:17" ht="15" customHeight="1" thickBot="1" x14ac:dyDescent="0.3">
      <c r="A281" s="1" t="s">
        <v>395</v>
      </c>
      <c r="B281" s="1" t="s">
        <v>407</v>
      </c>
      <c r="C281" s="1">
        <v>3425601</v>
      </c>
      <c r="D281" s="944" t="s">
        <v>1599</v>
      </c>
      <c r="E281" s="945">
        <v>37257</v>
      </c>
      <c r="F281" s="6"/>
      <c r="G281" s="1">
        <v>73632</v>
      </c>
      <c r="H281" s="1" t="s">
        <v>1521</v>
      </c>
      <c r="I281" s="1" t="s">
        <v>2066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2.1779999999999999</v>
      </c>
      <c r="N281" s="720">
        <v>0</v>
      </c>
      <c r="O281" s="247">
        <f t="shared" si="37"/>
        <v>2.1779999999999999</v>
      </c>
      <c r="P281" s="248">
        <f t="shared" si="38"/>
        <v>0</v>
      </c>
    </row>
    <row r="282" spans="1:17" ht="15" customHeight="1" thickBot="1" x14ac:dyDescent="0.3">
      <c r="A282" s="1" t="s">
        <v>395</v>
      </c>
      <c r="B282" s="1" t="s">
        <v>69</v>
      </c>
      <c r="C282" s="1">
        <v>3587701</v>
      </c>
      <c r="D282" s="944" t="s">
        <v>1599</v>
      </c>
      <c r="E282" s="945">
        <v>37257</v>
      </c>
      <c r="F282" s="6"/>
      <c r="G282" s="1">
        <v>73632</v>
      </c>
      <c r="H282" s="1" t="s">
        <v>1521</v>
      </c>
      <c r="I282" s="1" t="s">
        <v>2066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2.1779999999999999</v>
      </c>
      <c r="N282" s="720">
        <v>0</v>
      </c>
      <c r="O282" s="247">
        <f t="shared" si="37"/>
        <v>2.1779999999999999</v>
      </c>
      <c r="P282" s="248">
        <f t="shared" si="38"/>
        <v>0</v>
      </c>
    </row>
    <row r="283" spans="1:17" ht="15" customHeight="1" thickBot="1" x14ac:dyDescent="0.3">
      <c r="A283" s="1" t="s">
        <v>395</v>
      </c>
      <c r="B283" s="1" t="s">
        <v>408</v>
      </c>
      <c r="C283" s="1">
        <v>3241501</v>
      </c>
      <c r="D283" s="944" t="s">
        <v>1599</v>
      </c>
      <c r="E283" s="945">
        <v>37257</v>
      </c>
      <c r="F283" s="6"/>
      <c r="G283" s="1">
        <v>73632</v>
      </c>
      <c r="H283" s="1" t="s">
        <v>1521</v>
      </c>
      <c r="I283" s="1" t="s">
        <v>2066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2.1779999999999999</v>
      </c>
      <c r="N283" s="720">
        <v>0</v>
      </c>
      <c r="O283" s="247">
        <f t="shared" si="37"/>
        <v>2.1779999999999999</v>
      </c>
      <c r="P283" s="248">
        <f t="shared" si="38"/>
        <v>0</v>
      </c>
    </row>
    <row r="284" spans="1:17" ht="15" customHeight="1" thickBot="1" x14ac:dyDescent="0.3">
      <c r="A284" s="1" t="s">
        <v>395</v>
      </c>
      <c r="B284" s="1" t="s">
        <v>409</v>
      </c>
      <c r="C284" s="1">
        <v>3533901</v>
      </c>
      <c r="D284" s="944" t="s">
        <v>1599</v>
      </c>
      <c r="E284" s="945">
        <v>37257</v>
      </c>
      <c r="F284" s="6"/>
      <c r="G284" s="1">
        <v>73632</v>
      </c>
      <c r="H284" s="1" t="s">
        <v>1521</v>
      </c>
      <c r="I284" s="1" t="s">
        <v>2066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2.1779999999999999</v>
      </c>
      <c r="N284" s="720">
        <v>0</v>
      </c>
      <c r="O284" s="247">
        <f t="shared" si="37"/>
        <v>2.1779999999999999</v>
      </c>
      <c r="P284" s="248">
        <f t="shared" si="38"/>
        <v>0</v>
      </c>
    </row>
    <row r="285" spans="1:17" ht="15" customHeight="1" thickBot="1" x14ac:dyDescent="0.3">
      <c r="A285" s="1" t="s">
        <v>395</v>
      </c>
      <c r="B285" s="1" t="s">
        <v>410</v>
      </c>
      <c r="C285" s="1">
        <v>3415201</v>
      </c>
      <c r="D285" s="944" t="s">
        <v>1599</v>
      </c>
      <c r="E285" s="945">
        <v>37257</v>
      </c>
      <c r="F285" s="6"/>
      <c r="G285" s="1">
        <v>73632</v>
      </c>
      <c r="H285" s="1" t="s">
        <v>1521</v>
      </c>
      <c r="I285" s="1" t="s">
        <v>2066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2.1779999999999999</v>
      </c>
      <c r="N285" s="720">
        <v>0</v>
      </c>
      <c r="O285" s="247">
        <f t="shared" si="37"/>
        <v>2.1779999999999999</v>
      </c>
      <c r="P285" s="248">
        <f t="shared" si="38"/>
        <v>0</v>
      </c>
    </row>
    <row r="286" spans="1:17" ht="15" customHeight="1" thickBot="1" x14ac:dyDescent="0.3">
      <c r="A286" s="1" t="s">
        <v>395</v>
      </c>
      <c r="B286" s="1" t="s">
        <v>411</v>
      </c>
      <c r="C286" s="1">
        <v>3133001</v>
      </c>
      <c r="D286" s="944" t="s">
        <v>1599</v>
      </c>
      <c r="E286" s="945">
        <v>37257</v>
      </c>
      <c r="F286" s="6"/>
      <c r="G286" s="1">
        <v>73632</v>
      </c>
      <c r="H286" s="1" t="s">
        <v>1521</v>
      </c>
      <c r="I286" s="1" t="s">
        <v>2066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2.1779999999999999</v>
      </c>
      <c r="N286" s="720">
        <v>0</v>
      </c>
      <c r="O286" s="247">
        <f t="shared" ref="O286:O291" si="44">M286-N286</f>
        <v>2.1779999999999999</v>
      </c>
      <c r="P286" s="248">
        <f t="shared" ref="P286:P291" si="45">L286*O286</f>
        <v>0</v>
      </c>
    </row>
    <row r="287" spans="1:17" ht="15" customHeight="1" thickBot="1" x14ac:dyDescent="0.3">
      <c r="A287" s="6" t="s">
        <v>1746</v>
      </c>
      <c r="B287" s="336" t="s">
        <v>1977</v>
      </c>
      <c r="C287" s="6">
        <v>3130301</v>
      </c>
      <c r="D287" s="944" t="s">
        <v>1599</v>
      </c>
      <c r="E287" s="945">
        <v>37257</v>
      </c>
      <c r="F287" s="6"/>
      <c r="G287" s="1">
        <v>73632</v>
      </c>
      <c r="H287" s="1" t="s">
        <v>1521</v>
      </c>
      <c r="I287" s="1" t="s">
        <v>2066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2.1779999999999999</v>
      </c>
      <c r="N287" s="720">
        <v>0</v>
      </c>
      <c r="O287" s="247">
        <f t="shared" si="44"/>
        <v>2.1779999999999999</v>
      </c>
      <c r="P287" s="248">
        <f t="shared" si="45"/>
        <v>0</v>
      </c>
    </row>
    <row r="288" spans="1:17" ht="15" customHeight="1" thickBot="1" x14ac:dyDescent="0.3">
      <c r="A288" s="6" t="s">
        <v>2006</v>
      </c>
      <c r="B288" s="336" t="s">
        <v>2017</v>
      </c>
      <c r="C288" s="6">
        <v>3394401</v>
      </c>
      <c r="D288" s="944" t="s">
        <v>1599</v>
      </c>
      <c r="E288" s="945">
        <v>37257</v>
      </c>
      <c r="F288" s="6"/>
      <c r="G288" s="1">
        <v>73632</v>
      </c>
      <c r="H288" s="1" t="s">
        <v>1521</v>
      </c>
      <c r="I288" s="1" t="s">
        <v>2066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2.1779999999999999</v>
      </c>
      <c r="N288" s="720">
        <v>0</v>
      </c>
      <c r="O288" s="247">
        <f t="shared" si="44"/>
        <v>2.1779999999999999</v>
      </c>
      <c r="P288" s="248">
        <f t="shared" si="45"/>
        <v>0</v>
      </c>
    </row>
    <row r="289" spans="1:16" ht="15" customHeight="1" thickBot="1" x14ac:dyDescent="0.3">
      <c r="A289" s="6" t="s">
        <v>1746</v>
      </c>
      <c r="B289" s="336" t="s">
        <v>1980</v>
      </c>
      <c r="C289" s="6">
        <v>4243601</v>
      </c>
      <c r="D289" s="944" t="s">
        <v>1599</v>
      </c>
      <c r="E289" s="945">
        <v>37257</v>
      </c>
      <c r="F289" s="6"/>
      <c r="G289" s="1">
        <v>73632</v>
      </c>
      <c r="H289" s="1" t="s">
        <v>1521</v>
      </c>
      <c r="I289" s="1" t="s">
        <v>2066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2.1779999999999999</v>
      </c>
      <c r="N289" s="720">
        <v>0</v>
      </c>
      <c r="O289" s="247">
        <f t="shared" si="44"/>
        <v>2.1779999999999999</v>
      </c>
      <c r="P289" s="248">
        <f t="shared" si="45"/>
        <v>0</v>
      </c>
    </row>
    <row r="290" spans="1:16" ht="15" customHeight="1" thickBot="1" x14ac:dyDescent="0.3">
      <c r="A290" s="149" t="s">
        <v>1718</v>
      </c>
      <c r="B290" s="90" t="s">
        <v>1725</v>
      </c>
      <c r="C290" s="149">
        <v>4156001</v>
      </c>
      <c r="D290" s="944" t="s">
        <v>1599</v>
      </c>
      <c r="E290" s="945">
        <v>37257</v>
      </c>
      <c r="F290" s="6"/>
      <c r="G290" s="1">
        <v>73632</v>
      </c>
      <c r="H290" s="1" t="s">
        <v>1521</v>
      </c>
      <c r="I290" s="1" t="s">
        <v>2066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2.1779999999999999</v>
      </c>
      <c r="N290" s="720">
        <v>0</v>
      </c>
      <c r="O290" s="247">
        <f>M290-N290</f>
        <v>2.1779999999999999</v>
      </c>
      <c r="P290" s="248">
        <f>L290*O290</f>
        <v>0</v>
      </c>
    </row>
    <row r="291" spans="1:16" ht="15" customHeight="1" thickBot="1" x14ac:dyDescent="0.3">
      <c r="A291" s="1" t="s">
        <v>395</v>
      </c>
      <c r="B291" s="1" t="s">
        <v>412</v>
      </c>
      <c r="C291" s="1">
        <v>3410301</v>
      </c>
      <c r="D291" s="944" t="s">
        <v>1599</v>
      </c>
      <c r="E291" s="945">
        <v>37257</v>
      </c>
      <c r="F291" s="6"/>
      <c r="G291" s="1">
        <v>73632</v>
      </c>
      <c r="H291" s="1" t="s">
        <v>1521</v>
      </c>
      <c r="I291" s="1" t="s">
        <v>2066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2.1779999999999999</v>
      </c>
      <c r="N291" s="720">
        <v>0</v>
      </c>
      <c r="O291" s="247">
        <f t="shared" si="44"/>
        <v>2.1779999999999999</v>
      </c>
      <c r="P291" s="248">
        <f t="shared" si="45"/>
        <v>0</v>
      </c>
    </row>
    <row r="292" spans="1:16" ht="15" customHeight="1" thickBot="1" x14ac:dyDescent="0.3">
      <c r="A292" s="6" t="s">
        <v>1746</v>
      </c>
      <c r="B292" s="336" t="s">
        <v>1955</v>
      </c>
      <c r="C292" s="6">
        <v>3422001</v>
      </c>
      <c r="D292" s="6" t="s">
        <v>1956</v>
      </c>
      <c r="E292" s="941" t="s">
        <v>2046</v>
      </c>
      <c r="F292" s="6"/>
      <c r="G292" s="1">
        <v>74123</v>
      </c>
      <c r="H292" s="1" t="s">
        <v>1600</v>
      </c>
      <c r="I292" s="1" t="s">
        <v>1064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2.1120000000000001</v>
      </c>
      <c r="N292" s="720">
        <v>0</v>
      </c>
      <c r="O292" s="247">
        <f t="shared" si="37"/>
        <v>2.1120000000000001</v>
      </c>
      <c r="P292" s="248">
        <f t="shared" si="38"/>
        <v>0</v>
      </c>
    </row>
    <row r="293" spans="1:16" ht="15" customHeight="1" thickBot="1" x14ac:dyDescent="0.3">
      <c r="A293" s="6" t="s">
        <v>1474</v>
      </c>
      <c r="B293" s="336" t="s">
        <v>1601</v>
      </c>
      <c r="C293" s="6" t="s">
        <v>1474</v>
      </c>
      <c r="D293" s="16" t="s">
        <v>1602</v>
      </c>
      <c r="E293" s="941" t="s">
        <v>2046</v>
      </c>
      <c r="F293" s="444"/>
      <c r="G293" s="444">
        <v>76053</v>
      </c>
      <c r="H293" s="444" t="s">
        <v>1467</v>
      </c>
      <c r="I293" s="445" t="s">
        <v>1603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3">
      <c r="A294" s="6" t="s">
        <v>1474</v>
      </c>
      <c r="B294" s="336" t="s">
        <v>1604</v>
      </c>
      <c r="C294" s="6" t="s">
        <v>1474</v>
      </c>
      <c r="D294" s="16" t="s">
        <v>1602</v>
      </c>
      <c r="E294" s="941" t="s">
        <v>2046</v>
      </c>
      <c r="F294" s="444"/>
      <c r="G294" s="444">
        <v>76053</v>
      </c>
      <c r="H294" s="444" t="s">
        <v>1467</v>
      </c>
      <c r="I294" s="445" t="s">
        <v>1603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3">
      <c r="A295" s="6" t="s">
        <v>1474</v>
      </c>
      <c r="B295" s="336" t="s">
        <v>1605</v>
      </c>
      <c r="C295" s="6" t="s">
        <v>1474</v>
      </c>
      <c r="D295" s="16" t="s">
        <v>1602</v>
      </c>
      <c r="E295" s="941" t="s">
        <v>2046</v>
      </c>
      <c r="F295" s="444"/>
      <c r="G295" s="444">
        <v>76053</v>
      </c>
      <c r="H295" s="444" t="s">
        <v>1467</v>
      </c>
      <c r="I295" s="445" t="s">
        <v>1603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3">
      <c r="A296" s="6" t="s">
        <v>1474</v>
      </c>
      <c r="B296" s="336" t="s">
        <v>1606</v>
      </c>
      <c r="C296" s="6" t="s">
        <v>1474</v>
      </c>
      <c r="D296" s="16" t="s">
        <v>1602</v>
      </c>
      <c r="E296" s="941" t="s">
        <v>2046</v>
      </c>
      <c r="F296" s="444"/>
      <c r="G296" s="444">
        <v>76053</v>
      </c>
      <c r="H296" s="444" t="s">
        <v>1467</v>
      </c>
      <c r="I296" s="445" t="s">
        <v>1603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3">
      <c r="A297" s="6" t="s">
        <v>1474</v>
      </c>
      <c r="B297" s="336" t="s">
        <v>1607</v>
      </c>
      <c r="C297" s="6" t="s">
        <v>1474</v>
      </c>
      <c r="D297" s="16" t="s">
        <v>1602</v>
      </c>
      <c r="E297" s="941" t="s">
        <v>2046</v>
      </c>
      <c r="F297" s="444"/>
      <c r="G297" s="444">
        <v>76053</v>
      </c>
      <c r="H297" s="444" t="s">
        <v>1467</v>
      </c>
      <c r="I297" s="445" t="s">
        <v>1603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3">
      <c r="A298" s="6" t="s">
        <v>1474</v>
      </c>
      <c r="B298" s="336" t="s">
        <v>1608</v>
      </c>
      <c r="C298" s="6" t="s">
        <v>1474</v>
      </c>
      <c r="D298" s="16" t="s">
        <v>1602</v>
      </c>
      <c r="E298" s="941" t="s">
        <v>2046</v>
      </c>
      <c r="F298" s="444"/>
      <c r="G298" s="444">
        <v>76053</v>
      </c>
      <c r="H298" s="444" t="s">
        <v>1467</v>
      </c>
      <c r="I298" s="445" t="s">
        <v>1603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3">
      <c r="A299" s="6" t="s">
        <v>1474</v>
      </c>
      <c r="B299" s="336" t="s">
        <v>1609</v>
      </c>
      <c r="C299" s="6" t="s">
        <v>1474</v>
      </c>
      <c r="D299" s="16" t="s">
        <v>1602</v>
      </c>
      <c r="E299" s="941" t="s">
        <v>2046</v>
      </c>
      <c r="F299" s="444"/>
      <c r="G299" s="444">
        <v>76053</v>
      </c>
      <c r="H299" s="444" t="s">
        <v>1467</v>
      </c>
      <c r="I299" s="445" t="s">
        <v>1603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3">
      <c r="A300" s="6" t="s">
        <v>1474</v>
      </c>
      <c r="B300" s="336" t="s">
        <v>1610</v>
      </c>
      <c r="C300" s="6" t="s">
        <v>1474</v>
      </c>
      <c r="D300" s="16" t="s">
        <v>1602</v>
      </c>
      <c r="E300" s="941" t="s">
        <v>2046</v>
      </c>
      <c r="F300" s="444"/>
      <c r="G300" s="444">
        <v>76053</v>
      </c>
      <c r="H300" s="444" t="s">
        <v>1467</v>
      </c>
      <c r="I300" s="445" t="s">
        <v>1603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3">
      <c r="A301" s="6" t="s">
        <v>1474</v>
      </c>
      <c r="B301" s="336" t="s">
        <v>1611</v>
      </c>
      <c r="C301" s="6" t="s">
        <v>1474</v>
      </c>
      <c r="D301" s="16" t="s">
        <v>1602</v>
      </c>
      <c r="E301" s="941" t="s">
        <v>2046</v>
      </c>
      <c r="F301" s="444"/>
      <c r="G301" s="444">
        <v>76053</v>
      </c>
      <c r="H301" s="444" t="s">
        <v>1467</v>
      </c>
      <c r="I301" s="445" t="s">
        <v>1603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3">
      <c r="A302" s="6" t="s">
        <v>1718</v>
      </c>
      <c r="B302" s="137" t="s">
        <v>1720</v>
      </c>
      <c r="C302" s="6">
        <v>4315601</v>
      </c>
      <c r="D302" s="937" t="s">
        <v>1612</v>
      </c>
      <c r="E302" s="941" t="s">
        <v>2046</v>
      </c>
      <c r="F302" s="236"/>
      <c r="G302" s="137">
        <v>76053</v>
      </c>
      <c r="H302" s="137" t="s">
        <v>1467</v>
      </c>
      <c r="I302" s="381" t="s">
        <v>1603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2.2000000000000002</v>
      </c>
      <c r="N302" s="720">
        <v>0</v>
      </c>
      <c r="O302" s="382">
        <f t="shared" si="37"/>
        <v>2.2000000000000002</v>
      </c>
      <c r="P302" s="383">
        <f t="shared" si="38"/>
        <v>0</v>
      </c>
    </row>
    <row r="303" spans="1:16" ht="15" customHeight="1" thickBot="1" x14ac:dyDescent="0.3">
      <c r="A303" s="6" t="s">
        <v>1729</v>
      </c>
      <c r="B303" s="336" t="s">
        <v>1736</v>
      </c>
      <c r="C303" s="6">
        <v>2095501</v>
      </c>
      <c r="D303" s="6" t="s">
        <v>2078</v>
      </c>
      <c r="E303" s="941" t="s">
        <v>2046</v>
      </c>
      <c r="F303" s="6"/>
      <c r="G303" s="1">
        <v>76198</v>
      </c>
      <c r="H303" s="1" t="s">
        <v>1488</v>
      </c>
      <c r="I303" s="1" t="s">
        <v>2064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2.1339999999999999</v>
      </c>
      <c r="N303" s="720">
        <v>0</v>
      </c>
      <c r="O303" s="247">
        <f t="shared" si="37"/>
        <v>2.1339999999999999</v>
      </c>
      <c r="P303" s="248">
        <f t="shared" si="38"/>
        <v>0</v>
      </c>
    </row>
    <row r="304" spans="1:16" ht="15" customHeight="1" thickBot="1" x14ac:dyDescent="0.3">
      <c r="A304" s="6" t="s">
        <v>1746</v>
      </c>
      <c r="B304" s="336" t="s">
        <v>1975</v>
      </c>
      <c r="C304" s="6">
        <v>3127501</v>
      </c>
      <c r="D304" s="6" t="s">
        <v>1976</v>
      </c>
      <c r="E304" s="941" t="s">
        <v>2046</v>
      </c>
      <c r="F304" s="6"/>
      <c r="G304" s="1">
        <v>77665</v>
      </c>
      <c r="H304" s="1" t="s">
        <v>1613</v>
      </c>
      <c r="I304" s="1" t="s">
        <v>1614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1.87</v>
      </c>
      <c r="N304" s="720">
        <v>0</v>
      </c>
      <c r="O304" s="247">
        <f t="shared" si="37"/>
        <v>1.87</v>
      </c>
      <c r="P304" s="248">
        <f t="shared" si="38"/>
        <v>0</v>
      </c>
    </row>
    <row r="305" spans="1:16" ht="15" customHeight="1" thickBot="1" x14ac:dyDescent="0.3">
      <c r="A305" s="6" t="s">
        <v>1746</v>
      </c>
      <c r="B305" s="336" t="s">
        <v>1823</v>
      </c>
      <c r="C305" s="6">
        <v>3402401</v>
      </c>
      <c r="D305" s="308" t="s">
        <v>2114</v>
      </c>
      <c r="E305" s="941" t="s">
        <v>2046</v>
      </c>
      <c r="F305" s="712" t="s">
        <v>1825</v>
      </c>
      <c r="G305" s="1">
        <v>32469</v>
      </c>
      <c r="H305" s="1" t="s">
        <v>1515</v>
      </c>
      <c r="I305" s="1" t="s">
        <v>2067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2.2000000000000002</v>
      </c>
      <c r="N305" s="720">
        <v>0</v>
      </c>
      <c r="O305" s="247">
        <f t="shared" si="37"/>
        <v>2.2000000000000002</v>
      </c>
      <c r="P305" s="248">
        <f t="shared" si="38"/>
        <v>0</v>
      </c>
    </row>
    <row r="306" spans="1:16" ht="15" customHeight="1" thickBot="1" x14ac:dyDescent="0.3">
      <c r="A306" s="1" t="s">
        <v>657</v>
      </c>
      <c r="B306" s="1" t="s">
        <v>705</v>
      </c>
      <c r="C306" s="224">
        <v>3245701</v>
      </c>
      <c r="D306" s="6" t="s">
        <v>706</v>
      </c>
      <c r="E306" s="941" t="s">
        <v>2046</v>
      </c>
      <c r="F306" s="6" t="s">
        <v>706</v>
      </c>
      <c r="G306" s="224">
        <v>212365</v>
      </c>
      <c r="H306" s="224"/>
      <c r="I306" s="252" t="s">
        <v>819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2.2000000000000002</v>
      </c>
      <c r="N306" s="720">
        <v>0</v>
      </c>
      <c r="O306" s="247">
        <f t="shared" si="37"/>
        <v>2.2000000000000002</v>
      </c>
      <c r="P306" s="248">
        <f t="shared" si="38"/>
        <v>0</v>
      </c>
    </row>
    <row r="307" spans="1:16" ht="15" customHeight="1" thickBot="1" x14ac:dyDescent="0.3">
      <c r="A307" s="6" t="s">
        <v>1746</v>
      </c>
      <c r="B307" s="336" t="s">
        <v>1819</v>
      </c>
      <c r="C307" s="6">
        <v>4366901</v>
      </c>
      <c r="D307" s="668" t="s">
        <v>1615</v>
      </c>
      <c r="E307" s="943" t="s">
        <v>930</v>
      </c>
      <c r="F307" s="16"/>
      <c r="G307" s="336">
        <v>64327</v>
      </c>
      <c r="H307" s="336" t="s">
        <v>1616</v>
      </c>
      <c r="I307" s="16" t="s">
        <v>1617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2.2000000000000002</v>
      </c>
      <c r="N307" s="720">
        <v>0</v>
      </c>
      <c r="O307" s="376">
        <f t="shared" si="37"/>
        <v>2.2000000000000002</v>
      </c>
      <c r="P307" s="377">
        <f t="shared" si="38"/>
        <v>0</v>
      </c>
    </row>
    <row r="308" spans="1:16" ht="15" customHeight="1" thickBot="1" x14ac:dyDescent="0.3">
      <c r="A308" s="6" t="s">
        <v>1474</v>
      </c>
      <c r="B308" s="336" t="s">
        <v>1618</v>
      </c>
      <c r="C308" s="6" t="s">
        <v>1474</v>
      </c>
      <c r="D308" s="944" t="s">
        <v>1912</v>
      </c>
      <c r="E308" s="945">
        <v>37257</v>
      </c>
      <c r="F308" s="6"/>
      <c r="G308" s="1">
        <v>82500</v>
      </c>
      <c r="H308" s="1" t="s">
        <v>1087</v>
      </c>
      <c r="I308" s="1" t="s">
        <v>1619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2.2000000000000002</v>
      </c>
      <c r="N308" s="720">
        <v>0</v>
      </c>
      <c r="O308" s="247">
        <f t="shared" si="37"/>
        <v>2.2000000000000002</v>
      </c>
      <c r="P308" s="248">
        <f t="shared" si="38"/>
        <v>0</v>
      </c>
    </row>
    <row r="309" spans="1:16" ht="15" customHeight="1" thickBot="1" x14ac:dyDescent="0.3">
      <c r="A309" s="6" t="s">
        <v>1746</v>
      </c>
      <c r="B309" s="336" t="s">
        <v>1911</v>
      </c>
      <c r="C309" s="6">
        <v>3234701</v>
      </c>
      <c r="D309" s="944" t="s">
        <v>1912</v>
      </c>
      <c r="E309" s="945">
        <v>37257</v>
      </c>
      <c r="F309" s="6"/>
      <c r="G309" s="1">
        <v>82500</v>
      </c>
      <c r="H309" s="1" t="s">
        <v>1087</v>
      </c>
      <c r="I309" s="1" t="s">
        <v>1619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2.2000000000000002</v>
      </c>
      <c r="N309" s="720">
        <v>0</v>
      </c>
      <c r="O309" s="247">
        <f t="shared" si="37"/>
        <v>2.2000000000000002</v>
      </c>
      <c r="P309" s="248">
        <f t="shared" si="38"/>
        <v>0</v>
      </c>
    </row>
    <row r="310" spans="1:16" ht="15" customHeight="1" thickBot="1" x14ac:dyDescent="0.3">
      <c r="A310" s="6" t="s">
        <v>2006</v>
      </c>
      <c r="B310" s="336" t="s">
        <v>2011</v>
      </c>
      <c r="C310" s="6">
        <v>3514402</v>
      </c>
      <c r="D310" s="944" t="s">
        <v>1912</v>
      </c>
      <c r="E310" s="945">
        <v>37257</v>
      </c>
      <c r="F310" s="6"/>
      <c r="G310" s="1">
        <v>82500</v>
      </c>
      <c r="H310" s="1" t="s">
        <v>1087</v>
      </c>
      <c r="I310" s="1" t="s">
        <v>1619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2.2000000000000002</v>
      </c>
      <c r="N310" s="720">
        <v>0</v>
      </c>
      <c r="O310" s="247">
        <f t="shared" si="37"/>
        <v>2.2000000000000002</v>
      </c>
      <c r="P310" s="248">
        <f t="shared" si="38"/>
        <v>0</v>
      </c>
    </row>
    <row r="311" spans="1:16" ht="15" customHeight="1" thickBot="1" x14ac:dyDescent="0.3">
      <c r="A311" s="6" t="s">
        <v>1746</v>
      </c>
      <c r="B311" s="336" t="s">
        <v>1971</v>
      </c>
      <c r="C311" s="6">
        <v>4044101</v>
      </c>
      <c r="D311" s="944" t="s">
        <v>1912</v>
      </c>
      <c r="E311" s="945">
        <v>37257</v>
      </c>
      <c r="F311" s="6"/>
      <c r="G311" s="1">
        <v>82500</v>
      </c>
      <c r="H311" s="1" t="s">
        <v>1087</v>
      </c>
      <c r="I311" s="1" t="s">
        <v>1619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"P311" s="248">
        <f t="shared" si="38"/>
        <v>0</v>
      </c>
    </row>
    <row r="312" spans="1:16" ht="15" customHeight="1" thickBot="1" x14ac:dyDescent="0.3">
      <c r="A312" s="6" t="s">
        <v>1746</v>
      </c>
      <c r="B312" s="336" t="s">
        <v>1972</v>
      </c>
      <c r="C312" s="6">
        <v>3007601</v>
      </c>
      <c r="D312" s="944" t="s">
        <v>1912</v>
      </c>
      <c r="E312" s="945">
        <v>37257</v>
      </c>
      <c r="F312" s="6"/>
      <c r="G312" s="1">
        <v>82500</v>
      </c>
      <c r="H312" s="1" t="s">
        <v>1087</v>
      </c>
      <c r="I312" s="1" t="s">
        <v>1619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2.2000000000000002</v>
      </c>
      <c r="N312" s="720">
        <v>0</v>
      </c>
      <c r="O312" s="247">
        <f t="shared" si="37"/>
        <v>2.2000000000000002</v>
      </c>
      <c r="P312" s="248">
        <f t="shared" si="38"/>
        <v>0</v>
      </c>
    </row>
    <row r="313" spans="1:16" ht="15" customHeight="1" thickBot="1" x14ac:dyDescent="0.3">
      <c r="A313" s="6" t="s">
        <v>1746</v>
      </c>
      <c r="B313" s="336" t="s">
        <v>1973</v>
      </c>
      <c r="C313" s="6">
        <v>3427701</v>
      </c>
      <c r="D313" s="944" t="s">
        <v>1912</v>
      </c>
      <c r="E313" s="945">
        <v>37257</v>
      </c>
      <c r="F313" s="6"/>
      <c r="G313" s="1">
        <v>82500</v>
      </c>
      <c r="H313" s="1" t="s">
        <v>1087</v>
      </c>
      <c r="I313" s="1" t="s">
        <v>1619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2.2000000000000002</v>
      </c>
      <c r="N313" s="720">
        <v>0</v>
      </c>
      <c r="O313" s="247">
        <f t="shared" si="37"/>
        <v>2.2000000000000002</v>
      </c>
      <c r="P313" s="248">
        <f t="shared" si="38"/>
        <v>0</v>
      </c>
    </row>
    <row r="314" spans="1:16" ht="15" customHeight="1" thickBot="1" x14ac:dyDescent="0.3">
      <c r="A314" s="6" t="s">
        <v>1746</v>
      </c>
      <c r="B314" s="336" t="s">
        <v>1952</v>
      </c>
      <c r="C314" s="6">
        <v>4324601</v>
      </c>
      <c r="D314" s="666" t="s">
        <v>1953</v>
      </c>
      <c r="E314" s="943">
        <v>37228</v>
      </c>
      <c r="F314" s="6"/>
      <c r="G314" s="1">
        <v>83231</v>
      </c>
      <c r="H314" s="1" t="s">
        <v>1620</v>
      </c>
      <c r="I314" s="1" t="s">
        <v>1170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2.1384000000000003</v>
      </c>
      <c r="N314" s="720">
        <v>0</v>
      </c>
      <c r="O314" s="247">
        <f t="shared" si="37"/>
        <v>2.1384000000000003</v>
      </c>
      <c r="P314" s="248">
        <f t="shared" si="38"/>
        <v>0</v>
      </c>
    </row>
    <row r="315" spans="1:16" ht="15" customHeight="1" thickBot="1" x14ac:dyDescent="0.3">
      <c r="A315" s="6" t="s">
        <v>1474</v>
      </c>
      <c r="B315" s="336" t="s">
        <v>1621</v>
      </c>
      <c r="C315" s="6" t="s">
        <v>1474</v>
      </c>
      <c r="D315" s="16" t="s">
        <v>1622</v>
      </c>
      <c r="E315" s="941" t="s">
        <v>2046</v>
      </c>
      <c r="F315" s="16"/>
      <c r="G315" s="336">
        <v>83849</v>
      </c>
      <c r="H315" s="336" t="s">
        <v>1623</v>
      </c>
      <c r="I315" s="137" t="s">
        <v>1624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2.1560000000000001</v>
      </c>
      <c r="N315" s="720">
        <v>0</v>
      </c>
      <c r="O315" s="376">
        <f t="shared" si="37"/>
        <v>2.1560000000000001</v>
      </c>
      <c r="P315" s="377">
        <f t="shared" si="38"/>
        <v>0</v>
      </c>
    </row>
    <row r="316" spans="1:16" ht="15" customHeight="1" thickBot="1" x14ac:dyDescent="0.3">
      <c r="A316" s="6" t="s">
        <v>1474</v>
      </c>
      <c r="B316" s="336" t="s">
        <v>1625</v>
      </c>
      <c r="C316" s="6" t="s">
        <v>1474</v>
      </c>
      <c r="D316" s="16" t="s">
        <v>1626</v>
      </c>
      <c r="E316" s="941" t="s">
        <v>2046</v>
      </c>
      <c r="F316" s="16"/>
      <c r="G316" s="336">
        <v>83849</v>
      </c>
      <c r="H316" s="336" t="s">
        <v>1623</v>
      </c>
      <c r="I316" s="137" t="s">
        <v>1624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2.1560000000000001</v>
      </c>
      <c r="N316" s="720">
        <v>0</v>
      </c>
      <c r="O316" s="376">
        <f t="shared" si="37"/>
        <v>2.1560000000000001</v>
      </c>
      <c r="P316" s="377">
        <f>L316*O316</f>
        <v>0</v>
      </c>
    </row>
    <row r="317" spans="1:16" ht="15" customHeight="1" thickBot="1" x14ac:dyDescent="0.3">
      <c r="A317" s="6" t="s">
        <v>1474</v>
      </c>
      <c r="B317" s="336" t="s">
        <v>1627</v>
      </c>
      <c r="C317" s="6" t="s">
        <v>1474</v>
      </c>
      <c r="D317" s="16" t="s">
        <v>1628</v>
      </c>
      <c r="E317" s="941" t="s">
        <v>2046</v>
      </c>
      <c r="F317" s="16"/>
      <c r="G317" s="336">
        <v>83849</v>
      </c>
      <c r="H317" s="336" t="s">
        <v>1623</v>
      </c>
      <c r="I317" s="137" t="s">
        <v>1624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2.1560000000000001</v>
      </c>
      <c r="N317" s="720">
        <v>0</v>
      </c>
      <c r="O317" s="376">
        <f t="shared" si="37"/>
        <v>2.1560000000000001</v>
      </c>
      <c r="P317" s="377">
        <f>L317*O317</f>
        <v>0</v>
      </c>
    </row>
    <row r="318" spans="1:16" ht="15" customHeight="1" thickBot="1" x14ac:dyDescent="0.3">
      <c r="A318" s="6" t="s">
        <v>1474</v>
      </c>
      <c r="B318" s="336" t="s">
        <v>1629</v>
      </c>
      <c r="C318" s="6" t="s">
        <v>1474</v>
      </c>
      <c r="D318" s="16" t="s">
        <v>1628</v>
      </c>
      <c r="E318" s="941" t="s">
        <v>2046</v>
      </c>
      <c r="F318" s="16"/>
      <c r="G318" s="336">
        <v>83849</v>
      </c>
      <c r="H318" s="336" t="s">
        <v>1623</v>
      </c>
      <c r="I318" s="137" t="s">
        <v>1624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2.1560000000000001</v>
      </c>
      <c r="N318" s="720">
        <v>0</v>
      </c>
      <c r="O318" s="376">
        <f t="shared" si="37"/>
        <v>2.1560000000000001</v>
      </c>
      <c r="P318" s="377">
        <f>L318*O318</f>
        <v>0</v>
      </c>
    </row>
    <row r="319" spans="1:16" ht="15" customHeight="1" thickBot="1" x14ac:dyDescent="0.3">
      <c r="A319" s="6" t="s">
        <v>1718</v>
      </c>
      <c r="B319" s="1" t="s">
        <v>1719</v>
      </c>
      <c r="C319" s="6">
        <v>3557501</v>
      </c>
      <c r="D319" s="6" t="s">
        <v>855</v>
      </c>
      <c r="E319" s="941" t="s">
        <v>2046</v>
      </c>
      <c r="F319" s="1"/>
      <c r="G319" s="1">
        <v>83231</v>
      </c>
      <c r="H319" s="1" t="s">
        <v>1620</v>
      </c>
      <c r="I319" s="666" t="s">
        <v>1630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2.2000000000000002</v>
      </c>
      <c r="N319" s="720">
        <v>0</v>
      </c>
      <c r="O319" s="247">
        <f t="shared" ref="O319:O331" si="51">M319-N319</f>
        <v>2.2000000000000002</v>
      </c>
      <c r="P319" s="248">
        <f t="shared" ref="P319:P326" si="52">L319*O319</f>
        <v>0</v>
      </c>
    </row>
    <row r="320" spans="1:16" ht="15" customHeight="1" thickBot="1" x14ac:dyDescent="0.3">
      <c r="A320" s="6" t="s">
        <v>1718</v>
      </c>
      <c r="B320" s="1" t="s">
        <v>1722</v>
      </c>
      <c r="C320" s="6">
        <v>4348401</v>
      </c>
      <c r="D320" s="6" t="s">
        <v>855</v>
      </c>
      <c r="E320" s="941" t="s">
        <v>2046</v>
      </c>
      <c r="F320" s="1"/>
      <c r="G320" s="1">
        <v>83231</v>
      </c>
      <c r="H320" s="1" t="s">
        <v>1620</v>
      </c>
      <c r="I320" s="666" t="s">
        <v>1630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2.2000000000000002</v>
      </c>
      <c r="N320" s="720">
        <v>0</v>
      </c>
      <c r="O320" s="247">
        <f t="shared" si="51"/>
        <v>2.2000000000000002</v>
      </c>
      <c r="P320" s="248">
        <f t="shared" si="52"/>
        <v>0</v>
      </c>
    </row>
    <row r="321" spans="1:16" ht="15" customHeight="1" thickBot="1" x14ac:dyDescent="0.3">
      <c r="A321" s="6" t="s">
        <v>1474</v>
      </c>
      <c r="B321" s="336" t="s">
        <v>1631</v>
      </c>
      <c r="C321" s="6" t="s">
        <v>1474</v>
      </c>
      <c r="D321" s="308" t="s">
        <v>1186</v>
      </c>
      <c r="E321" s="941" t="s">
        <v>2046</v>
      </c>
      <c r="F321" s="308"/>
      <c r="G321" s="1">
        <v>91923</v>
      </c>
      <c r="H321" s="1" t="s">
        <v>1099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3">
      <c r="A322" s="6" t="s">
        <v>1474</v>
      </c>
      <c r="B322" s="336" t="s">
        <v>1632</v>
      </c>
      <c r="C322" s="6" t="s">
        <v>1474</v>
      </c>
      <c r="D322" s="308" t="s">
        <v>1186</v>
      </c>
      <c r="E322" s="941" t="s">
        <v>2046</v>
      </c>
      <c r="F322" s="308"/>
      <c r="G322" s="1">
        <v>91923</v>
      </c>
      <c r="H322" s="1" t="s">
        <v>1099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3">
      <c r="A323" s="6" t="s">
        <v>1474</v>
      </c>
      <c r="B323" s="336" t="s">
        <v>1634</v>
      </c>
      <c r="C323" s="6" t="s">
        <v>1474</v>
      </c>
      <c r="D323" s="308" t="s">
        <v>1186</v>
      </c>
      <c r="E323" s="941" t="s">
        <v>2046</v>
      </c>
      <c r="F323" s="308"/>
      <c r="G323" s="1">
        <v>91923</v>
      </c>
      <c r="H323" s="1" t="s">
        <v>1099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3">
      <c r="A324" s="6" t="s">
        <v>1474</v>
      </c>
      <c r="B324" s="336">
        <v>5168401</v>
      </c>
      <c r="C324" s="6" t="s">
        <v>1474</v>
      </c>
      <c r="D324" s="308" t="s">
        <v>1186</v>
      </c>
      <c r="E324" s="941" t="s">
        <v>2046</v>
      </c>
      <c r="F324" s="308"/>
      <c r="G324" s="1">
        <v>91923</v>
      </c>
      <c r="H324" s="1" t="s">
        <v>1099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3">
      <c r="A325" s="6" t="s">
        <v>1474</v>
      </c>
      <c r="B325" s="336" t="s">
        <v>1635</v>
      </c>
      <c r="C325" s="6" t="s">
        <v>1474</v>
      </c>
      <c r="D325" s="308" t="s">
        <v>1186</v>
      </c>
      <c r="E325" s="941" t="s">
        <v>2046</v>
      </c>
      <c r="F325" s="308"/>
      <c r="G325" s="1">
        <v>91923</v>
      </c>
      <c r="H325" s="1" t="s">
        <v>1099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3">
      <c r="A326" s="6" t="s">
        <v>1474</v>
      </c>
      <c r="B326" s="336" t="s">
        <v>1642</v>
      </c>
      <c r="C326" s="6" t="s">
        <v>1474</v>
      </c>
      <c r="D326" s="308" t="s">
        <v>1186</v>
      </c>
      <c r="E326" s="941" t="s">
        <v>2046</v>
      </c>
      <c r="F326" s="308"/>
      <c r="G326" s="1">
        <v>91923</v>
      </c>
      <c r="H326" s="1" t="s">
        <v>1099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3">
      <c r="A327" s="6" t="s">
        <v>1746</v>
      </c>
      <c r="B327" s="336" t="s">
        <v>1826</v>
      </c>
      <c r="C327" s="6">
        <v>3190601</v>
      </c>
      <c r="D327" s="666" t="s">
        <v>1827</v>
      </c>
      <c r="E327" s="943">
        <v>37228</v>
      </c>
      <c r="F327" s="6"/>
      <c r="G327" s="1">
        <v>91921</v>
      </c>
      <c r="H327" s="1" t="s">
        <v>1643</v>
      </c>
      <c r="I327" s="1" t="s">
        <v>1479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2.12</v>
      </c>
      <c r="N327" s="720">
        <v>0</v>
      </c>
      <c r="O327" s="247">
        <f t="shared" si="51"/>
        <v>2.12</v>
      </c>
      <c r="P327" s="248">
        <f>L327*O327</f>
        <v>0</v>
      </c>
    </row>
    <row r="328" spans="1:16" ht="15" customHeight="1" thickBot="1" x14ac:dyDescent="0.3">
      <c r="A328" s="6" t="s">
        <v>1474</v>
      </c>
      <c r="B328" s="336" t="s">
        <v>2012</v>
      </c>
      <c r="C328" s="6" t="s">
        <v>1474</v>
      </c>
      <c r="D328" s="16" t="s">
        <v>2013</v>
      </c>
      <c r="E328" s="941" t="s">
        <v>2046</v>
      </c>
      <c r="F328" s="355"/>
      <c r="G328" s="336">
        <v>91919</v>
      </c>
      <c r="H328" s="336" t="s">
        <v>1644</v>
      </c>
      <c r="I328" s="336" t="s">
        <v>2070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2.1560000000000001</v>
      </c>
      <c r="N328" s="720">
        <v>0</v>
      </c>
      <c r="O328" s="376">
        <f t="shared" si="51"/>
        <v>2.1560000000000001</v>
      </c>
      <c r="P328" s="377">
        <f>L328*O328</f>
        <v>0</v>
      </c>
    </row>
    <row r="329" spans="1:16" ht="15" customHeight="1" thickBot="1" x14ac:dyDescent="0.3">
      <c r="A329" s="6" t="s">
        <v>1729</v>
      </c>
      <c r="B329" s="336" t="s">
        <v>1730</v>
      </c>
      <c r="C329" s="6">
        <v>2062201</v>
      </c>
      <c r="D329" s="6" t="s">
        <v>1731</v>
      </c>
      <c r="E329" s="941" t="s">
        <v>2046</v>
      </c>
      <c r="F329" s="6"/>
      <c r="G329" s="1">
        <v>92796</v>
      </c>
      <c r="H329" s="1" t="s">
        <v>1645</v>
      </c>
      <c r="I329" s="1" t="s">
        <v>2064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2.1339999999999999</v>
      </c>
      <c r="N329" s="720">
        <v>0</v>
      </c>
      <c r="O329" s="247">
        <f>M329-N329</f>
        <v>2.1339999999999999</v>
      </c>
      <c r="P329" s="248">
        <f>L329*O329</f>
        <v>0</v>
      </c>
    </row>
    <row r="330" spans="1:16" ht="15" customHeight="1" thickBot="1" x14ac:dyDescent="0.3">
      <c r="A330" s="1" t="s">
        <v>395</v>
      </c>
      <c r="B330" s="1" t="s">
        <v>413</v>
      </c>
      <c r="C330" s="1">
        <v>4244501</v>
      </c>
      <c r="D330" s="944" t="s">
        <v>414</v>
      </c>
      <c r="E330" s="945">
        <v>37257</v>
      </c>
      <c r="F330" s="187" t="s">
        <v>1105</v>
      </c>
      <c r="G330" s="1">
        <v>92796</v>
      </c>
      <c r="H330" s="1" t="s">
        <v>1645</v>
      </c>
      <c r="I330" s="16" t="s">
        <v>1071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2.2000000000000002</v>
      </c>
      <c r="N330" s="720">
        <v>0</v>
      </c>
      <c r="O330" s="247">
        <f>M330-N330</f>
        <v>2.2000000000000002</v>
      </c>
      <c r="P330" s="248">
        <f>L330*O330</f>
        <v>0</v>
      </c>
    </row>
    <row r="331" spans="1:16" ht="15" customHeight="1" thickBot="1" x14ac:dyDescent="0.3">
      <c r="A331" s="1" t="s">
        <v>395</v>
      </c>
      <c r="B331" s="1" t="s">
        <v>415</v>
      </c>
      <c r="C331" s="1">
        <v>3425301</v>
      </c>
      <c r="D331" s="944" t="s">
        <v>414</v>
      </c>
      <c r="E331" s="945">
        <v>37257</v>
      </c>
      <c r="F331" s="187" t="s">
        <v>1105</v>
      </c>
      <c r="G331" s="1">
        <v>92796</v>
      </c>
      <c r="H331" s="1" t="s">
        <v>1645</v>
      </c>
      <c r="I331" s="16" t="s">
        <v>1071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2.2000000000000002</v>
      </c>
      <c r="N331" s="720">
        <v>0</v>
      </c>
      <c r="O331" s="247">
        <f t="shared" si="51"/>
        <v>2.2000000000000002</v>
      </c>
      <c r="P331" s="248">
        <f>L331*O331</f>
        <v>0</v>
      </c>
    </row>
    <row r="333" spans="1:16" ht="15" customHeight="1" x14ac:dyDescent="0.25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3.2" x14ac:dyDescent="0.25"/>
  <cols>
    <col min="1" max="1" width="11" customWidth="1"/>
    <col min="5" max="5" width="8" customWidth="1"/>
    <col min="6" max="6" width="15" customWidth="1"/>
    <col min="7" max="7" width="9.5546875" customWidth="1"/>
    <col min="8" max="9" width="10.33203125" customWidth="1"/>
    <col min="11" max="11" width="10.33203125" customWidth="1"/>
    <col min="15" max="15" width="10.33203125" bestFit="1" customWidth="1"/>
  </cols>
  <sheetData>
    <row r="1" spans="1:18" x14ac:dyDescent="0.25">
      <c r="A1" s="137" t="s">
        <v>709</v>
      </c>
    </row>
    <row r="3" spans="1:18" x14ac:dyDescent="0.25">
      <c r="A3" s="145" t="s">
        <v>608</v>
      </c>
      <c r="B3" s="145"/>
      <c r="C3" s="452" t="s">
        <v>1684</v>
      </c>
    </row>
    <row r="5" spans="1:18" x14ac:dyDescent="0.25">
      <c r="A5" t="s">
        <v>2041</v>
      </c>
      <c r="D5" s="253" t="s">
        <v>821</v>
      </c>
      <c r="E5" s="254"/>
      <c r="F5" s="254"/>
      <c r="G5" s="255">
        <f>+CNG!$M$2</f>
        <v>2.2000000000000002</v>
      </c>
    </row>
    <row r="6" spans="1:18" x14ac:dyDescent="0.25">
      <c r="A6" t="s">
        <v>822</v>
      </c>
      <c r="C6" s="22" t="s">
        <v>2060</v>
      </c>
      <c r="D6" s="22" t="s">
        <v>2049</v>
      </c>
    </row>
    <row r="7" spans="1:18" x14ac:dyDescent="0.25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5">
      <c r="C8" s="256" t="e">
        <f>IF(A7&gt;C7,A7-C7,0)</f>
        <v>#REF!</v>
      </c>
      <c r="D8" s="140">
        <f>G5</f>
        <v>2.2000000000000002</v>
      </c>
      <c r="F8" s="256" t="e">
        <f>C8*D8</f>
        <v>#REF!</v>
      </c>
      <c r="H8" t="s">
        <v>2121</v>
      </c>
    </row>
    <row r="9" spans="1:18" x14ac:dyDescent="0.25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5">
      <c r="C10" s="4"/>
    </row>
    <row r="11" spans="1:18" ht="13.8" thickBo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5">
      <c r="A13" s="187" t="s">
        <v>782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5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5">
      <c r="A15" s="650">
        <v>10000</v>
      </c>
      <c r="B15" s="190">
        <v>3.2</v>
      </c>
      <c r="C15" s="22" t="s">
        <v>1741</v>
      </c>
      <c r="E15" s="650" t="s">
        <v>2031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5">
      <c r="C16" s="22"/>
      <c r="E16" s="253" t="s">
        <v>1742</v>
      </c>
      <c r="F16" s="254"/>
      <c r="G16" s="646"/>
      <c r="H16" s="647">
        <f>+CNG!$M$2+0.01</f>
        <v>2.21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5">
      <c r="C17" s="22"/>
    </row>
    <row r="18" spans="1:18" x14ac:dyDescent="0.25">
      <c r="A18" t="s">
        <v>822</v>
      </c>
      <c r="C18" s="22" t="s">
        <v>2060</v>
      </c>
      <c r="D18" s="22" t="s">
        <v>2049</v>
      </c>
    </row>
    <row r="19" spans="1:18" x14ac:dyDescent="0.25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5">
      <c r="C20" s="256">
        <f>IF(A19&gt;C19,A19-C19,0)</f>
        <v>0</v>
      </c>
      <c r="D20" s="188">
        <f>+H16</f>
        <v>2.21</v>
      </c>
      <c r="F20" s="257">
        <f>C20*D20</f>
        <v>0</v>
      </c>
      <c r="H20" t="s">
        <v>2121</v>
      </c>
    </row>
    <row r="21" spans="1:18" x14ac:dyDescent="0.25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8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5">
      <c r="A24" s="187" t="s">
        <v>661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5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5">
      <c r="A26">
        <v>15000</v>
      </c>
      <c r="B26">
        <v>4.95</v>
      </c>
      <c r="C26" s="22" t="s">
        <v>2165</v>
      </c>
      <c r="E26" s="452" t="s">
        <v>1684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5">
      <c r="E27" s="253" t="s">
        <v>823</v>
      </c>
      <c r="F27" s="254"/>
      <c r="G27" s="254"/>
      <c r="H27" s="255">
        <f>+CNG!$M$2</f>
        <v>2.2000000000000002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5">
      <c r="C28" s="22"/>
    </row>
    <row r="29" spans="1:18" x14ac:dyDescent="0.25">
      <c r="A29" t="s">
        <v>822</v>
      </c>
      <c r="C29" s="22" t="s">
        <v>2060</v>
      </c>
      <c r="D29" s="22" t="s">
        <v>2049</v>
      </c>
    </row>
    <row r="30" spans="1:18" x14ac:dyDescent="0.25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5">
      <c r="C31" s="256">
        <f>IF(A30&gt;C30,A30-C30,0)</f>
        <v>0</v>
      </c>
      <c r="D31" s="188">
        <f>+H27</f>
        <v>2.2000000000000002</v>
      </c>
      <c r="F31" s="257">
        <f>C31*D31</f>
        <v>0</v>
      </c>
      <c r="H31" t="s">
        <v>2121</v>
      </c>
    </row>
    <row r="32" spans="1:18" x14ac:dyDescent="0.25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8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5">
      <c r="A35" s="187" t="s">
        <v>926</v>
      </c>
      <c r="B35" s="74"/>
      <c r="C35" t="s">
        <v>840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5">
      <c r="A36">
        <v>6500</v>
      </c>
      <c r="B36" s="190">
        <v>3.11</v>
      </c>
      <c r="C36" s="22" t="s">
        <v>927</v>
      </c>
      <c r="E36" s="553"/>
      <c r="F36" s="452" t="s">
        <v>1684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5">
      <c r="C37" s="22"/>
      <c r="E37" s="253" t="s">
        <v>829</v>
      </c>
      <c r="F37" s="254"/>
      <c r="G37" s="646"/>
      <c r="H37" s="647">
        <f>+CNG!$M$2</f>
        <v>2.2000000000000002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5">
      <c r="C38" s="22"/>
    </row>
    <row r="39" spans="1:18" x14ac:dyDescent="0.25">
      <c r="A39" t="s">
        <v>822</v>
      </c>
      <c r="C39" s="22" t="s">
        <v>2060</v>
      </c>
      <c r="D39" s="22" t="s">
        <v>2049</v>
      </c>
    </row>
    <row r="40" spans="1:18" x14ac:dyDescent="0.25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5">
      <c r="C41" s="256">
        <f>IF(A40&gt;C40,A40-C40,0)</f>
        <v>0</v>
      </c>
      <c r="D41" s="188">
        <f>+H37</f>
        <v>2.2000000000000002</v>
      </c>
      <c r="F41" s="257">
        <f>C41*D41</f>
        <v>0</v>
      </c>
      <c r="H41" t="s">
        <v>2121</v>
      </c>
    </row>
    <row r="42" spans="1:18" x14ac:dyDescent="0.25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8" thickBo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5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5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5">
      <c r="A46" s="137" t="s">
        <v>1946</v>
      </c>
      <c r="B46" s="145"/>
      <c r="C46" s="145"/>
      <c r="D46" s="145"/>
      <c r="G46" s="154"/>
    </row>
    <row r="47" spans="1:18" x14ac:dyDescent="0.25">
      <c r="A47" s="145">
        <v>500</v>
      </c>
      <c r="B47" s="145">
        <v>3.02</v>
      </c>
      <c r="C47" s="146" t="s">
        <v>842</v>
      </c>
      <c r="D47" s="145"/>
      <c r="E47" s="74"/>
      <c r="G47" s="154"/>
    </row>
    <row r="48" spans="1:18" x14ac:dyDescent="0.25">
      <c r="A48" s="145">
        <v>1000</v>
      </c>
      <c r="B48" s="403">
        <v>3.3</v>
      </c>
      <c r="C48" s="146" t="s">
        <v>943</v>
      </c>
      <c r="D48" s="145"/>
      <c r="E48" s="452" t="s">
        <v>2167</v>
      </c>
      <c r="G48" s="154"/>
    </row>
    <row r="49" spans="1:11" x14ac:dyDescent="0.25">
      <c r="E49" s="138" t="s">
        <v>1947</v>
      </c>
      <c r="F49" s="139"/>
      <c r="H49" s="255">
        <f>+CNG!$M$2-0.02</f>
        <v>2.1800000000000002</v>
      </c>
    </row>
    <row r="50" spans="1:11" x14ac:dyDescent="0.25">
      <c r="H50" s="154"/>
    </row>
    <row r="51" spans="1:11" x14ac:dyDescent="0.25">
      <c r="A51" t="s">
        <v>2118</v>
      </c>
      <c r="C51" t="s">
        <v>2060</v>
      </c>
      <c r="D51" t="s">
        <v>2081</v>
      </c>
      <c r="H51" s="154"/>
    </row>
    <row r="52" spans="1:11" x14ac:dyDescent="0.25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5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8" thickBot="1" x14ac:dyDescent="0.3">
      <c r="C54" s="262">
        <f>+A52-C52-C53</f>
        <v>0</v>
      </c>
      <c r="D54" s="140">
        <f>H49</f>
        <v>2.1800000000000002</v>
      </c>
      <c r="E54" s="14">
        <f>C54*D54</f>
        <v>0</v>
      </c>
      <c r="H54" s="154" t="s">
        <v>2121</v>
      </c>
    </row>
    <row r="55" spans="1:11" x14ac:dyDescent="0.25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8" thickBot="1" x14ac:dyDescent="0.3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5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5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5">
      <c r="A59" s="137" t="s">
        <v>324</v>
      </c>
      <c r="B59" s="145"/>
      <c r="C59" s="145"/>
      <c r="D59" s="145"/>
      <c r="G59" s="154"/>
      <c r="J59" s="4"/>
    </row>
    <row r="60" spans="1:11" x14ac:dyDescent="0.25">
      <c r="A60" s="145">
        <v>1000</v>
      </c>
      <c r="B60" s="145">
        <v>4.83</v>
      </c>
      <c r="C60" s="146" t="s">
        <v>1055</v>
      </c>
      <c r="D60" s="145"/>
      <c r="E60" s="553" t="s">
        <v>2077</v>
      </c>
      <c r="G60" s="154"/>
      <c r="J60" s="4"/>
    </row>
    <row r="61" spans="1:11" x14ac:dyDescent="0.25">
      <c r="A61" s="145">
        <v>0</v>
      </c>
      <c r="B61" s="403">
        <v>5.3</v>
      </c>
      <c r="C61" s="146" t="s">
        <v>1056</v>
      </c>
      <c r="D61" s="145"/>
      <c r="E61" s="553" t="s">
        <v>2077</v>
      </c>
      <c r="G61" s="154"/>
      <c r="J61" s="4"/>
    </row>
    <row r="62" spans="1:11" x14ac:dyDescent="0.25">
      <c r="A62" s="143"/>
      <c r="E62" s="138" t="s">
        <v>1833</v>
      </c>
      <c r="F62" s="139"/>
      <c r="H62" s="255">
        <f>+CNG!$M$2*0.99</f>
        <v>2.1779999999999999</v>
      </c>
      <c r="I62">
        <v>0.95</v>
      </c>
      <c r="J62" s="4"/>
    </row>
    <row r="63" spans="1:11" x14ac:dyDescent="0.25">
      <c r="G63" s="154"/>
      <c r="J63" s="4"/>
    </row>
    <row r="64" spans="1:11" x14ac:dyDescent="0.25">
      <c r="A64" t="s">
        <v>2118</v>
      </c>
      <c r="C64" t="s">
        <v>2060</v>
      </c>
      <c r="D64" t="s">
        <v>2081</v>
      </c>
      <c r="H64" s="154"/>
      <c r="K64" s="4"/>
    </row>
    <row r="65" spans="1:18" x14ac:dyDescent="0.25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5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8" thickBot="1" x14ac:dyDescent="0.3">
      <c r="C67" s="262">
        <f>+A65-C65-C66</f>
        <v>-1000</v>
      </c>
      <c r="D67" s="140">
        <f>H62</f>
        <v>2.1779999999999999</v>
      </c>
      <c r="E67" s="140"/>
      <c r="F67" s="189">
        <f>C67*D67</f>
        <v>-2178</v>
      </c>
      <c r="H67" s="154" t="s">
        <v>2121</v>
      </c>
      <c r="K67" s="4"/>
    </row>
    <row r="68" spans="1:18" x14ac:dyDescent="0.25">
      <c r="C68">
        <f>SUM(C65:C67)</f>
        <v>0</v>
      </c>
      <c r="F68" s="98">
        <f>SUM(F65:F67)</f>
        <v>2652</v>
      </c>
      <c r="H68" s="410" t="e">
        <f>F68/C68</f>
        <v>#DIV/0!</v>
      </c>
      <c r="K68" s="4"/>
    </row>
    <row r="69" spans="1:18" ht="13.8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5">
      <c r="A71" s="187" t="s">
        <v>1478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5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5">
      <c r="A73">
        <v>2000</v>
      </c>
      <c r="B73" s="98">
        <v>5.8</v>
      </c>
      <c r="C73" s="22" t="s">
        <v>91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5">
      <c r="E74" s="253" t="s">
        <v>823</v>
      </c>
      <c r="F74" s="254"/>
      <c r="G74" s="254"/>
      <c r="H74" s="255">
        <f>+CNG!$M$2</f>
        <v>2.2000000000000002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5">
      <c r="C75" s="22"/>
    </row>
    <row r="76" spans="1:18" x14ac:dyDescent="0.25">
      <c r="A76" t="s">
        <v>822</v>
      </c>
      <c r="C76" s="22" t="s">
        <v>2060</v>
      </c>
      <c r="D76" s="22" t="s">
        <v>2049</v>
      </c>
    </row>
    <row r="77" spans="1:18" x14ac:dyDescent="0.25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5">
      <c r="C78" s="256">
        <f>IF(A77&gt;C77,A77-C77,0)</f>
        <v>0</v>
      </c>
      <c r="D78" s="188">
        <f>+H74</f>
        <v>2.2000000000000002</v>
      </c>
      <c r="F78" s="257">
        <f>C78*D78</f>
        <v>0</v>
      </c>
      <c r="H78" t="s">
        <v>2121</v>
      </c>
    </row>
    <row r="79" spans="1:18" x14ac:dyDescent="0.25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8" thickBo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87" t="s">
        <v>785</v>
      </c>
    </row>
    <row r="82" spans="1:10" x14ac:dyDescent="0.25">
      <c r="F82" s="452" t="s">
        <v>1684</v>
      </c>
    </row>
    <row r="83" spans="1:10" x14ac:dyDescent="0.25">
      <c r="A83" t="s">
        <v>2155</v>
      </c>
      <c r="B83">
        <v>3.03</v>
      </c>
      <c r="C83" s="22" t="s">
        <v>824</v>
      </c>
      <c r="E83" s="253" t="s">
        <v>821</v>
      </c>
      <c r="F83" s="254"/>
      <c r="G83" s="254"/>
      <c r="H83" s="255">
        <f>+CNG!$M$2</f>
        <v>2.2000000000000002</v>
      </c>
    </row>
    <row r="85" spans="1:10" x14ac:dyDescent="0.25">
      <c r="A85" t="s">
        <v>2118</v>
      </c>
      <c r="C85" s="226" t="s">
        <v>2060</v>
      </c>
      <c r="D85" s="226" t="s">
        <v>2081</v>
      </c>
    </row>
    <row r="86" spans="1:10" x14ac:dyDescent="0.25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5">
      <c r="C87" s="256">
        <f>IF(A86&gt;C86,A86-C86,0)</f>
        <v>0</v>
      </c>
      <c r="D87" s="188">
        <f>H83</f>
        <v>2.2000000000000002</v>
      </c>
      <c r="F87" s="256">
        <f>C87*D87</f>
        <v>0</v>
      </c>
      <c r="H87" t="s">
        <v>2121</v>
      </c>
    </row>
    <row r="88" spans="1:10" x14ac:dyDescent="0.25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8" thickBo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5">
      <c r="A92" s="22" t="s">
        <v>1701</v>
      </c>
      <c r="D92" s="765" t="s">
        <v>1684</v>
      </c>
      <c r="E92" s="22"/>
    </row>
    <row r="93" spans="1:10" x14ac:dyDescent="0.25">
      <c r="C93" s="766" t="s">
        <v>1637</v>
      </c>
      <c r="D93" s="750"/>
      <c r="E93" s="750"/>
      <c r="F93" s="750"/>
      <c r="G93" s="750" t="s">
        <v>1639</v>
      </c>
      <c r="H93">
        <v>9000</v>
      </c>
      <c r="I93">
        <v>2.95</v>
      </c>
      <c r="J93" t="s">
        <v>1640</v>
      </c>
    </row>
    <row r="94" spans="1:10" x14ac:dyDescent="0.25">
      <c r="A94">
        <v>0</v>
      </c>
      <c r="B94">
        <v>2.86</v>
      </c>
      <c r="C94" s="766" t="s">
        <v>1638</v>
      </c>
      <c r="D94" s="750"/>
      <c r="E94" s="750"/>
      <c r="F94" s="750"/>
      <c r="G94" s="750" t="s">
        <v>1639</v>
      </c>
      <c r="H94">
        <v>8000</v>
      </c>
      <c r="I94">
        <v>2.62</v>
      </c>
      <c r="J94" s="496" t="s">
        <v>1640</v>
      </c>
    </row>
    <row r="95" spans="1:10" x14ac:dyDescent="0.25">
      <c r="A95">
        <v>0</v>
      </c>
      <c r="B95">
        <v>3.16</v>
      </c>
      <c r="C95" s="766" t="s">
        <v>1715</v>
      </c>
      <c r="D95" s="750"/>
      <c r="E95" s="750"/>
      <c r="F95" s="750"/>
      <c r="G95" s="750" t="s">
        <v>1639</v>
      </c>
      <c r="H95">
        <v>11000</v>
      </c>
      <c r="I95">
        <v>3.2</v>
      </c>
      <c r="J95" t="s">
        <v>1641</v>
      </c>
    </row>
    <row r="97" spans="1:11" x14ac:dyDescent="0.25">
      <c r="D97" s="253" t="s">
        <v>821</v>
      </c>
      <c r="E97" s="254"/>
      <c r="F97" s="254"/>
      <c r="G97" s="425"/>
      <c r="H97" s="255">
        <f>+CNG!$M$2</f>
        <v>2.2000000000000002</v>
      </c>
    </row>
    <row r="98" spans="1:11" x14ac:dyDescent="0.25">
      <c r="A98" t="s">
        <v>822</v>
      </c>
      <c r="C98" s="22" t="s">
        <v>2060</v>
      </c>
      <c r="D98" s="22" t="s">
        <v>2049</v>
      </c>
    </row>
    <row r="99" spans="1:11" x14ac:dyDescent="0.25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5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5">
      <c r="C101" s="762">
        <f>+A99-C99-C100</f>
        <v>0</v>
      </c>
      <c r="D101" s="188">
        <f>H97</f>
        <v>2.2000000000000002</v>
      </c>
      <c r="F101" s="257">
        <f>C101*D101</f>
        <v>0</v>
      </c>
      <c r="H101" t="s">
        <v>2121</v>
      </c>
    </row>
    <row r="102" spans="1:11" x14ac:dyDescent="0.25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8" thickBo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5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5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5">
      <c r="A106" s="137" t="s">
        <v>1057</v>
      </c>
      <c r="B106" s="145"/>
      <c r="C106" s="145"/>
      <c r="D106" s="145"/>
      <c r="G106" s="154"/>
      <c r="J106" s="4"/>
    </row>
    <row r="107" spans="1:11" x14ac:dyDescent="0.25">
      <c r="A107" s="145">
        <v>4500</v>
      </c>
      <c r="B107" s="145">
        <v>4.83</v>
      </c>
      <c r="C107" s="146" t="s">
        <v>1055</v>
      </c>
      <c r="D107" s="145"/>
      <c r="E107" s="553"/>
      <c r="G107" s="154"/>
      <c r="J107" s="4"/>
    </row>
    <row r="108" spans="1:11" x14ac:dyDescent="0.25">
      <c r="A108" s="145">
        <v>5000</v>
      </c>
      <c r="B108" s="403">
        <v>5.3</v>
      </c>
      <c r="C108" s="146" t="s">
        <v>1056</v>
      </c>
      <c r="D108" s="145"/>
      <c r="E108" s="553"/>
      <c r="G108" s="154"/>
      <c r="J108" s="4"/>
    </row>
    <row r="109" spans="1:11" x14ac:dyDescent="0.25">
      <c r="A109" s="143"/>
      <c r="E109" s="138" t="s">
        <v>1833</v>
      </c>
      <c r="F109" s="139"/>
      <c r="H109" s="255">
        <f>+CNG!$M$2*0.99</f>
        <v>2.1779999999999999</v>
      </c>
      <c r="I109">
        <v>0.95</v>
      </c>
      <c r="J109" s="4">
        <v>10.53</v>
      </c>
    </row>
    <row r="110" spans="1:11" x14ac:dyDescent="0.25">
      <c r="G110" s="154"/>
      <c r="J110" s="4"/>
    </row>
    <row r="111" spans="1:11" x14ac:dyDescent="0.25">
      <c r="A111" t="s">
        <v>2118</v>
      </c>
      <c r="C111" t="s">
        <v>2060</v>
      </c>
      <c r="D111" t="s">
        <v>2081</v>
      </c>
      <c r="H111" s="154"/>
      <c r="K111" s="4"/>
    </row>
    <row r="112" spans="1:11" x14ac:dyDescent="0.25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5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8" thickBot="1" x14ac:dyDescent="0.3">
      <c r="C114" s="262">
        <f>+A112-C112-C113</f>
        <v>-8742</v>
      </c>
      <c r="D114" s="140">
        <f>H109</f>
        <v>2.1779999999999999</v>
      </c>
      <c r="E114" s="140"/>
      <c r="F114" s="189">
        <f>C114*D114</f>
        <v>-19040.076000000001</v>
      </c>
      <c r="H114" s="154" t="s">
        <v>2121</v>
      </c>
      <c r="K114" s="4"/>
    </row>
    <row r="115" spans="1:11" x14ac:dyDescent="0.25">
      <c r="C115">
        <f>SUM(C112:C114)</f>
        <v>0</v>
      </c>
      <c r="F115" s="98">
        <f>SUM(F112:F114)</f>
        <v>25177.523999999998</v>
      </c>
      <c r="H115" s="410" t="e">
        <f>F115/C115</f>
        <v>#DIV/0!</v>
      </c>
      <c r="K115" s="4"/>
    </row>
    <row r="116" spans="1:11" ht="13.8" thickBot="1" x14ac:dyDescent="0.3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5">
      <c r="A118" t="s">
        <v>1702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5">
      <c r="C119" s="553"/>
      <c r="D119" s="553" t="s">
        <v>514</v>
      </c>
      <c r="F119" s="74"/>
    </row>
    <row r="120" spans="1:11" x14ac:dyDescent="0.25">
      <c r="A120">
        <v>2500</v>
      </c>
      <c r="B120">
        <v>4.16</v>
      </c>
      <c r="C120" s="554" t="s">
        <v>634</v>
      </c>
      <c r="D120" s="553"/>
      <c r="E120" s="253" t="s">
        <v>1704</v>
      </c>
      <c r="F120" s="254"/>
      <c r="G120" s="254"/>
      <c r="H120" s="255">
        <f>+CNG!$M$2*0.99</f>
        <v>2.1779999999999999</v>
      </c>
    </row>
    <row r="121" spans="1:11" x14ac:dyDescent="0.25">
      <c r="C121" s="22"/>
    </row>
    <row r="122" spans="1:11" x14ac:dyDescent="0.25">
      <c r="A122" t="s">
        <v>2118</v>
      </c>
      <c r="C122" s="226" t="s">
        <v>2060</v>
      </c>
      <c r="D122" s="226" t="s">
        <v>2081</v>
      </c>
    </row>
    <row r="123" spans="1:11" x14ac:dyDescent="0.25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5">
      <c r="C124" s="256">
        <f>IF(A123&gt;C123,A123-C123,0)</f>
        <v>0</v>
      </c>
      <c r="D124" s="140">
        <f>H120</f>
        <v>2.1779999999999999</v>
      </c>
      <c r="F124" s="429">
        <f>C124*D124</f>
        <v>0</v>
      </c>
      <c r="H124" t="s">
        <v>2121</v>
      </c>
    </row>
    <row r="125" spans="1:11" x14ac:dyDescent="0.25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5">
      <c r="C126" s="4"/>
      <c r="H126" s="136"/>
    </row>
    <row r="127" spans="1:11" ht="13.8" thickBot="1" x14ac:dyDescent="0.3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5">
      <c r="A128" t="s">
        <v>2035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E129" s="452" t="s">
        <v>1684</v>
      </c>
      <c r="J129" s="4"/>
    </row>
    <row r="130" spans="1:10" x14ac:dyDescent="0.25">
      <c r="A130" t="s">
        <v>1706</v>
      </c>
      <c r="B130">
        <v>5.9850000000000003</v>
      </c>
      <c r="C130" s="22" t="s">
        <v>158</v>
      </c>
      <c r="E130" s="253" t="s">
        <v>1708</v>
      </c>
      <c r="F130" s="254"/>
      <c r="G130" s="254"/>
      <c r="H130" s="669">
        <f>+CNG!$M$2</f>
        <v>2.2000000000000002</v>
      </c>
      <c r="J130" s="4"/>
    </row>
    <row r="131" spans="1:10" x14ac:dyDescent="0.25">
      <c r="C131" s="22"/>
      <c r="J131" s="4"/>
    </row>
    <row r="132" spans="1:10" x14ac:dyDescent="0.25">
      <c r="A132" t="s">
        <v>2118</v>
      </c>
      <c r="C132" s="226" t="s">
        <v>2060</v>
      </c>
      <c r="D132" s="226" t="s">
        <v>2081</v>
      </c>
      <c r="J132" s="4"/>
    </row>
    <row r="133" spans="1:10" x14ac:dyDescent="0.25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5">
      <c r="C134" s="256">
        <f>IF(A133&gt;C133,A133-C133,0)</f>
        <v>0</v>
      </c>
      <c r="D134" s="140">
        <f>H130</f>
        <v>2.2000000000000002</v>
      </c>
      <c r="F134" s="256">
        <f>C134*D134</f>
        <v>0</v>
      </c>
      <c r="H134" t="s">
        <v>2121</v>
      </c>
      <c r="J134" s="4"/>
    </row>
    <row r="135" spans="1:10" x14ac:dyDescent="0.25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5">
      <c r="C136" s="4"/>
      <c r="H136" s="136"/>
      <c r="J136" s="4"/>
    </row>
    <row r="137" spans="1:10" ht="13.8" thickBot="1" x14ac:dyDescent="0.3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t="s">
        <v>1705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D141" s="452" t="s">
        <v>1684</v>
      </c>
    </row>
    <row r="142" spans="1:10" x14ac:dyDescent="0.25">
      <c r="A142" t="s">
        <v>1706</v>
      </c>
      <c r="B142">
        <v>3.16</v>
      </c>
      <c r="C142" s="766" t="s">
        <v>1707</v>
      </c>
      <c r="D142" s="750"/>
      <c r="E142" s="253" t="s">
        <v>1708</v>
      </c>
      <c r="F142" s="254"/>
      <c r="G142" s="254"/>
      <c r="H142" s="669">
        <f>+CNG!$M$2</f>
        <v>2.2000000000000002</v>
      </c>
    </row>
    <row r="143" spans="1:10" x14ac:dyDescent="0.25">
      <c r="C143" s="22"/>
    </row>
    <row r="144" spans="1:10" x14ac:dyDescent="0.25">
      <c r="A144" t="s">
        <v>2118</v>
      </c>
      <c r="C144" s="226" t="s">
        <v>2060</v>
      </c>
      <c r="D144" s="226" t="s">
        <v>2081</v>
      </c>
    </row>
    <row r="145" spans="1:12" x14ac:dyDescent="0.25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5">
      <c r="C146" s="256">
        <f>IF(A145&gt;C145,A145-C145,0)</f>
        <v>0</v>
      </c>
      <c r="D146" s="140">
        <f>H142</f>
        <v>2.2000000000000002</v>
      </c>
      <c r="F146" s="256">
        <f>C146*D146</f>
        <v>0</v>
      </c>
      <c r="H146" t="s">
        <v>2121</v>
      </c>
    </row>
    <row r="147" spans="1:12" x14ac:dyDescent="0.25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5">
      <c r="C148" s="4"/>
      <c r="H148" s="136"/>
    </row>
    <row r="149" spans="1:12" ht="13.8" thickBot="1" x14ac:dyDescent="0.3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5">
      <c r="J150" s="4"/>
    </row>
    <row r="151" spans="1:12" x14ac:dyDescent="0.25">
      <c r="A151" s="172" t="s">
        <v>1471</v>
      </c>
      <c r="B151" s="409"/>
      <c r="C151" s="911" t="s">
        <v>308</v>
      </c>
      <c r="D151" s="409"/>
      <c r="E151" s="4"/>
      <c r="F151" s="4"/>
      <c r="G151" s="4"/>
      <c r="H151" s="4"/>
      <c r="I151" s="4"/>
    </row>
    <row r="152" spans="1:12" x14ac:dyDescent="0.25">
      <c r="J152" s="494" t="s">
        <v>830</v>
      </c>
    </row>
    <row r="153" spans="1:12" x14ac:dyDescent="0.25">
      <c r="A153" t="s">
        <v>1706</v>
      </c>
      <c r="B153">
        <v>5.05</v>
      </c>
      <c r="C153" s="22" t="s">
        <v>828</v>
      </c>
      <c r="E153" s="253" t="s">
        <v>829</v>
      </c>
      <c r="F153" s="254"/>
      <c r="G153" s="254"/>
      <c r="H153" s="255">
        <f>+CNG!$M$2</f>
        <v>2.2000000000000002</v>
      </c>
      <c r="J153" s="494">
        <v>2.86</v>
      </c>
      <c r="K153" s="592" t="s">
        <v>1709</v>
      </c>
      <c r="L153" s="494"/>
    </row>
    <row r="154" spans="1:12" x14ac:dyDescent="0.25">
      <c r="C154" s="22"/>
    </row>
    <row r="155" spans="1:12" x14ac:dyDescent="0.25">
      <c r="A155" t="s">
        <v>2118</v>
      </c>
      <c r="C155" s="226" t="s">
        <v>2060</v>
      </c>
      <c r="D155" s="226" t="s">
        <v>2081</v>
      </c>
    </row>
    <row r="156" spans="1:12" x14ac:dyDescent="0.25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5">
      <c r="C157" s="256">
        <f>IF(A156&gt;C156,A156-C156,0)</f>
        <v>0</v>
      </c>
      <c r="D157" s="140">
        <f>H153</f>
        <v>2.2000000000000002</v>
      </c>
      <c r="F157" s="256">
        <f>C157*D157</f>
        <v>0</v>
      </c>
      <c r="H157" t="s">
        <v>2121</v>
      </c>
    </row>
    <row r="158" spans="1:12" x14ac:dyDescent="0.25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5">
      <c r="C159" s="4"/>
      <c r="H159" s="136"/>
    </row>
    <row r="160" spans="1:12" ht="13.8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841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729" t="s">
        <v>1684</v>
      </c>
      <c r="D163" s="4"/>
      <c r="E163" s="4"/>
      <c r="F163" s="4"/>
      <c r="G163" s="4"/>
      <c r="H163" s="4"/>
      <c r="I163" s="4"/>
      <c r="J163" s="4"/>
    </row>
    <row r="164" spans="1:10" x14ac:dyDescent="0.25">
      <c r="A164" s="4">
        <v>0</v>
      </c>
      <c r="B164" s="4">
        <v>3.16</v>
      </c>
      <c r="C164" s="22" t="s">
        <v>842</v>
      </c>
      <c r="D164" s="4"/>
      <c r="E164" s="253" t="s">
        <v>821</v>
      </c>
      <c r="F164" s="254"/>
      <c r="G164" s="254"/>
      <c r="H164" s="255">
        <f>+CNG!$M$2</f>
        <v>2.2000000000000002</v>
      </c>
      <c r="I164" s="4"/>
      <c r="J164" s="4"/>
    </row>
    <row r="165" spans="1:10" x14ac:dyDescent="0.25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5">
      <c r="A166" t="s">
        <v>2118</v>
      </c>
      <c r="C166" s="226" t="s">
        <v>2060</v>
      </c>
      <c r="D166" s="226" t="s">
        <v>2081</v>
      </c>
      <c r="I166" s="4"/>
      <c r="J166" s="4"/>
    </row>
    <row r="167" spans="1:10" x14ac:dyDescent="0.25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5">
      <c r="C168" s="256">
        <f>IF(A167&gt;C167,A167-C167,0)</f>
        <v>0</v>
      </c>
      <c r="D168" s="140">
        <f>H164</f>
        <v>2.2000000000000002</v>
      </c>
      <c r="F168" s="443">
        <f>C168*D168</f>
        <v>0</v>
      </c>
      <c r="H168" t="s">
        <v>2121</v>
      </c>
      <c r="I168" s="4"/>
      <c r="J168" s="4"/>
    </row>
    <row r="169" spans="1:10" x14ac:dyDescent="0.25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8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1451</v>
      </c>
      <c r="C172" s="729" t="s">
        <v>1684</v>
      </c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1452</v>
      </c>
      <c r="B174" s="4">
        <v>3.01</v>
      </c>
      <c r="C174" s="22" t="s">
        <v>1703</v>
      </c>
      <c r="D174" s="4"/>
      <c r="E174" s="253" t="s">
        <v>821</v>
      </c>
      <c r="F174" s="254"/>
      <c r="G174" s="254"/>
      <c r="H174" s="255">
        <f>+CNG!$M$2*0.99</f>
        <v>2.1779999999999999</v>
      </c>
      <c r="I174" s="4"/>
      <c r="J174" s="4"/>
    </row>
    <row r="175" spans="1:10" x14ac:dyDescent="0.25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5">
      <c r="A176" t="s">
        <v>2118</v>
      </c>
      <c r="C176" s="226" t="s">
        <v>2060</v>
      </c>
      <c r="D176" s="226" t="s">
        <v>2081</v>
      </c>
      <c r="I176" s="4"/>
      <c r="J176" s="4"/>
    </row>
    <row r="177" spans="1:10" x14ac:dyDescent="0.25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5">
      <c r="C178" s="256">
        <f>IF(A177&gt;C177,A177-C177,0)</f>
        <v>0</v>
      </c>
      <c r="D178" s="140">
        <f>H174</f>
        <v>2.1779999999999999</v>
      </c>
      <c r="F178" s="443">
        <f>C178*D178</f>
        <v>0</v>
      </c>
      <c r="H178" t="s">
        <v>2121</v>
      </c>
      <c r="I178" s="4"/>
      <c r="J178" s="4"/>
    </row>
    <row r="179" spans="1:10" x14ac:dyDescent="0.25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8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3.2" x14ac:dyDescent="0.25"/>
  <cols>
    <col min="1" max="1" width="10.33203125" customWidth="1"/>
    <col min="3" max="3" width="7" bestFit="1" customWidth="1"/>
    <col min="4" max="4" width="25.33203125" bestFit="1" customWidth="1"/>
    <col min="5" max="5" width="5" customWidth="1"/>
    <col min="6" max="6" width="8.88671875" customWidth="1"/>
    <col min="8" max="8" width="12.5546875" customWidth="1"/>
    <col min="9" max="10" width="7.5546875" customWidth="1"/>
    <col min="11" max="11" width="8.6640625" bestFit="1" customWidth="1"/>
    <col min="12" max="12" width="7" customWidth="1"/>
    <col min="13" max="13" width="8.109375" customWidth="1"/>
    <col min="14" max="14" width="10.109375" customWidth="1"/>
  </cols>
  <sheetData>
    <row r="1" spans="1:46" s="231" customFormat="1" ht="15" customHeight="1" x14ac:dyDescent="0.25">
      <c r="A1" s="230" t="s">
        <v>2027</v>
      </c>
      <c r="B1" s="234"/>
      <c r="C1" s="234"/>
      <c r="F1" s="233"/>
      <c r="H1" s="234"/>
      <c r="I1" s="235"/>
      <c r="J1" s="492">
        <f>+cgas!J6</f>
        <v>37258</v>
      </c>
      <c r="K1" s="237" t="s">
        <v>839</v>
      </c>
      <c r="L1" s="235" t="s">
        <v>840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5">
      <c r="A2" s="240"/>
      <c r="B2" s="234"/>
      <c r="C2" s="234"/>
      <c r="F2" s="233"/>
      <c r="H2" s="234"/>
      <c r="I2" s="235"/>
      <c r="J2" s="235" t="s">
        <v>2071</v>
      </c>
      <c r="K2" s="241">
        <f>+cgas!J5</f>
        <v>2.14</v>
      </c>
      <c r="L2" s="464">
        <f>+CNG!M2</f>
        <v>2.2000000000000002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5">
      <c r="B3" s="234"/>
      <c r="C3" s="234"/>
      <c r="F3" s="233"/>
      <c r="H3" s="234"/>
      <c r="I3" s="235"/>
      <c r="J3" s="235" t="s">
        <v>2047</v>
      </c>
      <c r="K3" s="241">
        <f>+cgas!J4</f>
        <v>2.11</v>
      </c>
      <c r="L3" s="464">
        <f>+CNG!M3</f>
        <v>2.16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5">
      <c r="A4" s="242" t="s">
        <v>652</v>
      </c>
      <c r="B4" s="242" t="s">
        <v>2074</v>
      </c>
      <c r="C4" s="242" t="s">
        <v>798</v>
      </c>
      <c r="D4" s="243" t="s">
        <v>655</v>
      </c>
      <c r="E4" s="243" t="s">
        <v>655</v>
      </c>
      <c r="F4" s="242" t="s">
        <v>797</v>
      </c>
      <c r="G4" s="242" t="s">
        <v>2076</v>
      </c>
      <c r="H4" s="242" t="s">
        <v>799</v>
      </c>
      <c r="I4" s="235" t="s">
        <v>2059</v>
      </c>
      <c r="J4" s="235" t="s">
        <v>800</v>
      </c>
      <c r="K4" s="237" t="s">
        <v>801</v>
      </c>
      <c r="L4" s="235" t="s">
        <v>802</v>
      </c>
      <c r="M4" s="238" t="s">
        <v>2049</v>
      </c>
      <c r="N4" s="239" t="s">
        <v>803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5">
      <c r="A5" s="1" t="s">
        <v>825</v>
      </c>
      <c r="B5" s="224">
        <v>22028</v>
      </c>
      <c r="C5" s="224">
        <v>73218</v>
      </c>
      <c r="D5" s="6" t="s">
        <v>661</v>
      </c>
      <c r="E5" s="6" t="s">
        <v>661</v>
      </c>
      <c r="F5" s="9">
        <v>220864</v>
      </c>
      <c r="G5" s="224">
        <v>22028</v>
      </c>
      <c r="H5" s="252" t="s">
        <v>233</v>
      </c>
      <c r="I5" s="245"/>
      <c r="J5" s="245">
        <v>281</v>
      </c>
      <c r="K5" s="259">
        <f>+K$2</f>
        <v>2.14</v>
      </c>
      <c r="L5" s="266">
        <v>0.3</v>
      </c>
      <c r="M5" s="247">
        <f t="shared" ref="M5:M12" si="0">K5-L5</f>
        <v>1.84</v>
      </c>
      <c r="N5" s="248">
        <f t="shared" ref="N5:N12" si="1">J5*M5</f>
        <v>517.04000000000008</v>
      </c>
    </row>
    <row r="6" spans="1:46" ht="15" customHeight="1" x14ac:dyDescent="0.25">
      <c r="A6" s="1" t="s">
        <v>825</v>
      </c>
      <c r="B6" s="224">
        <v>22049</v>
      </c>
      <c r="C6" s="224">
        <v>73218</v>
      </c>
      <c r="D6" s="6" t="s">
        <v>661</v>
      </c>
      <c r="E6" s="6" t="s">
        <v>661</v>
      </c>
      <c r="F6" s="9">
        <v>220864</v>
      </c>
      <c r="G6" s="224">
        <v>22049</v>
      </c>
      <c r="H6" s="252" t="s">
        <v>233</v>
      </c>
      <c r="I6" s="245"/>
      <c r="J6" s="245">
        <v>322</v>
      </c>
      <c r="K6" s="259">
        <f t="shared" ref="K6:K12" si="2">+K$2</f>
        <v>2.14</v>
      </c>
      <c r="L6" s="266">
        <v>0.3</v>
      </c>
      <c r="M6" s="247">
        <f t="shared" si="0"/>
        <v>1.84</v>
      </c>
      <c r="N6" s="248">
        <f t="shared" si="1"/>
        <v>592.48</v>
      </c>
    </row>
    <row r="7" spans="1:46" ht="15" customHeight="1" x14ac:dyDescent="0.25">
      <c r="A7" s="1" t="s">
        <v>825</v>
      </c>
      <c r="B7" s="224">
        <v>22128</v>
      </c>
      <c r="C7" s="224">
        <v>73218</v>
      </c>
      <c r="D7" s="6" t="s">
        <v>661</v>
      </c>
      <c r="E7" s="6" t="s">
        <v>661</v>
      </c>
      <c r="F7" s="9">
        <v>220864</v>
      </c>
      <c r="G7" s="224">
        <v>22128</v>
      </c>
      <c r="H7" s="252" t="s">
        <v>233</v>
      </c>
      <c r="I7" s="245"/>
      <c r="J7" s="245">
        <v>74</v>
      </c>
      <c r="K7" s="259">
        <f t="shared" si="2"/>
        <v>2.14</v>
      </c>
      <c r="L7" s="266">
        <v>0.3</v>
      </c>
      <c r="M7" s="247">
        <f t="shared" si="0"/>
        <v>1.84</v>
      </c>
      <c r="N7" s="248">
        <f t="shared" si="1"/>
        <v>136.16</v>
      </c>
    </row>
    <row r="8" spans="1:46" ht="15" customHeight="1" x14ac:dyDescent="0.25">
      <c r="A8" s="1" t="s">
        <v>825</v>
      </c>
      <c r="B8" s="224">
        <v>22299</v>
      </c>
      <c r="C8" s="224">
        <v>73218</v>
      </c>
      <c r="D8" s="6" t="s">
        <v>661</v>
      </c>
      <c r="E8" s="6" t="s">
        <v>661</v>
      </c>
      <c r="F8" s="9">
        <v>220864</v>
      </c>
      <c r="G8" s="224">
        <v>22299</v>
      </c>
      <c r="H8" s="252" t="s">
        <v>233</v>
      </c>
      <c r="I8" s="245"/>
      <c r="J8" s="245">
        <v>590</v>
      </c>
      <c r="K8" s="259">
        <f t="shared" si="2"/>
        <v>2.14</v>
      </c>
      <c r="L8" s="266">
        <v>0.3</v>
      </c>
      <c r="M8" s="247">
        <f t="shared" si="0"/>
        <v>1.84</v>
      </c>
      <c r="N8" s="248">
        <f t="shared" si="1"/>
        <v>1085.6000000000001</v>
      </c>
    </row>
    <row r="9" spans="1:46" ht="15" customHeight="1" x14ac:dyDescent="0.25">
      <c r="A9" s="1" t="s">
        <v>825</v>
      </c>
      <c r="B9" s="224">
        <v>22575</v>
      </c>
      <c r="C9" s="224">
        <v>73218</v>
      </c>
      <c r="D9" s="6" t="s">
        <v>661</v>
      </c>
      <c r="E9" s="6" t="s">
        <v>661</v>
      </c>
      <c r="F9" s="9">
        <v>220864</v>
      </c>
      <c r="G9" s="224">
        <v>22575</v>
      </c>
      <c r="H9" s="252" t="s">
        <v>233</v>
      </c>
      <c r="I9" s="245"/>
      <c r="J9" s="245">
        <v>1239</v>
      </c>
      <c r="K9" s="259">
        <f t="shared" si="2"/>
        <v>2.14</v>
      </c>
      <c r="L9" s="266">
        <v>0.3</v>
      </c>
      <c r="M9" s="247">
        <f t="shared" si="0"/>
        <v>1.84</v>
      </c>
      <c r="N9" s="248">
        <f t="shared" si="1"/>
        <v>2279.7600000000002</v>
      </c>
    </row>
    <row r="10" spans="1:46" ht="15" customHeight="1" x14ac:dyDescent="0.25">
      <c r="A10" s="1" t="s">
        <v>825</v>
      </c>
      <c r="B10" s="224">
        <v>21620110</v>
      </c>
      <c r="C10" s="224">
        <v>73218</v>
      </c>
      <c r="D10" s="6" t="s">
        <v>661</v>
      </c>
      <c r="E10" s="6" t="s">
        <v>661</v>
      </c>
      <c r="F10" s="9">
        <v>220864</v>
      </c>
      <c r="G10" s="224">
        <v>21620110</v>
      </c>
      <c r="H10" s="252" t="s">
        <v>233</v>
      </c>
      <c r="I10" s="245"/>
      <c r="J10" s="245">
        <v>291</v>
      </c>
      <c r="K10" s="259">
        <f t="shared" si="2"/>
        <v>2.14</v>
      </c>
      <c r="L10" s="266">
        <v>0.3</v>
      </c>
      <c r="M10" s="247">
        <f t="shared" si="0"/>
        <v>1.84</v>
      </c>
      <c r="N10" s="248">
        <f t="shared" si="1"/>
        <v>535.44000000000005</v>
      </c>
    </row>
    <row r="11" spans="1:46" ht="15" customHeight="1" x14ac:dyDescent="0.25">
      <c r="A11" s="1" t="s">
        <v>825</v>
      </c>
      <c r="B11" s="224">
        <v>21720103</v>
      </c>
      <c r="C11" s="224">
        <v>73218</v>
      </c>
      <c r="D11" s="6" t="s">
        <v>661</v>
      </c>
      <c r="E11" s="6" t="s">
        <v>661</v>
      </c>
      <c r="F11" s="9">
        <v>220864</v>
      </c>
      <c r="G11" s="224">
        <v>21720103</v>
      </c>
      <c r="H11" s="252" t="s">
        <v>233</v>
      </c>
      <c r="I11" s="245"/>
      <c r="J11" s="245">
        <v>95</v>
      </c>
      <c r="K11" s="259">
        <f t="shared" si="2"/>
        <v>2.14</v>
      </c>
      <c r="L11" s="266">
        <v>0.3</v>
      </c>
      <c r="M11" s="247">
        <f t="shared" si="0"/>
        <v>1.84</v>
      </c>
      <c r="N11" s="248">
        <f t="shared" si="1"/>
        <v>174.8</v>
      </c>
    </row>
    <row r="12" spans="1:46" ht="15" customHeight="1" x14ac:dyDescent="0.25">
      <c r="A12" s="1" t="s">
        <v>825</v>
      </c>
      <c r="B12" s="224">
        <v>23150101</v>
      </c>
      <c r="C12" s="224">
        <v>73218</v>
      </c>
      <c r="D12" s="6" t="s">
        <v>661</v>
      </c>
      <c r="E12" s="6" t="s">
        <v>661</v>
      </c>
      <c r="F12" s="9">
        <v>220864</v>
      </c>
      <c r="G12" s="224">
        <v>23150101</v>
      </c>
      <c r="H12" s="252" t="s">
        <v>233</v>
      </c>
      <c r="I12" s="245"/>
      <c r="J12" s="245">
        <v>402</v>
      </c>
      <c r="K12" s="259">
        <f t="shared" si="2"/>
        <v>2.14</v>
      </c>
      <c r="L12" s="266">
        <v>0.3</v>
      </c>
      <c r="M12" s="247">
        <f t="shared" si="0"/>
        <v>1.84</v>
      </c>
      <c r="N12" s="248">
        <f t="shared" si="1"/>
        <v>739.68000000000006</v>
      </c>
    </row>
    <row r="13" spans="1:46" ht="15" customHeight="1" x14ac:dyDescent="0.25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5">
      <c r="A14" s="6" t="s">
        <v>825</v>
      </c>
      <c r="B14" s="9">
        <v>11445</v>
      </c>
      <c r="C14" s="9"/>
      <c r="D14" s="6" t="s">
        <v>1271</v>
      </c>
      <c r="E14" s="6"/>
      <c r="F14" s="9">
        <v>141182</v>
      </c>
      <c r="G14" s="9">
        <v>11445</v>
      </c>
      <c r="H14" s="252" t="s">
        <v>2170</v>
      </c>
      <c r="I14" s="245"/>
      <c r="J14" s="245">
        <v>0</v>
      </c>
      <c r="K14" s="259">
        <f>+$K$2-0.01</f>
        <v>2.1300000000000003</v>
      </c>
      <c r="L14" s="6">
        <v>0.12280000000000001</v>
      </c>
      <c r="M14" s="260">
        <f>K14-L14</f>
        <v>2.0072000000000005</v>
      </c>
      <c r="N14" s="261">
        <f>J14*M14</f>
        <v>0</v>
      </c>
    </row>
    <row r="15" spans="1:46" s="149" customFormat="1" ht="15" customHeight="1" x14ac:dyDescent="0.25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5">
      <c r="A16" s="6" t="s">
        <v>825</v>
      </c>
      <c r="B16" s="9">
        <v>23420</v>
      </c>
      <c r="C16" s="224"/>
      <c r="D16" s="16" t="s">
        <v>2036</v>
      </c>
      <c r="E16" s="6"/>
      <c r="F16" s="224">
        <v>170370</v>
      </c>
      <c r="G16" s="9">
        <v>23420</v>
      </c>
      <c r="H16" s="252" t="s">
        <v>2332</v>
      </c>
      <c r="I16" s="245"/>
      <c r="J16" s="245">
        <v>2400</v>
      </c>
      <c r="K16" s="259">
        <f>+$K$2+0.03</f>
        <v>2.17</v>
      </c>
      <c r="L16" s="266">
        <v>0.3</v>
      </c>
      <c r="M16" s="260">
        <f>K16-L16</f>
        <v>1.8699999999999999</v>
      </c>
      <c r="N16" s="261">
        <f>J16*M16</f>
        <v>4488</v>
      </c>
    </row>
    <row r="17" spans="1:16" ht="15" customHeight="1" x14ac:dyDescent="0.25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5">
      <c r="A18" s="6" t="s">
        <v>825</v>
      </c>
      <c r="B18" s="9">
        <v>23234</v>
      </c>
      <c r="C18" s="224"/>
      <c r="D18" s="6" t="s">
        <v>1274</v>
      </c>
      <c r="E18" s="6"/>
      <c r="F18" s="224">
        <v>170370</v>
      </c>
      <c r="G18" s="9">
        <v>23234</v>
      </c>
      <c r="H18" s="252" t="s">
        <v>804</v>
      </c>
      <c r="I18" s="245"/>
      <c r="J18" s="245">
        <v>500</v>
      </c>
      <c r="K18" s="259">
        <f>+$K$2</f>
        <v>2.14</v>
      </c>
      <c r="L18" s="266">
        <v>0.3</v>
      </c>
      <c r="M18" s="260">
        <f>K18-L18</f>
        <v>1.84</v>
      </c>
      <c r="N18" s="261">
        <f>J18*M18</f>
        <v>920</v>
      </c>
    </row>
    <row r="19" spans="1:16" ht="15" customHeight="1" x14ac:dyDescent="0.25">
      <c r="A19" s="6" t="s">
        <v>825</v>
      </c>
      <c r="B19" s="9">
        <v>23478</v>
      </c>
      <c r="C19" s="224"/>
      <c r="D19" s="6" t="s">
        <v>1274</v>
      </c>
      <c r="E19" s="6"/>
      <c r="F19" s="224">
        <v>170370</v>
      </c>
      <c r="G19" s="9">
        <v>23478</v>
      </c>
      <c r="H19" s="252" t="s">
        <v>804</v>
      </c>
      <c r="I19" s="245"/>
      <c r="J19" s="245">
        <v>357</v>
      </c>
      <c r="K19" s="259">
        <f>+$K$2</f>
        <v>2.14</v>
      </c>
      <c r="L19" s="266">
        <v>0.3</v>
      </c>
      <c r="M19" s="260">
        <f>K19-L19</f>
        <v>1.84</v>
      </c>
      <c r="N19" s="261">
        <f>J19*M19</f>
        <v>656.88</v>
      </c>
    </row>
    <row r="20" spans="1:16" ht="15" customHeight="1" x14ac:dyDescent="0.25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5">
      <c r="A21" s="250" t="s">
        <v>1710</v>
      </c>
      <c r="B21" s="224">
        <v>622563</v>
      </c>
      <c r="C21" s="224"/>
      <c r="D21" s="6" t="s">
        <v>1711</v>
      </c>
      <c r="E21" s="6"/>
      <c r="F21" s="9">
        <v>256108</v>
      </c>
      <c r="G21" s="224">
        <v>622563</v>
      </c>
      <c r="H21" s="252" t="s">
        <v>1712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5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5">
      <c r="A23" s="250" t="s">
        <v>1710</v>
      </c>
      <c r="B23" s="224">
        <v>602953</v>
      </c>
      <c r="C23" s="224"/>
      <c r="D23" s="6" t="s">
        <v>136</v>
      </c>
      <c r="E23" s="6"/>
      <c r="F23" s="9">
        <v>271479</v>
      </c>
      <c r="G23" s="224">
        <v>602953</v>
      </c>
      <c r="H23" s="9" t="s">
        <v>1181</v>
      </c>
      <c r="I23" s="245"/>
      <c r="J23" s="245">
        <v>102</v>
      </c>
      <c r="K23" s="259">
        <f>+K$2*0.97</f>
        <v>2.0758000000000001</v>
      </c>
      <c r="L23" s="6">
        <v>0.27</v>
      </c>
      <c r="M23" s="247">
        <f>K23-L23</f>
        <v>1.8058000000000001</v>
      </c>
      <c r="N23" s="248">
        <f>J23*M23</f>
        <v>184.19159999999999</v>
      </c>
    </row>
    <row r="24" spans="1:16" ht="15" customHeight="1" x14ac:dyDescent="0.25">
      <c r="A24" s="250" t="s">
        <v>1710</v>
      </c>
      <c r="B24" s="224">
        <v>633335</v>
      </c>
      <c r="C24" s="224"/>
      <c r="D24" s="6" t="s">
        <v>136</v>
      </c>
      <c r="E24" s="6"/>
      <c r="F24" s="9">
        <v>271479</v>
      </c>
      <c r="G24" s="224">
        <v>633335</v>
      </c>
      <c r="H24" s="9" t="s">
        <v>1181</v>
      </c>
      <c r="I24" s="245"/>
      <c r="J24" s="245">
        <v>283</v>
      </c>
      <c r="K24" s="259">
        <f>+K$2*0.97</f>
        <v>2.0758000000000001</v>
      </c>
      <c r="L24" s="6">
        <v>0.27</v>
      </c>
      <c r="M24" s="247">
        <f>K24-L24</f>
        <v>1.8058000000000001</v>
      </c>
      <c r="N24" s="248">
        <f>J24*M24</f>
        <v>511.04140000000001</v>
      </c>
    </row>
    <row r="25" spans="1:16" ht="15" customHeight="1" x14ac:dyDescent="0.25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5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5">
      <c r="A27" s="353" t="s">
        <v>1264</v>
      </c>
      <c r="B27" s="285">
        <v>619904</v>
      </c>
      <c r="C27" s="386">
        <v>506465</v>
      </c>
      <c r="D27" s="286" t="s">
        <v>1260</v>
      </c>
      <c r="E27" s="6"/>
      <c r="F27" s="224">
        <v>124914</v>
      </c>
      <c r="G27" s="285">
        <v>619904</v>
      </c>
      <c r="H27" s="6" t="s">
        <v>1265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5">
      <c r="A28" s="353" t="s">
        <v>1264</v>
      </c>
      <c r="B28" s="285">
        <v>619907</v>
      </c>
      <c r="C28" s="386">
        <v>506466</v>
      </c>
      <c r="D28" s="286" t="s">
        <v>1260</v>
      </c>
      <c r="E28" s="6"/>
      <c r="F28" s="224">
        <v>124914</v>
      </c>
      <c r="G28" s="285">
        <v>619907</v>
      </c>
      <c r="H28" s="6" t="s">
        <v>1265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5">
      <c r="A29" s="353" t="s">
        <v>1264</v>
      </c>
      <c r="B29" s="285">
        <v>619908</v>
      </c>
      <c r="D29" s="286" t="s">
        <v>1260</v>
      </c>
      <c r="E29" s="6"/>
      <c r="F29" s="224">
        <v>124914</v>
      </c>
      <c r="G29" s="285">
        <v>619908</v>
      </c>
      <c r="H29" s="6" t="s">
        <v>1265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5">
      <c r="A30" s="353" t="s">
        <v>1264</v>
      </c>
      <c r="B30" s="285">
        <v>621010</v>
      </c>
      <c r="C30" s="386">
        <v>507244</v>
      </c>
      <c r="D30" s="286" t="s">
        <v>1260</v>
      </c>
      <c r="E30" s="6"/>
      <c r="F30" s="224">
        <v>124914</v>
      </c>
      <c r="G30" s="285">
        <v>621010</v>
      </c>
      <c r="H30" s="6" t="s">
        <v>1265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5">
      <c r="A31" s="353" t="s">
        <v>1264</v>
      </c>
      <c r="B31" s="285">
        <v>621178</v>
      </c>
      <c r="D31" s="286" t="s">
        <v>1260</v>
      </c>
      <c r="E31" s="6"/>
      <c r="F31" s="224">
        <v>124914</v>
      </c>
      <c r="G31" s="285">
        <v>621178</v>
      </c>
      <c r="H31" s="6" t="s">
        <v>1265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5">
      <c r="A32" s="353" t="s">
        <v>1264</v>
      </c>
      <c r="B32" s="285">
        <v>621179</v>
      </c>
      <c r="D32" s="286" t="s">
        <v>1260</v>
      </c>
      <c r="E32" s="6"/>
      <c r="F32" s="224">
        <v>124914</v>
      </c>
      <c r="G32" s="285">
        <v>621179</v>
      </c>
      <c r="H32" s="6" t="s">
        <v>1265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5">
      <c r="A35" s="250" t="s">
        <v>1710</v>
      </c>
      <c r="B35" s="224">
        <v>618591</v>
      </c>
      <c r="C35" s="224"/>
      <c r="D35" s="6" t="s">
        <v>2035</v>
      </c>
      <c r="E35" s="6"/>
      <c r="F35" s="9"/>
      <c r="G35" s="224">
        <v>618591</v>
      </c>
      <c r="H35" s="252" t="s">
        <v>804</v>
      </c>
      <c r="I35" s="245"/>
      <c r="J35" s="651"/>
      <c r="K35" s="465">
        <f>$K$2</f>
        <v>2.14</v>
      </c>
      <c r="L35" s="775">
        <v>0.27</v>
      </c>
      <c r="M35" s="260">
        <f>K35-L35</f>
        <v>1.87</v>
      </c>
      <c r="N35" s="261">
        <f>J35*M35</f>
        <v>0</v>
      </c>
      <c r="O35" s="391" t="s">
        <v>281</v>
      </c>
    </row>
    <row r="36" spans="1:15" ht="15" customHeight="1" x14ac:dyDescent="0.25">
      <c r="A36" s="250" t="s">
        <v>1710</v>
      </c>
      <c r="B36" s="224">
        <v>618592</v>
      </c>
      <c r="C36" s="224"/>
      <c r="D36" s="6" t="s">
        <v>2035</v>
      </c>
      <c r="E36" s="6"/>
      <c r="F36" s="9"/>
      <c r="G36" s="224">
        <v>618592</v>
      </c>
      <c r="H36" s="252" t="s">
        <v>804</v>
      </c>
      <c r="I36" s="245"/>
      <c r="J36" s="651"/>
      <c r="K36" s="465">
        <f>$K$2</f>
        <v>2.14</v>
      </c>
      <c r="L36" s="775">
        <v>0.27</v>
      </c>
      <c r="M36" s="260">
        <f>K36-L36</f>
        <v>1.87</v>
      </c>
      <c r="N36" s="261">
        <f>J36*M36</f>
        <v>0</v>
      </c>
      <c r="O36" s="391" t="s">
        <v>281</v>
      </c>
    </row>
    <row r="37" spans="1:15" ht="15" customHeight="1" x14ac:dyDescent="0.25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5">
      <c r="A38" s="250" t="s">
        <v>1710</v>
      </c>
      <c r="B38" s="820">
        <v>634888</v>
      </c>
      <c r="C38" s="820"/>
      <c r="D38" s="415" t="s">
        <v>506</v>
      </c>
      <c r="E38" s="714"/>
      <c r="F38" s="820"/>
      <c r="G38" s="840">
        <v>634888</v>
      </c>
      <c r="H38" s="820" t="s">
        <v>804</v>
      </c>
      <c r="I38" s="715"/>
      <c r="J38" s="715"/>
      <c r="K38" s="716">
        <f>$K$2</f>
        <v>2.14</v>
      </c>
      <c r="L38" s="839">
        <v>0</v>
      </c>
      <c r="M38" s="717">
        <f>K38-L38</f>
        <v>2.14</v>
      </c>
      <c r="N38" s="718">
        <f>J38*M38</f>
        <v>0</v>
      </c>
      <c r="O38" s="463" t="s">
        <v>281</v>
      </c>
    </row>
    <row r="39" spans="1:15" x14ac:dyDescent="0.25">
      <c r="O39" s="391"/>
    </row>
    <row r="40" spans="1:15" ht="15" customHeight="1" x14ac:dyDescent="0.25">
      <c r="A40" s="1" t="s">
        <v>2034</v>
      </c>
      <c r="B40" s="224">
        <v>4102601</v>
      </c>
      <c r="C40" s="224"/>
      <c r="D40" s="6" t="s">
        <v>2035</v>
      </c>
      <c r="E40" s="6"/>
      <c r="F40" s="9">
        <v>276514</v>
      </c>
      <c r="G40" s="224">
        <v>4102601</v>
      </c>
      <c r="H40" s="252" t="s">
        <v>804</v>
      </c>
      <c r="I40" s="245"/>
      <c r="J40" s="651">
        <v>162</v>
      </c>
      <c r="K40" s="465">
        <f>$L$2</f>
        <v>2.2000000000000002</v>
      </c>
      <c r="L40" s="775">
        <v>0</v>
      </c>
      <c r="M40" s="260">
        <f>K40-L40</f>
        <v>2.2000000000000002</v>
      </c>
      <c r="N40" s="261">
        <f>J40*M40</f>
        <v>356.40000000000003</v>
      </c>
      <c r="O40" s="391" t="s">
        <v>281</v>
      </c>
    </row>
    <row r="41" spans="1:15" x14ac:dyDescent="0.25">
      <c r="J41" s="553"/>
    </row>
    <row r="42" spans="1:15" ht="15" customHeight="1" x14ac:dyDescent="0.25">
      <c r="A42" s="1" t="s">
        <v>2034</v>
      </c>
      <c r="B42" s="336">
        <v>2008501</v>
      </c>
      <c r="C42" s="6" t="s">
        <v>1474</v>
      </c>
      <c r="D42" s="6" t="s">
        <v>1748</v>
      </c>
      <c r="E42" s="6">
        <v>13884</v>
      </c>
      <c r="F42" s="6">
        <v>230909</v>
      </c>
      <c r="G42" s="336">
        <v>2008501</v>
      </c>
      <c r="H42" s="307" t="s">
        <v>2067</v>
      </c>
      <c r="I42" s="245"/>
      <c r="J42" s="651">
        <v>1337</v>
      </c>
      <c r="K42" s="465">
        <f>$L$2</f>
        <v>2.2000000000000002</v>
      </c>
      <c r="L42" s="244">
        <v>0.28000000000000003</v>
      </c>
      <c r="M42" s="371">
        <f>K42-L42</f>
        <v>1.9200000000000002</v>
      </c>
      <c r="N42" s="372">
        <f>J42*M42</f>
        <v>2567.0400000000004</v>
      </c>
    </row>
    <row r="43" spans="1:15" x14ac:dyDescent="0.25">
      <c r="D43" s="149"/>
      <c r="E43" s="149"/>
      <c r="F43" s="149"/>
      <c r="H43" s="149"/>
      <c r="I43" s="149"/>
      <c r="J43" s="553"/>
      <c r="K43" s="149"/>
    </row>
    <row r="44" spans="1:15" ht="15" customHeight="1" x14ac:dyDescent="0.25">
      <c r="A44" s="1" t="s">
        <v>2034</v>
      </c>
      <c r="B44" s="336">
        <v>2000501</v>
      </c>
      <c r="C44" s="6" t="s">
        <v>1474</v>
      </c>
      <c r="D44" s="6" t="s">
        <v>2079</v>
      </c>
      <c r="E44" s="6">
        <v>42462</v>
      </c>
      <c r="F44" s="6">
        <v>230896</v>
      </c>
      <c r="G44" s="336">
        <v>2000501</v>
      </c>
      <c r="H44" s="6" t="s">
        <v>1450</v>
      </c>
      <c r="I44" s="245"/>
      <c r="J44" s="651">
        <v>231</v>
      </c>
      <c r="K44" s="465">
        <f>$L$2-0.05</f>
        <v>2.1500000000000004</v>
      </c>
      <c r="L44" s="244">
        <v>0.28000000000000003</v>
      </c>
      <c r="M44" s="371">
        <f>K44-L44</f>
        <v>1.8700000000000003</v>
      </c>
      <c r="N44" s="372">
        <f>J44*M44</f>
        <v>431.97000000000008</v>
      </c>
    </row>
    <row r="45" spans="1:15" x14ac:dyDescent="0.25">
      <c r="D45" s="149"/>
      <c r="E45" s="149"/>
      <c r="F45" s="149"/>
      <c r="H45" s="149"/>
      <c r="I45" s="149"/>
      <c r="J45" s="553"/>
      <c r="K45" s="149"/>
    </row>
    <row r="46" spans="1:15" ht="15" customHeight="1" x14ac:dyDescent="0.25">
      <c r="A46" s="1" t="s">
        <v>2034</v>
      </c>
      <c r="B46" s="336">
        <v>2154101</v>
      </c>
      <c r="C46" s="6" t="s">
        <v>1474</v>
      </c>
      <c r="D46" s="6" t="s">
        <v>1578</v>
      </c>
      <c r="E46" s="6">
        <v>70272</v>
      </c>
      <c r="F46" s="6">
        <v>230920</v>
      </c>
      <c r="G46" s="336">
        <v>2154101</v>
      </c>
      <c r="H46" s="6" t="s">
        <v>2063</v>
      </c>
      <c r="I46" s="245"/>
      <c r="J46" s="651">
        <v>94</v>
      </c>
      <c r="K46" s="465">
        <f>$L$2-0.02</f>
        <v>2.1800000000000002</v>
      </c>
      <c r="L46" s="244">
        <v>0.16</v>
      </c>
      <c r="M46" s="371">
        <f>K46-L46</f>
        <v>2.02</v>
      </c>
      <c r="N46" s="372">
        <f>J46*M46</f>
        <v>189.88</v>
      </c>
    </row>
    <row r="49" spans="1:16" s="20" customFormat="1" x14ac:dyDescent="0.25">
      <c r="A49" s="10" t="s">
        <v>1648</v>
      </c>
      <c r="B49" s="10">
        <v>620136</v>
      </c>
      <c r="C49" s="17">
        <v>500333</v>
      </c>
      <c r="D49" s="286" t="s">
        <v>906</v>
      </c>
      <c r="E49" s="144">
        <v>3604</v>
      </c>
      <c r="F49" s="10" t="s">
        <v>1647</v>
      </c>
      <c r="G49" s="10">
        <v>620136</v>
      </c>
      <c r="H49" s="10" t="s">
        <v>1004</v>
      </c>
      <c r="I49" s="387"/>
      <c r="J49" s="388"/>
      <c r="K49" s="433">
        <f>K$2-0.05</f>
        <v>2.0900000000000003</v>
      </c>
      <c r="L49" s="431"/>
      <c r="M49" s="431"/>
      <c r="N49" s="432">
        <f>(J49*K49)-L49-M49</f>
        <v>0</v>
      </c>
    </row>
    <row r="50" spans="1:16" s="20" customFormat="1" x14ac:dyDescent="0.25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5">
      <c r="A51" s="10" t="s">
        <v>1646</v>
      </c>
      <c r="B51" s="10">
        <v>620135</v>
      </c>
      <c r="C51" s="17">
        <v>500332</v>
      </c>
      <c r="D51" s="286" t="s">
        <v>966</v>
      </c>
      <c r="E51" s="144" t="s">
        <v>967</v>
      </c>
      <c r="F51" s="10" t="s">
        <v>968</v>
      </c>
      <c r="G51" s="10">
        <v>620135</v>
      </c>
      <c r="H51" s="10" t="s">
        <v>2063</v>
      </c>
      <c r="I51" s="387"/>
      <c r="J51" s="388"/>
      <c r="K51" s="433">
        <f>K$2</f>
        <v>2.14</v>
      </c>
      <c r="L51" s="435"/>
      <c r="M51" s="435"/>
      <c r="N51" s="432">
        <f>(J51*K51)-L51-M51</f>
        <v>0</v>
      </c>
    </row>
    <row r="52" spans="1:16" s="21" customFormat="1" x14ac:dyDescent="0.25">
      <c r="A52" s="10" t="s">
        <v>1646</v>
      </c>
      <c r="B52" s="10">
        <v>619729</v>
      </c>
      <c r="C52" s="17">
        <v>500331</v>
      </c>
      <c r="D52" s="286" t="s">
        <v>966</v>
      </c>
      <c r="E52" s="144" t="s">
        <v>967</v>
      </c>
      <c r="F52" s="10" t="s">
        <v>968</v>
      </c>
      <c r="G52" s="10">
        <v>619729</v>
      </c>
      <c r="H52" s="10" t="s">
        <v>2063</v>
      </c>
      <c r="I52" s="387"/>
      <c r="J52" s="388"/>
      <c r="K52" s="433">
        <f>K$2</f>
        <v>2.14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3.2" x14ac:dyDescent="0.25"/>
  <cols>
    <col min="4" max="4" width="11.88671875" customWidth="1"/>
    <col min="7" max="7" width="12.6640625" bestFit="1" customWidth="1"/>
    <col min="8" max="8" width="10.33203125" bestFit="1" customWidth="1"/>
    <col min="9" max="9" width="11.44140625" bestFit="1" customWidth="1"/>
    <col min="10" max="10" width="12.44140625" bestFit="1" customWidth="1"/>
    <col min="11" max="11" width="11.44140625" bestFit="1" customWidth="1"/>
    <col min="12" max="12" width="11.44140625" customWidth="1"/>
    <col min="13" max="13" width="12.6640625" bestFit="1" customWidth="1"/>
  </cols>
  <sheetData>
    <row r="1" spans="1:13" ht="17.399999999999999" x14ac:dyDescent="0.3">
      <c r="A1" s="593"/>
      <c r="B1" s="593" t="s">
        <v>1202</v>
      </c>
      <c r="C1" s="593"/>
      <c r="D1" s="593"/>
      <c r="E1" s="593"/>
      <c r="F1" s="593"/>
    </row>
    <row r="2" spans="1:13" ht="15.6" x14ac:dyDescent="0.3">
      <c r="A2" s="594"/>
      <c r="B2" s="595">
        <f>+cgas!J6</f>
        <v>37258</v>
      </c>
      <c r="C2" s="596" t="s">
        <v>2204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5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6" x14ac:dyDescent="0.3">
      <c r="A4" s="596"/>
      <c r="B4" s="596" t="s">
        <v>2205</v>
      </c>
      <c r="C4" s="596"/>
      <c r="D4" s="629">
        <f>+cgas!J5</f>
        <v>2.14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5">
      <c r="A5" s="596"/>
      <c r="B5" s="599" t="s">
        <v>2206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5">
      <c r="A6" s="596"/>
      <c r="B6" s="599" t="s">
        <v>2207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5">
      <c r="A7" s="596"/>
      <c r="B7" s="596" t="s">
        <v>2208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5">
      <c r="A8" s="596"/>
      <c r="B8" s="596" t="s">
        <v>2209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5">
      <c r="A9" s="596"/>
      <c r="B9" s="596" t="s">
        <v>2210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5">
      <c r="A10" s="596"/>
      <c r="B10" s="596" t="s">
        <v>2095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5">
      <c r="A11" s="609"/>
      <c r="B11" s="609" t="s">
        <v>2211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5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6" x14ac:dyDescent="0.3">
      <c r="A13" s="611" t="s">
        <v>2212</v>
      </c>
      <c r="B13" s="612"/>
      <c r="C13" s="611" t="s">
        <v>822</v>
      </c>
      <c r="D13" s="611" t="s">
        <v>2213</v>
      </c>
      <c r="E13" s="611" t="s">
        <v>2060</v>
      </c>
      <c r="F13" s="611" t="s">
        <v>2213</v>
      </c>
      <c r="G13" s="611" t="s">
        <v>2071</v>
      </c>
      <c r="H13" s="611" t="s">
        <v>2214</v>
      </c>
      <c r="I13" s="611" t="s">
        <v>2215</v>
      </c>
      <c r="J13" s="611" t="s">
        <v>2215</v>
      </c>
      <c r="K13" s="611" t="s">
        <v>2216</v>
      </c>
      <c r="L13" s="611" t="s">
        <v>1841</v>
      </c>
      <c r="M13" s="611" t="s">
        <v>2153</v>
      </c>
    </row>
    <row r="14" spans="1:13" ht="15.6" x14ac:dyDescent="0.3">
      <c r="A14" s="611" t="s">
        <v>2217</v>
      </c>
      <c r="B14" s="611" t="s">
        <v>2074</v>
      </c>
      <c r="C14" s="611" t="s">
        <v>2060</v>
      </c>
      <c r="D14" s="611" t="s">
        <v>2060</v>
      </c>
      <c r="E14" s="611" t="s">
        <v>2218</v>
      </c>
      <c r="F14" s="611" t="s">
        <v>2060</v>
      </c>
      <c r="G14" s="611" t="s">
        <v>2081</v>
      </c>
      <c r="H14" s="611" t="s">
        <v>2219</v>
      </c>
      <c r="I14" s="611" t="s">
        <v>2083</v>
      </c>
      <c r="J14" s="611" t="s">
        <v>2229</v>
      </c>
      <c r="K14" s="611" t="s">
        <v>1259</v>
      </c>
      <c r="L14" s="611" t="s">
        <v>2095</v>
      </c>
      <c r="M14" s="611" t="s">
        <v>2230</v>
      </c>
    </row>
    <row r="15" spans="1:13" ht="15.6" x14ac:dyDescent="0.3">
      <c r="A15" s="613"/>
      <c r="B15" s="613"/>
      <c r="C15" s="613"/>
      <c r="D15" s="614" t="s">
        <v>2231</v>
      </c>
      <c r="E15" s="613"/>
      <c r="F15" s="614" t="s">
        <v>2232</v>
      </c>
      <c r="G15" s="613"/>
      <c r="H15" s="613"/>
      <c r="I15" s="613"/>
      <c r="J15" s="614"/>
      <c r="K15" s="615"/>
      <c r="L15" s="615"/>
      <c r="M15" s="615"/>
    </row>
    <row r="16" spans="1:13" ht="15" x14ac:dyDescent="0.25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6" x14ac:dyDescent="0.3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6" x14ac:dyDescent="0.3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6" x14ac:dyDescent="0.3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6" x14ac:dyDescent="0.3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6" x14ac:dyDescent="0.3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6" x14ac:dyDescent="0.3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6" x14ac:dyDescent="0.3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6" x14ac:dyDescent="0.3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6" x14ac:dyDescent="0.3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6" x14ac:dyDescent="0.3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6" x14ac:dyDescent="0.3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6" x14ac:dyDescent="0.3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6" x14ac:dyDescent="0.3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6" x14ac:dyDescent="0.3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5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2" thickBot="1" x14ac:dyDescent="0.35">
      <c r="A32" s="598"/>
      <c r="B32" s="598" t="s">
        <v>822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2" thickTop="1" x14ac:dyDescent="0.3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7.399999999999999" x14ac:dyDescent="0.3">
      <c r="A34" s="628"/>
      <c r="B34" s="628" t="s">
        <v>2233</v>
      </c>
      <c r="J34" s="598"/>
      <c r="K34" s="22"/>
      <c r="L34" s="22"/>
      <c r="M34" s="853"/>
    </row>
    <row r="35" spans="1:13" ht="15.6" x14ac:dyDescent="0.3">
      <c r="A35" s="596"/>
      <c r="B35" s="596"/>
      <c r="C35" s="596" t="s">
        <v>2234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2" thickBot="1" x14ac:dyDescent="0.35">
      <c r="A36" s="596"/>
      <c r="B36" s="596"/>
      <c r="C36" s="596" t="s">
        <v>2235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6" thickTop="1" x14ac:dyDescent="0.25">
      <c r="A37" s="596"/>
      <c r="B37" s="596"/>
      <c r="C37" s="605" t="s">
        <v>2236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5">
      <c r="A38" s="596"/>
      <c r="B38" s="596"/>
      <c r="C38" s="596" t="s">
        <v>2237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5">
      <c r="A39" s="596"/>
      <c r="B39" s="596"/>
      <c r="C39" s="596" t="s">
        <v>2239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5">
      <c r="C40" s="596" t="s">
        <v>2240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15" workbookViewId="0">
      <selection activeCell="E127" sqref="E127"/>
    </sheetView>
  </sheetViews>
  <sheetFormatPr defaultRowHeight="13.2" x14ac:dyDescent="0.25"/>
  <cols>
    <col min="2" max="2" width="20.44140625" bestFit="1" customWidth="1"/>
    <col min="3" max="3" width="34.6640625" bestFit="1" customWidth="1"/>
  </cols>
  <sheetData>
    <row r="1" spans="1:5" x14ac:dyDescent="0.25">
      <c r="A1">
        <v>602280</v>
      </c>
      <c r="B1" s="777" t="s">
        <v>1345</v>
      </c>
      <c r="C1" s="777" t="s">
        <v>1275</v>
      </c>
      <c r="D1" s="777" t="s">
        <v>1847</v>
      </c>
      <c r="E1" s="777">
        <v>259</v>
      </c>
    </row>
    <row r="2" spans="1:5" x14ac:dyDescent="0.25">
      <c r="A2">
        <v>602297</v>
      </c>
      <c r="B2" s="777" t="s">
        <v>1346</v>
      </c>
      <c r="C2" s="777" t="s">
        <v>1276</v>
      </c>
      <c r="D2" s="777" t="s">
        <v>1847</v>
      </c>
      <c r="E2" s="777">
        <v>500</v>
      </c>
    </row>
    <row r="3" spans="1:5" x14ac:dyDescent="0.25">
      <c r="A3">
        <v>602337</v>
      </c>
      <c r="B3" s="777" t="s">
        <v>1347</v>
      </c>
      <c r="C3" s="777" t="s">
        <v>536</v>
      </c>
      <c r="D3" s="777" t="s">
        <v>1847</v>
      </c>
      <c r="E3" s="777">
        <v>0</v>
      </c>
    </row>
    <row r="4" spans="1:5" x14ac:dyDescent="0.25">
      <c r="A4">
        <v>602350</v>
      </c>
      <c r="B4" s="777" t="s">
        <v>1348</v>
      </c>
      <c r="C4" s="777" t="s">
        <v>1277</v>
      </c>
      <c r="D4" s="777" t="s">
        <v>1847</v>
      </c>
      <c r="E4" s="777">
        <v>0</v>
      </c>
    </row>
    <row r="5" spans="1:5" x14ac:dyDescent="0.25">
      <c r="A5">
        <v>602355</v>
      </c>
      <c r="B5" s="777" t="s">
        <v>1349</v>
      </c>
      <c r="C5" s="777" t="s">
        <v>594</v>
      </c>
      <c r="D5" s="777" t="s">
        <v>1847</v>
      </c>
      <c r="E5" s="777">
        <v>83</v>
      </c>
    </row>
    <row r="6" spans="1:5" x14ac:dyDescent="0.25">
      <c r="A6">
        <v>602364</v>
      </c>
      <c r="B6" s="777" t="s">
        <v>1350</v>
      </c>
      <c r="C6" s="777" t="s">
        <v>148</v>
      </c>
      <c r="D6" s="777" t="s">
        <v>1847</v>
      </c>
      <c r="E6" s="777">
        <v>0</v>
      </c>
    </row>
    <row r="7" spans="1:5" x14ac:dyDescent="0.25">
      <c r="A7">
        <v>602368</v>
      </c>
      <c r="B7" s="777" t="s">
        <v>1351</v>
      </c>
      <c r="C7" s="777" t="s">
        <v>149</v>
      </c>
      <c r="D7" s="777" t="s">
        <v>1847</v>
      </c>
      <c r="E7" s="777">
        <v>0</v>
      </c>
    </row>
    <row r="8" spans="1:5" x14ac:dyDescent="0.25">
      <c r="A8">
        <v>602405</v>
      </c>
      <c r="B8" s="777" t="s">
        <v>1352</v>
      </c>
      <c r="C8" s="777" t="s">
        <v>1278</v>
      </c>
      <c r="D8" s="777" t="s">
        <v>1847</v>
      </c>
      <c r="E8" s="777">
        <v>201</v>
      </c>
    </row>
    <row r="9" spans="1:5" x14ac:dyDescent="0.25">
      <c r="A9">
        <v>602411</v>
      </c>
      <c r="B9" s="777" t="s">
        <v>1353</v>
      </c>
      <c r="C9" s="777" t="s">
        <v>150</v>
      </c>
      <c r="D9" s="777" t="s">
        <v>1847</v>
      </c>
      <c r="E9" s="777">
        <v>0</v>
      </c>
    </row>
    <row r="10" spans="1:5" x14ac:dyDescent="0.25">
      <c r="A10">
        <v>602423</v>
      </c>
      <c r="B10" s="777" t="s">
        <v>1354</v>
      </c>
      <c r="C10" s="777" t="s">
        <v>151</v>
      </c>
      <c r="D10" s="777" t="s">
        <v>1847</v>
      </c>
      <c r="E10" s="777">
        <v>724</v>
      </c>
    </row>
    <row r="11" spans="1:5" x14ac:dyDescent="0.25">
      <c r="A11">
        <v>602442</v>
      </c>
      <c r="B11" s="777" t="s">
        <v>1355</v>
      </c>
      <c r="C11" s="777" t="s">
        <v>1279</v>
      </c>
      <c r="D11" s="777" t="s">
        <v>1847</v>
      </c>
      <c r="E11" s="777">
        <v>5</v>
      </c>
    </row>
    <row r="12" spans="1:5" x14ac:dyDescent="0.25">
      <c r="A12">
        <v>602444</v>
      </c>
      <c r="B12" s="777" t="s">
        <v>1346</v>
      </c>
      <c r="C12" s="777" t="s">
        <v>1276</v>
      </c>
      <c r="D12" s="777" t="s">
        <v>1847</v>
      </c>
      <c r="E12" s="777">
        <v>368</v>
      </c>
    </row>
    <row r="13" spans="1:5" x14ac:dyDescent="0.25">
      <c r="A13">
        <v>602455</v>
      </c>
      <c r="B13" s="777" t="s">
        <v>1356</v>
      </c>
      <c r="C13" s="777" t="s">
        <v>539</v>
      </c>
      <c r="D13" s="777" t="s">
        <v>1847</v>
      </c>
      <c r="E13" s="777">
        <v>0</v>
      </c>
    </row>
    <row r="14" spans="1:5" x14ac:dyDescent="0.25">
      <c r="A14">
        <v>602461</v>
      </c>
      <c r="B14" s="777" t="s">
        <v>1357</v>
      </c>
      <c r="C14" s="777" t="s">
        <v>1280</v>
      </c>
      <c r="D14" s="777" t="s">
        <v>1847</v>
      </c>
      <c r="E14" s="777">
        <v>238</v>
      </c>
    </row>
    <row r="15" spans="1:5" x14ac:dyDescent="0.25">
      <c r="A15">
        <v>602467</v>
      </c>
      <c r="B15" s="777" t="s">
        <v>1351</v>
      </c>
      <c r="C15" s="777" t="s">
        <v>149</v>
      </c>
      <c r="D15" s="777" t="s">
        <v>1847</v>
      </c>
      <c r="E15" s="777">
        <v>0</v>
      </c>
    </row>
    <row r="16" spans="1:5" x14ac:dyDescent="0.25">
      <c r="A16">
        <v>602482</v>
      </c>
      <c r="B16" s="777" t="s">
        <v>1358</v>
      </c>
      <c r="C16" s="777" t="s">
        <v>155</v>
      </c>
      <c r="D16" s="777" t="s">
        <v>1847</v>
      </c>
      <c r="E16" s="777">
        <v>0</v>
      </c>
    </row>
    <row r="17" spans="1:5" x14ac:dyDescent="0.25">
      <c r="A17">
        <v>602482</v>
      </c>
      <c r="B17" s="777" t="s">
        <v>1359</v>
      </c>
      <c r="C17" s="777" t="s">
        <v>155</v>
      </c>
      <c r="D17" s="777" t="s">
        <v>1847</v>
      </c>
      <c r="E17" s="777">
        <v>0</v>
      </c>
    </row>
    <row r="18" spans="1:5" x14ac:dyDescent="0.25">
      <c r="A18">
        <v>602485</v>
      </c>
      <c r="B18" s="777" t="s">
        <v>1360</v>
      </c>
      <c r="C18" s="777" t="s">
        <v>1281</v>
      </c>
      <c r="D18" s="777" t="s">
        <v>1847</v>
      </c>
      <c r="E18" s="777">
        <v>59</v>
      </c>
    </row>
    <row r="19" spans="1:5" x14ac:dyDescent="0.25">
      <c r="A19">
        <v>602544</v>
      </c>
      <c r="B19" s="777" t="s">
        <v>1354</v>
      </c>
      <c r="C19" s="777" t="s">
        <v>1282</v>
      </c>
      <c r="D19" s="777" t="s">
        <v>1847</v>
      </c>
      <c r="E19" s="777">
        <v>10</v>
      </c>
    </row>
    <row r="20" spans="1:5" x14ac:dyDescent="0.25">
      <c r="A20">
        <v>602556</v>
      </c>
      <c r="B20" s="777" t="s">
        <v>1361</v>
      </c>
      <c r="C20" s="777" t="s">
        <v>1283</v>
      </c>
      <c r="D20" s="777" t="s">
        <v>1847</v>
      </c>
      <c r="E20" s="777">
        <v>0</v>
      </c>
    </row>
    <row r="21" spans="1:5" x14ac:dyDescent="0.25">
      <c r="A21">
        <v>602559</v>
      </c>
      <c r="B21" s="777" t="s">
        <v>1362</v>
      </c>
      <c r="C21" s="777" t="s">
        <v>1284</v>
      </c>
      <c r="D21" s="777" t="s">
        <v>1847</v>
      </c>
      <c r="E21" s="777">
        <v>0</v>
      </c>
    </row>
    <row r="22" spans="1:5" x14ac:dyDescent="0.25">
      <c r="A22">
        <v>602562</v>
      </c>
      <c r="B22" s="777" t="s">
        <v>1362</v>
      </c>
      <c r="C22" s="777" t="s">
        <v>1285</v>
      </c>
      <c r="D22" s="777" t="s">
        <v>1847</v>
      </c>
      <c r="E22" s="777">
        <v>0</v>
      </c>
    </row>
    <row r="23" spans="1:5" x14ac:dyDescent="0.25">
      <c r="A23">
        <v>602598</v>
      </c>
      <c r="B23" s="777" t="s">
        <v>1345</v>
      </c>
      <c r="C23" s="777" t="s">
        <v>1275</v>
      </c>
      <c r="D23" s="777" t="s">
        <v>1847</v>
      </c>
      <c r="E23" s="777">
        <v>68</v>
      </c>
    </row>
    <row r="24" spans="1:5" x14ac:dyDescent="0.25">
      <c r="A24">
        <v>602613</v>
      </c>
      <c r="B24" s="777" t="s">
        <v>1363</v>
      </c>
      <c r="C24" s="777" t="s">
        <v>157</v>
      </c>
      <c r="D24" s="777" t="s">
        <v>1847</v>
      </c>
      <c r="E24" s="777">
        <v>250</v>
      </c>
    </row>
    <row r="25" spans="1:5" x14ac:dyDescent="0.25">
      <c r="A25">
        <v>602664</v>
      </c>
      <c r="B25" s="777" t="s">
        <v>1364</v>
      </c>
      <c r="C25" s="777" t="s">
        <v>1286</v>
      </c>
      <c r="D25" s="777" t="s">
        <v>1847</v>
      </c>
      <c r="E25" s="777">
        <v>0</v>
      </c>
    </row>
    <row r="26" spans="1:5" x14ac:dyDescent="0.25">
      <c r="A26">
        <v>602670</v>
      </c>
      <c r="B26" s="777" t="s">
        <v>1252</v>
      </c>
      <c r="C26" s="777" t="s">
        <v>159</v>
      </c>
      <c r="D26" s="777" t="s">
        <v>1847</v>
      </c>
      <c r="E26" s="777">
        <v>119</v>
      </c>
    </row>
    <row r="27" spans="1:5" x14ac:dyDescent="0.25">
      <c r="A27">
        <v>602671</v>
      </c>
      <c r="B27" s="777" t="s">
        <v>1253</v>
      </c>
      <c r="C27" s="777" t="s">
        <v>159</v>
      </c>
      <c r="D27" s="777" t="s">
        <v>1847</v>
      </c>
      <c r="E27" s="777">
        <v>461</v>
      </c>
    </row>
    <row r="28" spans="1:5" x14ac:dyDescent="0.25">
      <c r="A28">
        <v>602736</v>
      </c>
      <c r="B28" s="777" t="s">
        <v>1365</v>
      </c>
      <c r="C28" s="777" t="s">
        <v>1287</v>
      </c>
      <c r="D28" s="777" t="s">
        <v>1847</v>
      </c>
      <c r="E28" s="777">
        <v>0</v>
      </c>
    </row>
    <row r="29" spans="1:5" x14ac:dyDescent="0.25">
      <c r="A29">
        <v>604724</v>
      </c>
      <c r="B29" s="777" t="s">
        <v>1366</v>
      </c>
      <c r="C29" s="777" t="s">
        <v>1288</v>
      </c>
      <c r="D29" s="777" t="s">
        <v>1847</v>
      </c>
      <c r="E29" s="777">
        <v>0</v>
      </c>
    </row>
    <row r="30" spans="1:5" x14ac:dyDescent="0.25">
      <c r="A30">
        <v>616411</v>
      </c>
      <c r="B30" s="777" t="s">
        <v>1367</v>
      </c>
      <c r="C30" s="777" t="s">
        <v>168</v>
      </c>
      <c r="D30" s="777" t="s">
        <v>1847</v>
      </c>
      <c r="E30" s="777">
        <v>90</v>
      </c>
    </row>
    <row r="31" spans="1:5" x14ac:dyDescent="0.25">
      <c r="A31">
        <v>617598</v>
      </c>
      <c r="B31" s="777" t="s">
        <v>1368</v>
      </c>
      <c r="C31" s="777" t="s">
        <v>48</v>
      </c>
      <c r="D31" s="777" t="s">
        <v>1847</v>
      </c>
      <c r="E31" s="777">
        <v>0</v>
      </c>
    </row>
    <row r="32" spans="1:5" x14ac:dyDescent="0.25">
      <c r="A32">
        <v>618011</v>
      </c>
      <c r="B32" s="777" t="s">
        <v>1369</v>
      </c>
      <c r="C32" s="777" t="s">
        <v>169</v>
      </c>
      <c r="D32" s="777" t="s">
        <v>1847</v>
      </c>
      <c r="E32" s="777">
        <v>44</v>
      </c>
    </row>
    <row r="33" spans="1:5" x14ac:dyDescent="0.25">
      <c r="A33">
        <v>620073</v>
      </c>
      <c r="B33" s="777" t="s">
        <v>1370</v>
      </c>
      <c r="C33" s="777" t="s">
        <v>1289</v>
      </c>
      <c r="D33" s="777" t="s">
        <v>1847</v>
      </c>
      <c r="E33" s="777">
        <v>0</v>
      </c>
    </row>
    <row r="34" spans="1:5" x14ac:dyDescent="0.25">
      <c r="A34">
        <v>620988</v>
      </c>
      <c r="B34" s="777" t="s">
        <v>1371</v>
      </c>
      <c r="C34" s="777" t="s">
        <v>1904</v>
      </c>
      <c r="D34" s="777" t="s">
        <v>1847</v>
      </c>
      <c r="E34" s="777">
        <v>0</v>
      </c>
    </row>
    <row r="35" spans="1:5" x14ac:dyDescent="0.25">
      <c r="A35">
        <v>622471</v>
      </c>
      <c r="B35" s="777" t="s">
        <v>1372</v>
      </c>
      <c r="C35" s="777" t="s">
        <v>173</v>
      </c>
      <c r="D35" s="777" t="s">
        <v>1847</v>
      </c>
      <c r="E35" s="777">
        <v>88</v>
      </c>
    </row>
    <row r="36" spans="1:5" x14ac:dyDescent="0.25">
      <c r="A36">
        <v>622546</v>
      </c>
      <c r="B36" s="777" t="s">
        <v>1373</v>
      </c>
      <c r="C36" s="777" t="s">
        <v>174</v>
      </c>
      <c r="D36" s="777" t="s">
        <v>1847</v>
      </c>
      <c r="E36" s="777">
        <v>0</v>
      </c>
    </row>
    <row r="37" spans="1:5" x14ac:dyDescent="0.25">
      <c r="A37">
        <v>622576</v>
      </c>
      <c r="B37" s="777" t="s">
        <v>1371</v>
      </c>
      <c r="C37" s="777" t="s">
        <v>171</v>
      </c>
      <c r="D37" s="777" t="s">
        <v>1847</v>
      </c>
      <c r="E37" s="777">
        <v>0</v>
      </c>
    </row>
    <row r="38" spans="1:5" x14ac:dyDescent="0.25">
      <c r="A38">
        <v>622577</v>
      </c>
      <c r="B38" s="777" t="s">
        <v>1371</v>
      </c>
      <c r="C38" s="777" t="s">
        <v>171</v>
      </c>
      <c r="D38" s="777" t="s">
        <v>1847</v>
      </c>
      <c r="E38" s="777">
        <v>0</v>
      </c>
    </row>
    <row r="39" spans="1:5" x14ac:dyDescent="0.25">
      <c r="A39">
        <v>622578</v>
      </c>
      <c r="B39" s="777" t="s">
        <v>1371</v>
      </c>
      <c r="C39" s="777" t="s">
        <v>171</v>
      </c>
      <c r="D39" s="777" t="s">
        <v>1847</v>
      </c>
      <c r="E39" s="777">
        <v>0</v>
      </c>
    </row>
    <row r="40" spans="1:5" x14ac:dyDescent="0.25">
      <c r="A40">
        <v>622622</v>
      </c>
      <c r="B40" s="777" t="s">
        <v>1358</v>
      </c>
      <c r="C40" s="777" t="s">
        <v>155</v>
      </c>
      <c r="D40" s="777" t="s">
        <v>1847</v>
      </c>
      <c r="E40" s="777">
        <v>0</v>
      </c>
    </row>
    <row r="41" spans="1:5" x14ac:dyDescent="0.25">
      <c r="A41">
        <v>623640</v>
      </c>
      <c r="B41" s="777" t="s">
        <v>1374</v>
      </c>
      <c r="C41" s="777" t="s">
        <v>1290</v>
      </c>
      <c r="D41" s="777" t="s">
        <v>1847</v>
      </c>
      <c r="E41" s="777">
        <v>0</v>
      </c>
    </row>
    <row r="42" spans="1:5" x14ac:dyDescent="0.25">
      <c r="A42">
        <v>627342</v>
      </c>
      <c r="B42" s="777" t="s">
        <v>1375</v>
      </c>
      <c r="C42" s="777" t="s">
        <v>1291</v>
      </c>
      <c r="D42" s="777" t="s">
        <v>1847</v>
      </c>
      <c r="E42" s="777">
        <v>117</v>
      </c>
    </row>
    <row r="43" spans="1:5" x14ac:dyDescent="0.25">
      <c r="A43">
        <v>628227</v>
      </c>
      <c r="B43" s="777" t="s">
        <v>1371</v>
      </c>
      <c r="C43" s="777" t="s">
        <v>1904</v>
      </c>
      <c r="D43" s="777" t="s">
        <v>1847</v>
      </c>
      <c r="E43" s="777">
        <v>0</v>
      </c>
    </row>
    <row r="44" spans="1:5" x14ac:dyDescent="0.25">
      <c r="A44">
        <v>629019</v>
      </c>
      <c r="B44" s="777" t="s">
        <v>1366</v>
      </c>
      <c r="C44" s="777" t="s">
        <v>1292</v>
      </c>
      <c r="D44" s="777" t="s">
        <v>1847</v>
      </c>
      <c r="E44" s="777">
        <v>0</v>
      </c>
    </row>
    <row r="45" spans="1:5" x14ac:dyDescent="0.25">
      <c r="A45">
        <v>630211</v>
      </c>
      <c r="B45" s="777" t="s">
        <v>1376</v>
      </c>
      <c r="C45" s="777" t="s">
        <v>1293</v>
      </c>
      <c r="D45" s="777" t="s">
        <v>1847</v>
      </c>
      <c r="E45" s="777">
        <v>0</v>
      </c>
    </row>
    <row r="46" spans="1:5" x14ac:dyDescent="0.25">
      <c r="A46">
        <v>632571</v>
      </c>
      <c r="B46" s="777" t="s">
        <v>1354</v>
      </c>
      <c r="C46" s="777" t="s">
        <v>1294</v>
      </c>
      <c r="D46" s="777" t="s">
        <v>1847</v>
      </c>
      <c r="E46" s="777">
        <v>0</v>
      </c>
    </row>
    <row r="47" spans="1:5" x14ac:dyDescent="0.25">
      <c r="A47">
        <v>633874</v>
      </c>
      <c r="B47" s="777" t="s">
        <v>1377</v>
      </c>
      <c r="C47" s="777" t="s">
        <v>1295</v>
      </c>
      <c r="D47" s="777" t="s">
        <v>1847</v>
      </c>
      <c r="E47" s="777">
        <v>0</v>
      </c>
    </row>
    <row r="48" spans="1:5" x14ac:dyDescent="0.25">
      <c r="A48">
        <v>634555</v>
      </c>
      <c r="B48" s="777" t="s">
        <v>1378</v>
      </c>
      <c r="C48" s="777" t="s">
        <v>156</v>
      </c>
      <c r="D48" s="777" t="s">
        <v>1847</v>
      </c>
      <c r="E48" s="777">
        <v>0</v>
      </c>
    </row>
    <row r="49" spans="1:5" x14ac:dyDescent="0.25">
      <c r="A49">
        <v>634585</v>
      </c>
      <c r="B49" s="777" t="s">
        <v>1368</v>
      </c>
      <c r="C49" s="777" t="s">
        <v>1296</v>
      </c>
      <c r="D49" s="777" t="s">
        <v>1847</v>
      </c>
      <c r="E49" s="777">
        <v>0</v>
      </c>
    </row>
    <row r="50" spans="1:5" x14ac:dyDescent="0.25">
      <c r="A50">
        <v>634679</v>
      </c>
      <c r="B50" s="777" t="s">
        <v>1379</v>
      </c>
      <c r="C50" s="777" t="s">
        <v>1297</v>
      </c>
      <c r="D50" s="777" t="s">
        <v>1847</v>
      </c>
      <c r="E50" s="777">
        <v>0</v>
      </c>
    </row>
    <row r="51" spans="1:5" x14ac:dyDescent="0.25">
      <c r="A51">
        <v>634894</v>
      </c>
      <c r="B51" s="777" t="s">
        <v>1380</v>
      </c>
      <c r="C51" s="777" t="s">
        <v>1298</v>
      </c>
      <c r="D51" s="777" t="s">
        <v>1847</v>
      </c>
      <c r="E51" s="777">
        <v>0</v>
      </c>
    </row>
    <row r="52" spans="1:5" x14ac:dyDescent="0.25">
      <c r="A52">
        <v>635056</v>
      </c>
      <c r="B52" s="777" t="s">
        <v>1380</v>
      </c>
      <c r="C52" s="777" t="s">
        <v>1298</v>
      </c>
      <c r="D52" s="777" t="s">
        <v>1847</v>
      </c>
      <c r="E52" s="777">
        <v>0</v>
      </c>
    </row>
    <row r="53" spans="1:5" x14ac:dyDescent="0.25">
      <c r="A53">
        <v>635268</v>
      </c>
      <c r="B53" s="777" t="s">
        <v>1364</v>
      </c>
      <c r="C53" s="777" t="s">
        <v>304</v>
      </c>
      <c r="D53" s="777" t="s">
        <v>1847</v>
      </c>
      <c r="E53" s="777">
        <v>0</v>
      </c>
    </row>
    <row r="54" spans="1:5" x14ac:dyDescent="0.25">
      <c r="A54">
        <v>635719</v>
      </c>
      <c r="B54" s="777" t="s">
        <v>1381</v>
      </c>
      <c r="C54" s="777" t="s">
        <v>1299</v>
      </c>
      <c r="D54" s="777" t="s">
        <v>1847</v>
      </c>
      <c r="E54" s="777">
        <v>0</v>
      </c>
    </row>
    <row r="55" spans="1:5" x14ac:dyDescent="0.25">
      <c r="A55">
        <v>636989</v>
      </c>
      <c r="B55" s="777" t="s">
        <v>1382</v>
      </c>
      <c r="C55" s="777" t="s">
        <v>1300</v>
      </c>
      <c r="D55" s="777" t="s">
        <v>1847</v>
      </c>
      <c r="E55" s="777">
        <v>0</v>
      </c>
    </row>
    <row r="56" spans="1:5" x14ac:dyDescent="0.25">
      <c r="A56">
        <v>708922</v>
      </c>
      <c r="B56" s="777" t="s">
        <v>1383</v>
      </c>
      <c r="C56" s="777" t="s">
        <v>1301</v>
      </c>
      <c r="D56" s="777" t="s">
        <v>1847</v>
      </c>
      <c r="E56" s="777">
        <v>0</v>
      </c>
    </row>
    <row r="57" spans="1:5" x14ac:dyDescent="0.25">
      <c r="A57">
        <v>708933</v>
      </c>
      <c r="B57" s="777" t="s">
        <v>1384</v>
      </c>
      <c r="C57" s="777" t="s">
        <v>1302</v>
      </c>
      <c r="D57" s="777" t="s">
        <v>1847</v>
      </c>
      <c r="E57" s="777">
        <v>0</v>
      </c>
    </row>
    <row r="58" spans="1:5" x14ac:dyDescent="0.25">
      <c r="A58">
        <v>709094</v>
      </c>
      <c r="B58" s="777" t="s">
        <v>1385</v>
      </c>
      <c r="C58" s="777" t="s">
        <v>1850</v>
      </c>
      <c r="D58" s="777" t="s">
        <v>1847</v>
      </c>
      <c r="E58" s="777">
        <v>0</v>
      </c>
    </row>
    <row r="59" spans="1:5" x14ac:dyDescent="0.25">
      <c r="A59">
        <v>710760</v>
      </c>
      <c r="B59" s="777" t="s">
        <v>1386</v>
      </c>
      <c r="C59" s="777" t="s">
        <v>1303</v>
      </c>
      <c r="D59" s="777" t="s">
        <v>1847</v>
      </c>
      <c r="E59" s="777">
        <v>0</v>
      </c>
    </row>
    <row r="60" spans="1:5" x14ac:dyDescent="0.25">
      <c r="A60">
        <v>710961</v>
      </c>
      <c r="B60" s="777" t="s">
        <v>1387</v>
      </c>
      <c r="C60" s="777" t="s">
        <v>313</v>
      </c>
      <c r="D60" s="777" t="s">
        <v>1847</v>
      </c>
      <c r="E60" s="777">
        <v>0</v>
      </c>
    </row>
    <row r="61" spans="1:5" x14ac:dyDescent="0.25">
      <c r="A61">
        <v>711108</v>
      </c>
      <c r="B61" s="777" t="s">
        <v>1388</v>
      </c>
      <c r="C61" s="777" t="s">
        <v>190</v>
      </c>
      <c r="D61" s="777" t="s">
        <v>1847</v>
      </c>
      <c r="E61" s="777">
        <v>0</v>
      </c>
    </row>
    <row r="62" spans="1:5" x14ac:dyDescent="0.25">
      <c r="A62">
        <v>711586</v>
      </c>
      <c r="B62" s="777" t="s">
        <v>1250</v>
      </c>
      <c r="C62" s="777" t="s">
        <v>2224</v>
      </c>
      <c r="D62" s="777" t="s">
        <v>1847</v>
      </c>
      <c r="E62" s="777">
        <v>0</v>
      </c>
    </row>
    <row r="63" spans="1:5" x14ac:dyDescent="0.25">
      <c r="A63">
        <v>712310</v>
      </c>
      <c r="B63" s="777" t="s">
        <v>1389</v>
      </c>
      <c r="C63" s="777" t="s">
        <v>316</v>
      </c>
      <c r="D63" s="777" t="s">
        <v>1847</v>
      </c>
      <c r="E63" s="777">
        <v>0</v>
      </c>
    </row>
    <row r="64" spans="1:5" x14ac:dyDescent="0.25">
      <c r="A64">
        <v>713078</v>
      </c>
      <c r="B64" s="777" t="s">
        <v>1390</v>
      </c>
      <c r="C64" s="777" t="s">
        <v>1304</v>
      </c>
      <c r="D64" s="777" t="s">
        <v>1847</v>
      </c>
      <c r="E64" s="777">
        <v>0</v>
      </c>
    </row>
    <row r="65" spans="1:5" x14ac:dyDescent="0.25">
      <c r="A65">
        <v>713095</v>
      </c>
      <c r="B65" s="777" t="s">
        <v>1391</v>
      </c>
      <c r="C65" s="777" t="s">
        <v>1305</v>
      </c>
      <c r="D65" s="777" t="s">
        <v>1847</v>
      </c>
      <c r="E65" s="777">
        <v>0</v>
      </c>
    </row>
    <row r="66" spans="1:5" x14ac:dyDescent="0.25">
      <c r="A66">
        <v>713258</v>
      </c>
      <c r="B66" s="777" t="s">
        <v>1392</v>
      </c>
      <c r="C66" s="777" t="s">
        <v>1306</v>
      </c>
      <c r="D66" s="777" t="s">
        <v>1847</v>
      </c>
      <c r="E66" s="777">
        <v>0</v>
      </c>
    </row>
    <row r="67" spans="1:5" x14ac:dyDescent="0.25">
      <c r="A67">
        <v>713762</v>
      </c>
      <c r="B67" s="777" t="s">
        <v>2069</v>
      </c>
      <c r="C67" s="777" t="s">
        <v>2069</v>
      </c>
      <c r="D67" s="777" t="s">
        <v>1847</v>
      </c>
      <c r="E67" s="777">
        <v>0</v>
      </c>
    </row>
    <row r="68" spans="1:5" x14ac:dyDescent="0.25">
      <c r="A68">
        <v>717296</v>
      </c>
      <c r="B68" s="777" t="s">
        <v>1393</v>
      </c>
      <c r="C68" s="777" t="s">
        <v>1307</v>
      </c>
      <c r="D68" s="777" t="s">
        <v>1847</v>
      </c>
      <c r="E68" s="777">
        <v>0</v>
      </c>
    </row>
    <row r="69" spans="1:5" x14ac:dyDescent="0.25">
      <c r="A69">
        <v>717858</v>
      </c>
      <c r="B69" s="777" t="s">
        <v>1385</v>
      </c>
      <c r="C69" s="777" t="s">
        <v>1308</v>
      </c>
      <c r="D69" s="777" t="s">
        <v>1847</v>
      </c>
      <c r="E69" s="777">
        <v>0</v>
      </c>
    </row>
    <row r="70" spans="1:5" x14ac:dyDescent="0.25">
      <c r="A70">
        <v>718417</v>
      </c>
      <c r="B70" s="777" t="s">
        <v>1394</v>
      </c>
      <c r="C70" s="777" t="s">
        <v>1309</v>
      </c>
      <c r="D70" s="777" t="s">
        <v>1847</v>
      </c>
      <c r="E70" s="777">
        <v>0</v>
      </c>
    </row>
    <row r="71" spans="1:5" x14ac:dyDescent="0.25">
      <c r="A71">
        <v>719181</v>
      </c>
      <c r="B71" s="777" t="s">
        <v>1395</v>
      </c>
      <c r="C71" s="777" t="s">
        <v>1310</v>
      </c>
      <c r="D71" s="777" t="s">
        <v>1847</v>
      </c>
      <c r="E71" s="777">
        <v>126</v>
      </c>
    </row>
    <row r="72" spans="1:5" x14ac:dyDescent="0.25">
      <c r="A72">
        <v>720846</v>
      </c>
      <c r="B72" s="777" t="s">
        <v>1396</v>
      </c>
      <c r="C72" s="777" t="s">
        <v>1311</v>
      </c>
      <c r="D72" s="777" t="s">
        <v>1847</v>
      </c>
      <c r="E72" s="777">
        <v>0</v>
      </c>
    </row>
    <row r="73" spans="1:5" x14ac:dyDescent="0.25">
      <c r="A73">
        <v>721071</v>
      </c>
      <c r="B73" s="777" t="s">
        <v>1397</v>
      </c>
      <c r="C73" s="777" t="s">
        <v>1902</v>
      </c>
      <c r="D73" s="777" t="s">
        <v>1847</v>
      </c>
      <c r="E73" s="777">
        <v>0</v>
      </c>
    </row>
    <row r="74" spans="1:5" x14ac:dyDescent="0.25">
      <c r="A74">
        <v>721824</v>
      </c>
      <c r="B74" s="777" t="s">
        <v>1398</v>
      </c>
      <c r="C74" s="777" t="s">
        <v>196</v>
      </c>
      <c r="D74" s="777" t="s">
        <v>1847</v>
      </c>
      <c r="E74" s="777">
        <v>0</v>
      </c>
    </row>
    <row r="75" spans="1:5" x14ac:dyDescent="0.25">
      <c r="A75">
        <v>721905</v>
      </c>
      <c r="B75" s="777" t="s">
        <v>1399</v>
      </c>
      <c r="C75" s="777" t="s">
        <v>1312</v>
      </c>
      <c r="D75" s="777" t="s">
        <v>1847</v>
      </c>
      <c r="E75" s="777">
        <v>0</v>
      </c>
    </row>
    <row r="76" spans="1:5" x14ac:dyDescent="0.25">
      <c r="A76">
        <v>722099</v>
      </c>
      <c r="B76" s="777" t="s">
        <v>1400</v>
      </c>
      <c r="C76" s="777" t="s">
        <v>339</v>
      </c>
      <c r="D76" s="777" t="s">
        <v>1847</v>
      </c>
      <c r="E76" s="777">
        <v>0</v>
      </c>
    </row>
    <row r="77" spans="1:5" x14ac:dyDescent="0.25">
      <c r="A77">
        <v>722242</v>
      </c>
      <c r="B77" s="777" t="s">
        <v>1401</v>
      </c>
      <c r="C77" s="777" t="s">
        <v>1871</v>
      </c>
      <c r="D77" s="777" t="s">
        <v>1847</v>
      </c>
      <c r="E77" s="777">
        <v>0</v>
      </c>
    </row>
    <row r="78" spans="1:5" x14ac:dyDescent="0.25">
      <c r="A78">
        <v>722821</v>
      </c>
      <c r="B78" s="777" t="s">
        <v>1402</v>
      </c>
      <c r="C78" s="777" t="s">
        <v>1313</v>
      </c>
      <c r="D78" s="777" t="s">
        <v>1847</v>
      </c>
      <c r="E78" s="777">
        <v>0</v>
      </c>
    </row>
    <row r="79" spans="1:5" x14ac:dyDescent="0.25">
      <c r="A79">
        <v>722909</v>
      </c>
      <c r="B79" s="777" t="s">
        <v>1403</v>
      </c>
      <c r="C79" s="777" t="s">
        <v>202</v>
      </c>
      <c r="D79" s="777" t="s">
        <v>1847</v>
      </c>
      <c r="E79" s="777">
        <v>0</v>
      </c>
    </row>
    <row r="80" spans="1:5" x14ac:dyDescent="0.25">
      <c r="A80">
        <v>722974</v>
      </c>
      <c r="B80" s="777" t="s">
        <v>1404</v>
      </c>
      <c r="C80" s="777" t="s">
        <v>342</v>
      </c>
      <c r="D80" s="777" t="s">
        <v>1847</v>
      </c>
      <c r="E80" s="777">
        <v>0</v>
      </c>
    </row>
    <row r="81" spans="1:5" x14ac:dyDescent="0.25">
      <c r="A81">
        <v>723017</v>
      </c>
      <c r="B81" s="777" t="s">
        <v>1405</v>
      </c>
      <c r="C81" s="777" t="s">
        <v>1314</v>
      </c>
      <c r="D81" s="777" t="s">
        <v>1847</v>
      </c>
      <c r="E81" s="777">
        <v>0</v>
      </c>
    </row>
    <row r="82" spans="1:5" x14ac:dyDescent="0.25">
      <c r="A82">
        <v>723517</v>
      </c>
      <c r="B82" s="777" t="s">
        <v>1406</v>
      </c>
      <c r="C82" s="777" t="s">
        <v>1315</v>
      </c>
      <c r="D82" s="777" t="s">
        <v>1847</v>
      </c>
      <c r="E82" s="777">
        <v>401</v>
      </c>
    </row>
    <row r="83" spans="1:5" x14ac:dyDescent="0.25">
      <c r="A83">
        <v>723668</v>
      </c>
      <c r="B83" s="777" t="s">
        <v>1390</v>
      </c>
      <c r="C83" s="777" t="s">
        <v>564</v>
      </c>
      <c r="D83" s="777" t="s">
        <v>1847</v>
      </c>
      <c r="E83" s="777">
        <v>0</v>
      </c>
    </row>
    <row r="84" spans="1:5" x14ac:dyDescent="0.25">
      <c r="A84">
        <v>724802</v>
      </c>
      <c r="B84" s="777" t="s">
        <v>1407</v>
      </c>
      <c r="C84" s="777" t="s">
        <v>206</v>
      </c>
      <c r="D84" s="777" t="s">
        <v>1847</v>
      </c>
      <c r="E84" s="777">
        <v>181</v>
      </c>
    </row>
    <row r="85" spans="1:5" x14ac:dyDescent="0.25">
      <c r="A85">
        <v>727018</v>
      </c>
      <c r="B85" s="777" t="s">
        <v>1408</v>
      </c>
      <c r="C85" s="777" t="s">
        <v>1316</v>
      </c>
      <c r="D85" s="777" t="s">
        <v>1847</v>
      </c>
      <c r="E85" s="777">
        <v>0</v>
      </c>
    </row>
    <row r="86" spans="1:5" x14ac:dyDescent="0.25">
      <c r="A86">
        <v>729044</v>
      </c>
      <c r="B86" s="777" t="s">
        <v>353</v>
      </c>
      <c r="C86" s="777" t="s">
        <v>1251</v>
      </c>
      <c r="D86" s="777" t="s">
        <v>1847</v>
      </c>
      <c r="E86" s="777">
        <v>10</v>
      </c>
    </row>
    <row r="87" spans="1:5" x14ac:dyDescent="0.25">
      <c r="A87">
        <v>729331</v>
      </c>
      <c r="B87" s="777" t="s">
        <v>1409</v>
      </c>
      <c r="C87" s="777" t="s">
        <v>1861</v>
      </c>
      <c r="D87" s="777" t="s">
        <v>1847</v>
      </c>
      <c r="E87" s="777">
        <v>0</v>
      </c>
    </row>
    <row r="88" spans="1:5" x14ac:dyDescent="0.25">
      <c r="A88">
        <v>729582</v>
      </c>
      <c r="B88" s="777" t="s">
        <v>1410</v>
      </c>
      <c r="C88" s="777" t="s">
        <v>1317</v>
      </c>
      <c r="D88" s="777" t="s">
        <v>1847</v>
      </c>
      <c r="E88" s="777">
        <v>0</v>
      </c>
    </row>
    <row r="89" spans="1:5" x14ac:dyDescent="0.25">
      <c r="A89">
        <v>730140</v>
      </c>
      <c r="B89" s="777" t="s">
        <v>1411</v>
      </c>
      <c r="C89" s="777" t="s">
        <v>209</v>
      </c>
      <c r="D89" s="777" t="s">
        <v>1847</v>
      </c>
      <c r="E89" s="777">
        <v>0</v>
      </c>
    </row>
    <row r="90" spans="1:5" x14ac:dyDescent="0.25">
      <c r="A90">
        <v>730935</v>
      </c>
      <c r="B90" s="777" t="s">
        <v>1412</v>
      </c>
      <c r="C90" s="777" t="s">
        <v>1318</v>
      </c>
      <c r="D90" s="777" t="s">
        <v>1847</v>
      </c>
      <c r="E90" s="777">
        <v>0</v>
      </c>
    </row>
    <row r="91" spans="1:5" x14ac:dyDescent="0.25">
      <c r="A91">
        <v>731275</v>
      </c>
      <c r="B91" s="777" t="s">
        <v>1413</v>
      </c>
      <c r="C91" s="777" t="s">
        <v>1319</v>
      </c>
      <c r="D91" s="777" t="s">
        <v>1847</v>
      </c>
      <c r="E91" s="777">
        <v>470</v>
      </c>
    </row>
    <row r="92" spans="1:5" x14ac:dyDescent="0.25">
      <c r="A92">
        <v>731882</v>
      </c>
      <c r="B92" s="777" t="s">
        <v>1414</v>
      </c>
      <c r="C92" s="777" t="s">
        <v>1885</v>
      </c>
      <c r="D92" s="777" t="s">
        <v>1847</v>
      </c>
      <c r="E92" s="777">
        <v>0</v>
      </c>
    </row>
    <row r="93" spans="1:5" x14ac:dyDescent="0.25">
      <c r="A93">
        <v>732038</v>
      </c>
      <c r="B93" s="777" t="s">
        <v>1415</v>
      </c>
      <c r="C93" s="777" t="s">
        <v>1320</v>
      </c>
      <c r="D93" s="777" t="s">
        <v>1847</v>
      </c>
      <c r="E93" s="777">
        <v>0</v>
      </c>
    </row>
    <row r="94" spans="1:5" x14ac:dyDescent="0.25">
      <c r="A94">
        <v>733453</v>
      </c>
      <c r="B94" s="777" t="s">
        <v>1416</v>
      </c>
      <c r="C94" s="777" t="s">
        <v>1321</v>
      </c>
      <c r="D94" s="777" t="s">
        <v>1847</v>
      </c>
      <c r="E94" s="777">
        <v>0</v>
      </c>
    </row>
    <row r="95" spans="1:5" x14ac:dyDescent="0.25">
      <c r="A95">
        <v>733704</v>
      </c>
      <c r="B95" s="777" t="s">
        <v>1417</v>
      </c>
      <c r="C95" s="777" t="s">
        <v>1322</v>
      </c>
      <c r="D95" s="777" t="s">
        <v>1847</v>
      </c>
      <c r="E95" s="777">
        <v>0</v>
      </c>
    </row>
    <row r="96" spans="1:5" x14ac:dyDescent="0.25">
      <c r="A96">
        <v>734209</v>
      </c>
      <c r="B96" s="777" t="s">
        <v>1418</v>
      </c>
      <c r="C96" s="777" t="s">
        <v>1323</v>
      </c>
      <c r="D96" s="777" t="s">
        <v>1847</v>
      </c>
      <c r="E96" s="777">
        <v>0</v>
      </c>
    </row>
    <row r="97" spans="1:5" x14ac:dyDescent="0.25">
      <c r="A97">
        <v>734857</v>
      </c>
      <c r="B97" s="777" t="s">
        <v>1419</v>
      </c>
      <c r="C97" s="777" t="s">
        <v>1324</v>
      </c>
      <c r="D97" s="777" t="s">
        <v>1847</v>
      </c>
      <c r="E97" s="777">
        <v>0</v>
      </c>
    </row>
    <row r="98" spans="1:5" x14ac:dyDescent="0.25">
      <c r="A98">
        <v>734918</v>
      </c>
      <c r="B98" s="777" t="s">
        <v>1420</v>
      </c>
      <c r="C98" s="777" t="s">
        <v>1325</v>
      </c>
      <c r="D98" s="777" t="s">
        <v>1847</v>
      </c>
      <c r="E98" s="777">
        <v>0</v>
      </c>
    </row>
    <row r="99" spans="1:5" x14ac:dyDescent="0.25">
      <c r="A99">
        <v>734994</v>
      </c>
      <c r="B99" s="777" t="s">
        <v>1421</v>
      </c>
      <c r="C99" s="777" t="s">
        <v>1326</v>
      </c>
      <c r="D99" s="777" t="s">
        <v>1847</v>
      </c>
      <c r="E99" s="777">
        <v>0</v>
      </c>
    </row>
    <row r="100" spans="1:5" x14ac:dyDescent="0.25">
      <c r="A100">
        <v>735116</v>
      </c>
      <c r="B100" s="777" t="s">
        <v>1422</v>
      </c>
      <c r="C100" s="777" t="s">
        <v>1327</v>
      </c>
      <c r="D100" s="777" t="s">
        <v>1847</v>
      </c>
      <c r="E100" s="777">
        <v>0</v>
      </c>
    </row>
    <row r="101" spans="1:5" x14ac:dyDescent="0.25">
      <c r="A101">
        <v>735273</v>
      </c>
      <c r="B101" s="777" t="s">
        <v>1393</v>
      </c>
      <c r="C101" s="777" t="s">
        <v>423</v>
      </c>
      <c r="D101" s="777" t="s">
        <v>1847</v>
      </c>
      <c r="E101" s="777">
        <v>121</v>
      </c>
    </row>
    <row r="102" spans="1:5" x14ac:dyDescent="0.25">
      <c r="A102">
        <v>801980</v>
      </c>
      <c r="B102" s="777" t="s">
        <v>1423</v>
      </c>
      <c r="C102" s="777" t="s">
        <v>1328</v>
      </c>
      <c r="D102" s="777" t="s">
        <v>1847</v>
      </c>
      <c r="E102" s="777">
        <v>0</v>
      </c>
    </row>
    <row r="103" spans="1:5" x14ac:dyDescent="0.25">
      <c r="A103">
        <v>802049</v>
      </c>
      <c r="B103" s="777" t="s">
        <v>1424</v>
      </c>
      <c r="C103" s="777" t="s">
        <v>1329</v>
      </c>
      <c r="D103" s="777" t="s">
        <v>1847</v>
      </c>
      <c r="E103" s="777">
        <v>0</v>
      </c>
    </row>
    <row r="104" spans="1:5" x14ac:dyDescent="0.25">
      <c r="A104">
        <v>802477</v>
      </c>
      <c r="B104" s="777" t="s">
        <v>1425</v>
      </c>
      <c r="C104" s="777" t="s">
        <v>1330</v>
      </c>
      <c r="D104" s="777" t="s">
        <v>1847</v>
      </c>
      <c r="E104" s="777">
        <v>0</v>
      </c>
    </row>
    <row r="105" spans="1:5" x14ac:dyDescent="0.25">
      <c r="A105">
        <v>802938</v>
      </c>
      <c r="B105" s="777" t="s">
        <v>1426</v>
      </c>
      <c r="C105" s="777" t="s">
        <v>431</v>
      </c>
      <c r="D105" s="777" t="s">
        <v>1847</v>
      </c>
      <c r="E105" s="777">
        <v>0</v>
      </c>
    </row>
    <row r="106" spans="1:5" x14ac:dyDescent="0.25">
      <c r="A106">
        <v>806321</v>
      </c>
      <c r="B106" s="777" t="s">
        <v>1427</v>
      </c>
      <c r="C106" s="777" t="s">
        <v>2065</v>
      </c>
      <c r="D106" s="777" t="s">
        <v>1847</v>
      </c>
      <c r="E106" s="777">
        <v>0</v>
      </c>
    </row>
    <row r="107" spans="1:5" x14ac:dyDescent="0.25">
      <c r="A107">
        <v>821590</v>
      </c>
      <c r="B107" s="777" t="s">
        <v>1428</v>
      </c>
      <c r="C107" s="777" t="s">
        <v>1331</v>
      </c>
      <c r="D107" s="777" t="s">
        <v>1847</v>
      </c>
      <c r="E107" s="777">
        <v>0</v>
      </c>
    </row>
    <row r="108" spans="1:5" x14ac:dyDescent="0.25">
      <c r="A108">
        <v>824442</v>
      </c>
      <c r="B108" s="777" t="s">
        <v>1429</v>
      </c>
      <c r="C108" s="777" t="s">
        <v>220</v>
      </c>
      <c r="D108" s="777" t="s">
        <v>1847</v>
      </c>
      <c r="E108" s="777">
        <v>9738</v>
      </c>
    </row>
    <row r="109" spans="1:5" x14ac:dyDescent="0.25">
      <c r="A109">
        <v>824766</v>
      </c>
      <c r="B109" s="777" t="s">
        <v>1430</v>
      </c>
      <c r="C109" s="777" t="s">
        <v>1332</v>
      </c>
      <c r="D109" s="777" t="s">
        <v>1847</v>
      </c>
      <c r="E109" s="777">
        <v>0</v>
      </c>
    </row>
    <row r="110" spans="1:5" x14ac:dyDescent="0.25">
      <c r="A110">
        <v>825005</v>
      </c>
      <c r="B110" s="777" t="s">
        <v>1431</v>
      </c>
      <c r="C110" s="777" t="s">
        <v>1266</v>
      </c>
      <c r="D110" s="777" t="s">
        <v>1847</v>
      </c>
      <c r="E110" s="777">
        <v>790</v>
      </c>
    </row>
    <row r="111" spans="1:5" x14ac:dyDescent="0.25">
      <c r="A111">
        <v>827009</v>
      </c>
      <c r="B111" s="777" t="s">
        <v>1429</v>
      </c>
      <c r="C111" s="777" t="s">
        <v>220</v>
      </c>
      <c r="D111" s="777" t="s">
        <v>1847</v>
      </c>
      <c r="E111" s="777">
        <v>3360</v>
      </c>
    </row>
    <row r="112" spans="1:5" x14ac:dyDescent="0.25">
      <c r="A112">
        <v>827548</v>
      </c>
      <c r="B112" s="777" t="s">
        <v>1432</v>
      </c>
      <c r="C112" s="777" t="s">
        <v>1333</v>
      </c>
      <c r="D112" s="777" t="s">
        <v>1847</v>
      </c>
      <c r="E112" s="777">
        <v>0</v>
      </c>
    </row>
    <row r="113" spans="1:5" x14ac:dyDescent="0.25">
      <c r="A113">
        <v>829390</v>
      </c>
      <c r="B113" s="777" t="s">
        <v>1433</v>
      </c>
      <c r="C113" s="777" t="s">
        <v>512</v>
      </c>
      <c r="D113" s="777" t="s">
        <v>1847</v>
      </c>
      <c r="E113" s="777">
        <v>0</v>
      </c>
    </row>
    <row r="114" spans="1:5" x14ac:dyDescent="0.25">
      <c r="A114">
        <v>833198</v>
      </c>
      <c r="B114" s="777" t="s">
        <v>1434</v>
      </c>
      <c r="C114" s="777" t="s">
        <v>1334</v>
      </c>
      <c r="D114" s="777" t="s">
        <v>1847</v>
      </c>
      <c r="E114" s="777">
        <v>164</v>
      </c>
    </row>
    <row r="115" spans="1:5" x14ac:dyDescent="0.25">
      <c r="A115">
        <v>833482</v>
      </c>
      <c r="B115" s="777" t="s">
        <v>1435</v>
      </c>
      <c r="C115" s="777" t="s">
        <v>1335</v>
      </c>
      <c r="D115" s="777" t="s">
        <v>1847</v>
      </c>
      <c r="E115" s="777">
        <v>0</v>
      </c>
    </row>
    <row r="116" spans="1:5" x14ac:dyDescent="0.25">
      <c r="A116">
        <v>833486</v>
      </c>
      <c r="B116" s="777" t="s">
        <v>1435</v>
      </c>
      <c r="C116" s="777" t="s">
        <v>1335</v>
      </c>
      <c r="D116" s="777" t="s">
        <v>1847</v>
      </c>
      <c r="E116" s="777">
        <v>0</v>
      </c>
    </row>
    <row r="117" spans="1:5" x14ac:dyDescent="0.25">
      <c r="A117">
        <v>833556</v>
      </c>
      <c r="B117" s="777" t="s">
        <v>1436</v>
      </c>
      <c r="C117" s="777" t="s">
        <v>1336</v>
      </c>
      <c r="D117" s="777" t="s">
        <v>1847</v>
      </c>
      <c r="E117" s="777">
        <v>0</v>
      </c>
    </row>
    <row r="118" spans="1:5" x14ac:dyDescent="0.25">
      <c r="A118">
        <v>834152</v>
      </c>
      <c r="B118" s="777" t="s">
        <v>1437</v>
      </c>
      <c r="C118" s="777" t="s">
        <v>1337</v>
      </c>
      <c r="D118" s="777" t="s">
        <v>1847</v>
      </c>
      <c r="E118" s="777">
        <v>0</v>
      </c>
    </row>
    <row r="119" spans="1:5" x14ac:dyDescent="0.25">
      <c r="A119">
        <v>834152</v>
      </c>
      <c r="B119" s="777" t="s">
        <v>1437</v>
      </c>
      <c r="C119" s="777" t="s">
        <v>1337</v>
      </c>
      <c r="D119" s="777" t="s">
        <v>1847</v>
      </c>
      <c r="E119" s="777">
        <v>0</v>
      </c>
    </row>
    <row r="120" spans="1:5" x14ac:dyDescent="0.25">
      <c r="A120">
        <v>834263</v>
      </c>
      <c r="B120" s="777" t="s">
        <v>1438</v>
      </c>
      <c r="C120" s="777" t="s">
        <v>1338</v>
      </c>
      <c r="D120" s="777" t="s">
        <v>1847</v>
      </c>
      <c r="E120" s="777">
        <v>0</v>
      </c>
    </row>
    <row r="121" spans="1:5" x14ac:dyDescent="0.25">
      <c r="A121">
        <v>834333</v>
      </c>
      <c r="B121" s="777" t="s">
        <v>1439</v>
      </c>
      <c r="C121" s="777" t="s">
        <v>519</v>
      </c>
      <c r="D121" s="777" t="s">
        <v>1847</v>
      </c>
      <c r="E121" s="777">
        <v>0</v>
      </c>
    </row>
    <row r="122" spans="1:5" x14ac:dyDescent="0.25">
      <c r="A122">
        <v>834596</v>
      </c>
      <c r="B122" s="777" t="s">
        <v>1437</v>
      </c>
      <c r="C122" s="777" t="s">
        <v>1339</v>
      </c>
      <c r="D122" s="777" t="s">
        <v>1847</v>
      </c>
      <c r="E122" s="777">
        <v>0</v>
      </c>
    </row>
    <row r="123" spans="1:5" x14ac:dyDescent="0.25">
      <c r="A123">
        <v>834662</v>
      </c>
      <c r="B123" s="777" t="s">
        <v>530</v>
      </c>
      <c r="C123" s="777" t="s">
        <v>1340</v>
      </c>
      <c r="D123" s="777" t="s">
        <v>1847</v>
      </c>
      <c r="E123" s="777">
        <v>0</v>
      </c>
    </row>
    <row r="124" spans="1:5" x14ac:dyDescent="0.25">
      <c r="A124">
        <v>835043</v>
      </c>
      <c r="B124" s="777" t="s">
        <v>1435</v>
      </c>
      <c r="C124" s="777" t="s">
        <v>1341</v>
      </c>
      <c r="D124" s="777" t="s">
        <v>1847</v>
      </c>
      <c r="E124" s="777">
        <v>0</v>
      </c>
    </row>
    <row r="125" spans="1:5" x14ac:dyDescent="0.25">
      <c r="A125">
        <v>835064</v>
      </c>
      <c r="B125" s="777" t="s">
        <v>1440</v>
      </c>
      <c r="C125" s="777" t="s">
        <v>225</v>
      </c>
      <c r="D125" s="777" t="s">
        <v>1847</v>
      </c>
      <c r="E125" s="777">
        <v>0</v>
      </c>
    </row>
    <row r="126" spans="1:5" x14ac:dyDescent="0.25">
      <c r="A126">
        <v>835068</v>
      </c>
      <c r="B126" s="777" t="s">
        <v>1441</v>
      </c>
      <c r="C126" s="777" t="s">
        <v>226</v>
      </c>
      <c r="D126" s="777" t="s">
        <v>1847</v>
      </c>
      <c r="E126" s="777">
        <v>0</v>
      </c>
    </row>
    <row r="127" spans="1:5" x14ac:dyDescent="0.25">
      <c r="A127">
        <v>835124</v>
      </c>
      <c r="B127" s="777" t="s">
        <v>1442</v>
      </c>
      <c r="C127" s="777" t="s">
        <v>1342</v>
      </c>
      <c r="D127" s="777" t="s">
        <v>1847</v>
      </c>
      <c r="E127" s="777">
        <v>1100</v>
      </c>
    </row>
    <row r="128" spans="1:5" x14ac:dyDescent="0.25">
      <c r="A128">
        <v>835712</v>
      </c>
      <c r="B128" s="777" t="s">
        <v>1443</v>
      </c>
      <c r="C128" s="777" t="s">
        <v>1343</v>
      </c>
      <c r="D128" s="777" t="s">
        <v>1847</v>
      </c>
      <c r="E128" s="777">
        <v>0</v>
      </c>
    </row>
    <row r="129" spans="1:5" x14ac:dyDescent="0.25">
      <c r="A129">
        <v>835864</v>
      </c>
      <c r="B129" s="777" t="s">
        <v>1444</v>
      </c>
      <c r="C129" s="777" t="s">
        <v>1344</v>
      </c>
      <c r="D129" s="777" t="s">
        <v>1847</v>
      </c>
      <c r="E129" s="777">
        <v>0</v>
      </c>
    </row>
    <row r="132" spans="1:5" x14ac:dyDescent="0.25">
      <c r="E132">
        <f>SUM(E1:E131)</f>
        <v>20145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3.2" x14ac:dyDescent="0.25"/>
  <cols>
    <col min="1" max="1" width="10" style="135" bestFit="1" customWidth="1"/>
    <col min="2" max="2" width="26.44140625" style="135" customWidth="1"/>
    <col min="3" max="3" width="20.44140625" style="135" bestFit="1" customWidth="1"/>
    <col min="4" max="4" width="9.5546875" style="135" customWidth="1"/>
    <col min="5" max="5" width="9" style="135" bestFit="1" customWidth="1"/>
    <col min="6" max="6" width="4" style="135" customWidth="1"/>
    <col min="7" max="7" width="3.6640625" style="135" customWidth="1"/>
    <col min="8" max="8" width="5.5546875" style="135" customWidth="1"/>
    <col min="9" max="9" width="10.109375" style="363" customWidth="1"/>
    <col min="10" max="10" width="10.33203125" bestFit="1" customWidth="1"/>
    <col min="11" max="11" width="4.109375" customWidth="1"/>
    <col min="12" max="12" width="8.6640625" customWidth="1"/>
    <col min="14" max="14" width="11" style="136"/>
    <col min="15" max="15" width="11" style="98"/>
  </cols>
  <sheetData>
    <row r="1" spans="1:16" x14ac:dyDescent="0.25">
      <c r="A1" t="s">
        <v>2054</v>
      </c>
      <c r="B1" t="s">
        <v>2054</v>
      </c>
      <c r="C1" t="s">
        <v>27</v>
      </c>
      <c r="D1" t="s">
        <v>1796</v>
      </c>
      <c r="E1" t="s">
        <v>28</v>
      </c>
      <c r="F1" t="s">
        <v>2051</v>
      </c>
      <c r="G1" t="s">
        <v>2050</v>
      </c>
      <c r="H1" t="s">
        <v>29</v>
      </c>
      <c r="I1" s="778" t="s">
        <v>30</v>
      </c>
      <c r="J1" t="s">
        <v>31</v>
      </c>
    </row>
    <row r="2" spans="1:16" x14ac:dyDescent="0.25">
      <c r="A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36</v>
      </c>
      <c r="G2" t="s">
        <v>36</v>
      </c>
      <c r="H2" t="s">
        <v>37</v>
      </c>
      <c r="I2" s="778" t="s">
        <v>38</v>
      </c>
      <c r="J2" t="s">
        <v>38</v>
      </c>
    </row>
    <row r="3" spans="1:16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44</v>
      </c>
      <c r="H3" t="s">
        <v>45</v>
      </c>
      <c r="I3" s="778" t="s">
        <v>46</v>
      </c>
      <c r="J3" t="s">
        <v>46</v>
      </c>
    </row>
    <row r="4" spans="1:16" x14ac:dyDescent="0.25">
      <c r="A4">
        <v>602280</v>
      </c>
      <c r="B4" t="s">
        <v>234</v>
      </c>
      <c r="C4" t="s">
        <v>144</v>
      </c>
      <c r="D4">
        <v>20011101</v>
      </c>
      <c r="E4">
        <v>20011130</v>
      </c>
      <c r="F4" t="s">
        <v>25</v>
      </c>
      <c r="G4" t="s">
        <v>24</v>
      </c>
      <c r="H4" t="s">
        <v>2220</v>
      </c>
      <c r="I4">
        <v>0</v>
      </c>
      <c r="J4">
        <f>IF(ISNA(VLOOKUP(A4,cgasx,5,FALSE)),0,(VLOOKUP(A4,cgasx,5,FALSE)))</f>
        <v>259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259</v>
      </c>
      <c r="N4">
        <f>+J4-M4</f>
        <v>0</v>
      </c>
      <c r="O4" s="149"/>
      <c r="P4" s="149"/>
    </row>
    <row r="5" spans="1:16" x14ac:dyDescent="0.25">
      <c r="A5">
        <v>602297</v>
      </c>
      <c r="B5" t="s">
        <v>235</v>
      </c>
      <c r="C5" t="s">
        <v>145</v>
      </c>
      <c r="D5">
        <v>20011030</v>
      </c>
      <c r="E5">
        <v>20011127</v>
      </c>
      <c r="F5" t="s">
        <v>25</v>
      </c>
      <c r="G5" t="s">
        <v>24</v>
      </c>
      <c r="H5" t="s">
        <v>2220</v>
      </c>
      <c r="I5">
        <v>0</v>
      </c>
      <c r="J5">
        <f t="shared" ref="J5:J68" si="1">IF(ISNA(VLOOKUP(A5,cgasx,5,FALSE)),0,(VLOOKUP(A5,cgasx,5,FALSE)))</f>
        <v>500</v>
      </c>
      <c r="L5" s="160" t="str">
        <f t="shared" si="0"/>
        <v>Y</v>
      </c>
      <c r="M5" s="160">
        <f t="shared" ref="M5:M73" si="2">IF(ISNA(VLOOKUP(A5,InCGAS,1,FALSE)),"na",VLOOKUP(A5,InCGAS,9,FALSE))</f>
        <v>500</v>
      </c>
      <c r="N5">
        <f t="shared" ref="N5:N73" si="3">+J5-M5</f>
        <v>0</v>
      </c>
      <c r="O5" s="149"/>
      <c r="P5" s="149"/>
    </row>
    <row r="6" spans="1:16" x14ac:dyDescent="0.25">
      <c r="A6">
        <v>602303</v>
      </c>
      <c r="B6" t="s">
        <v>236</v>
      </c>
      <c r="C6" t="s">
        <v>145</v>
      </c>
      <c r="D6">
        <v>20011030</v>
      </c>
      <c r="E6">
        <v>20011127</v>
      </c>
      <c r="F6" t="s">
        <v>25</v>
      </c>
      <c r="G6" t="s">
        <v>24</v>
      </c>
      <c r="H6" t="s">
        <v>2220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5">
      <c r="A7">
        <v>602337</v>
      </c>
      <c r="B7" t="s">
        <v>237</v>
      </c>
      <c r="C7" t="s">
        <v>536</v>
      </c>
      <c r="D7">
        <v>20011031</v>
      </c>
      <c r="E7">
        <v>20011129</v>
      </c>
      <c r="F7" t="s">
        <v>585</v>
      </c>
      <c r="G7" t="s">
        <v>24</v>
      </c>
      <c r="H7" t="s">
        <v>2220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5">
      <c r="A8">
        <v>602350</v>
      </c>
      <c r="B8" t="s">
        <v>239</v>
      </c>
      <c r="C8" t="s">
        <v>537</v>
      </c>
      <c r="D8">
        <v>20011102</v>
      </c>
      <c r="E8">
        <v>20011130</v>
      </c>
      <c r="F8" t="s">
        <v>25</v>
      </c>
      <c r="G8" t="s">
        <v>24</v>
      </c>
      <c r="H8" t="s">
        <v>2220</v>
      </c>
      <c r="I8">
        <v>0</v>
      </c>
      <c r="J8">
        <f t="shared" si="1"/>
        <v>0</v>
      </c>
      <c r="L8" s="160" t="str">
        <f>IF(ISNA(VLOOKUP(A8,InCGAS,1,FALSE)),"--", "Y")</f>
        <v>Y</v>
      </c>
      <c r="M8" s="160">
        <f>IF(ISNA(VLOOKUP(A8,InCGAS,1,FALSE)),"na",VLOOKUP(A8,InCGAS,9,FALSE))</f>
        <v>0</v>
      </c>
      <c r="N8">
        <f>+J8-M8</f>
        <v>0</v>
      </c>
      <c r="O8" s="149"/>
      <c r="P8" s="149"/>
    </row>
    <row r="9" spans="1:16" x14ac:dyDescent="0.25">
      <c r="A9">
        <v>602355</v>
      </c>
      <c r="B9" t="s">
        <v>240</v>
      </c>
      <c r="C9" t="s">
        <v>594</v>
      </c>
      <c r="D9">
        <v>20011106</v>
      </c>
      <c r="E9">
        <v>20011205</v>
      </c>
      <c r="F9" t="s">
        <v>25</v>
      </c>
      <c r="G9" t="s">
        <v>24</v>
      </c>
      <c r="H9" t="s">
        <v>2220</v>
      </c>
      <c r="I9">
        <v>0</v>
      </c>
      <c r="J9">
        <f t="shared" si="1"/>
        <v>83</v>
      </c>
      <c r="L9" s="160" t="str">
        <f>IF(ISNA(VLOOKUP(A9,InCGAS,1,FALSE)),"--", "Y")</f>
        <v>Y</v>
      </c>
      <c r="M9" s="160">
        <f>IF(ISNA(VLOOKUP(A9,InCGAS,1,FALSE)),"na",VLOOKUP(A9,InCGAS,9,FALSE))</f>
        <v>83</v>
      </c>
      <c r="N9">
        <f>+J9-M9</f>
        <v>0</v>
      </c>
      <c r="O9" s="149"/>
      <c r="P9" s="149"/>
    </row>
    <row r="10" spans="1:16" x14ac:dyDescent="0.25">
      <c r="A10">
        <v>602364</v>
      </c>
      <c r="B10" t="s">
        <v>241</v>
      </c>
      <c r="C10" t="s">
        <v>148</v>
      </c>
      <c r="D10">
        <v>20011029</v>
      </c>
      <c r="E10">
        <v>20011128</v>
      </c>
      <c r="F10" t="s">
        <v>585</v>
      </c>
      <c r="G10" t="s">
        <v>24</v>
      </c>
      <c r="H10" t="s">
        <v>2220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5">
      <c r="A11">
        <v>602368</v>
      </c>
      <c r="B11" t="s">
        <v>242</v>
      </c>
      <c r="C11" t="s">
        <v>149</v>
      </c>
      <c r="D11">
        <v>20011030</v>
      </c>
      <c r="E11">
        <v>20011127</v>
      </c>
      <c r="F11" t="s">
        <v>25</v>
      </c>
      <c r="G11" t="s">
        <v>24</v>
      </c>
      <c r="H11" t="s">
        <v>2220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5">
      <c r="A12">
        <v>602405</v>
      </c>
      <c r="B12" t="s">
        <v>243</v>
      </c>
      <c r="C12" t="s">
        <v>538</v>
      </c>
      <c r="D12">
        <v>20011030</v>
      </c>
      <c r="E12">
        <v>20011129</v>
      </c>
      <c r="F12" t="s">
        <v>25</v>
      </c>
      <c r="G12" t="s">
        <v>24</v>
      </c>
      <c r="H12" t="s">
        <v>2220</v>
      </c>
      <c r="I12">
        <v>0</v>
      </c>
      <c r="J12">
        <f t="shared" si="1"/>
        <v>201</v>
      </c>
      <c r="L12" s="160" t="str">
        <f t="shared" si="0"/>
        <v>Y</v>
      </c>
      <c r="M12" s="160">
        <f t="shared" si="2"/>
        <v>201</v>
      </c>
      <c r="N12">
        <f t="shared" si="3"/>
        <v>0</v>
      </c>
      <c r="O12" s="149"/>
      <c r="P12" s="149"/>
    </row>
    <row r="13" spans="1:16" x14ac:dyDescent="0.25">
      <c r="A13">
        <v>602411</v>
      </c>
      <c r="B13" t="s">
        <v>244</v>
      </c>
      <c r="C13" t="s">
        <v>150</v>
      </c>
      <c r="D13">
        <v>20011102</v>
      </c>
      <c r="E13">
        <v>20011130</v>
      </c>
      <c r="F13" t="s">
        <v>25</v>
      </c>
      <c r="G13" t="s">
        <v>24</v>
      </c>
      <c r="H13" t="s">
        <v>2220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5">
      <c r="A14">
        <v>602423</v>
      </c>
      <c r="B14" t="s">
        <v>245</v>
      </c>
      <c r="C14" t="s">
        <v>151</v>
      </c>
      <c r="D14">
        <v>20011105</v>
      </c>
      <c r="E14">
        <v>20011204</v>
      </c>
      <c r="F14" t="s">
        <v>25</v>
      </c>
      <c r="G14" t="s">
        <v>24</v>
      </c>
      <c r="H14" t="s">
        <v>2220</v>
      </c>
      <c r="I14">
        <v>0</v>
      </c>
      <c r="J14">
        <f t="shared" si="1"/>
        <v>724</v>
      </c>
      <c r="L14" s="160" t="str">
        <f t="shared" si="0"/>
        <v>Y</v>
      </c>
      <c r="M14" s="160">
        <f t="shared" si="2"/>
        <v>724</v>
      </c>
      <c r="N14">
        <f t="shared" si="3"/>
        <v>0</v>
      </c>
      <c r="O14" s="149"/>
      <c r="P14" s="149"/>
    </row>
    <row r="15" spans="1:16" x14ac:dyDescent="0.25">
      <c r="A15">
        <v>602442</v>
      </c>
      <c r="B15" t="s">
        <v>246</v>
      </c>
      <c r="C15" t="s">
        <v>152</v>
      </c>
      <c r="D15">
        <v>20011030</v>
      </c>
      <c r="E15">
        <v>20011128</v>
      </c>
      <c r="F15" t="s">
        <v>25</v>
      </c>
      <c r="G15" t="s">
        <v>24</v>
      </c>
      <c r="H15" t="s">
        <v>2220</v>
      </c>
      <c r="I15">
        <v>0</v>
      </c>
      <c r="J15">
        <f t="shared" si="1"/>
        <v>5</v>
      </c>
      <c r="L15" s="160" t="str">
        <f t="shared" si="0"/>
        <v>Y</v>
      </c>
      <c r="M15" s="160">
        <f t="shared" si="2"/>
        <v>5</v>
      </c>
      <c r="N15">
        <f t="shared" si="3"/>
        <v>0</v>
      </c>
      <c r="O15" s="149"/>
      <c r="P15" s="149"/>
    </row>
    <row r="16" spans="1:16" x14ac:dyDescent="0.25">
      <c r="A16">
        <v>602444</v>
      </c>
      <c r="B16" t="s">
        <v>247</v>
      </c>
      <c r="C16" t="s">
        <v>145</v>
      </c>
      <c r="D16">
        <v>20011031</v>
      </c>
      <c r="E16">
        <v>20011128</v>
      </c>
      <c r="F16" t="s">
        <v>25</v>
      </c>
      <c r="G16" t="s">
        <v>24</v>
      </c>
      <c r="H16" t="s">
        <v>2220</v>
      </c>
      <c r="I16">
        <v>0</v>
      </c>
      <c r="J16">
        <f t="shared" si="1"/>
        <v>368</v>
      </c>
      <c r="L16" s="160" t="str">
        <f t="shared" si="0"/>
        <v>Y</v>
      </c>
      <c r="M16" s="160">
        <f t="shared" si="2"/>
        <v>368</v>
      </c>
      <c r="N16">
        <f t="shared" si="3"/>
        <v>0</v>
      </c>
      <c r="O16" s="149"/>
      <c r="P16" s="149"/>
    </row>
    <row r="17" spans="1:16" x14ac:dyDescent="0.25">
      <c r="A17">
        <v>602455</v>
      </c>
      <c r="B17" t="s">
        <v>248</v>
      </c>
      <c r="C17" t="s">
        <v>539</v>
      </c>
      <c r="D17">
        <v>20011106</v>
      </c>
      <c r="E17">
        <v>20011205</v>
      </c>
      <c r="F17" t="s">
        <v>25</v>
      </c>
      <c r="G17" t="s">
        <v>24</v>
      </c>
      <c r="H17" t="s">
        <v>2220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5">
      <c r="A18">
        <v>602456</v>
      </c>
      <c r="B18" t="s">
        <v>249</v>
      </c>
      <c r="C18" t="s">
        <v>539</v>
      </c>
      <c r="D18">
        <v>20011106</v>
      </c>
      <c r="E18">
        <v>20011205</v>
      </c>
      <c r="F18" t="s">
        <v>25</v>
      </c>
      <c r="G18" t="s">
        <v>25</v>
      </c>
      <c r="H18" t="s">
        <v>2220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5">
      <c r="A19">
        <v>602457</v>
      </c>
      <c r="B19" t="s">
        <v>250</v>
      </c>
      <c r="C19" t="s">
        <v>539</v>
      </c>
      <c r="D19">
        <v>20011106</v>
      </c>
      <c r="E19">
        <v>20011205</v>
      </c>
      <c r="F19" t="s">
        <v>25</v>
      </c>
      <c r="G19" t="s">
        <v>24</v>
      </c>
      <c r="H19" t="s">
        <v>2220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5">
      <c r="A20">
        <v>602461</v>
      </c>
      <c r="B20" t="s">
        <v>251</v>
      </c>
      <c r="C20" t="s">
        <v>540</v>
      </c>
      <c r="D20">
        <v>20011029</v>
      </c>
      <c r="E20">
        <v>20011129</v>
      </c>
      <c r="F20" t="s">
        <v>25</v>
      </c>
      <c r="G20" t="s">
        <v>24</v>
      </c>
      <c r="H20" t="s">
        <v>2220</v>
      </c>
      <c r="I20">
        <v>0</v>
      </c>
      <c r="J20">
        <f t="shared" si="1"/>
        <v>238</v>
      </c>
      <c r="L20" s="160" t="str">
        <f t="shared" si="0"/>
        <v>Y</v>
      </c>
      <c r="M20" s="160">
        <f t="shared" si="2"/>
        <v>238</v>
      </c>
      <c r="N20">
        <f t="shared" si="3"/>
        <v>0</v>
      </c>
      <c r="O20" s="149"/>
      <c r="P20" s="149"/>
    </row>
    <row r="21" spans="1:16" x14ac:dyDescent="0.25">
      <c r="A21">
        <v>602467</v>
      </c>
      <c r="B21" t="s">
        <v>252</v>
      </c>
      <c r="C21" t="s">
        <v>149</v>
      </c>
      <c r="D21">
        <v>20011102</v>
      </c>
      <c r="E21">
        <v>20011130</v>
      </c>
      <c r="F21" t="s">
        <v>25</v>
      </c>
      <c r="G21" t="s">
        <v>24</v>
      </c>
      <c r="H21" t="s">
        <v>2220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5">
      <c r="A22">
        <v>602482</v>
      </c>
      <c r="B22" t="s">
        <v>85</v>
      </c>
      <c r="C22" t="s">
        <v>155</v>
      </c>
      <c r="D22">
        <v>20011029</v>
      </c>
      <c r="E22">
        <v>20011127</v>
      </c>
      <c r="F22" t="s">
        <v>25</v>
      </c>
      <c r="G22" t="s">
        <v>24</v>
      </c>
      <c r="H22" t="s">
        <v>2220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5">
      <c r="A23">
        <v>602485</v>
      </c>
      <c r="B23" t="s">
        <v>253</v>
      </c>
      <c r="C23" t="s">
        <v>541</v>
      </c>
      <c r="D23">
        <v>20011106</v>
      </c>
      <c r="E23">
        <v>20011205</v>
      </c>
      <c r="F23" t="s">
        <v>585</v>
      </c>
      <c r="G23" t="s">
        <v>24</v>
      </c>
      <c r="H23" t="s">
        <v>2220</v>
      </c>
      <c r="I23">
        <v>0</v>
      </c>
      <c r="J23">
        <f t="shared" si="1"/>
        <v>59</v>
      </c>
      <c r="L23" s="160" t="str">
        <f t="shared" si="0"/>
        <v>Y</v>
      </c>
      <c r="M23" s="160">
        <f t="shared" si="2"/>
        <v>59</v>
      </c>
      <c r="N23">
        <f t="shared" si="3"/>
        <v>0</v>
      </c>
      <c r="O23" s="149"/>
      <c r="P23" s="149"/>
    </row>
    <row r="24" spans="1:16" x14ac:dyDescent="0.25">
      <c r="A24">
        <v>602544</v>
      </c>
      <c r="B24" t="s">
        <v>254</v>
      </c>
      <c r="C24" t="s">
        <v>542</v>
      </c>
      <c r="D24">
        <v>20011102</v>
      </c>
      <c r="E24">
        <v>20011130</v>
      </c>
      <c r="F24" t="s">
        <v>25</v>
      </c>
      <c r="G24" t="s">
        <v>24</v>
      </c>
      <c r="H24" t="s">
        <v>2220</v>
      </c>
      <c r="I24">
        <v>0</v>
      </c>
      <c r="J24">
        <f t="shared" si="1"/>
        <v>10</v>
      </c>
      <c r="L24" s="160" t="str">
        <f t="shared" si="0"/>
        <v>Y</v>
      </c>
      <c r="M24" s="160">
        <f t="shared" si="2"/>
        <v>10</v>
      </c>
      <c r="N24">
        <f t="shared" si="3"/>
        <v>0</v>
      </c>
      <c r="O24" s="149"/>
      <c r="P24" s="149"/>
    </row>
    <row r="25" spans="1:16" x14ac:dyDescent="0.25">
      <c r="A25">
        <v>602556</v>
      </c>
      <c r="B25" t="s">
        <v>255</v>
      </c>
      <c r="C25" t="s">
        <v>1104</v>
      </c>
      <c r="D25">
        <v>20011031</v>
      </c>
      <c r="E25">
        <v>20011129</v>
      </c>
      <c r="F25" t="s">
        <v>25</v>
      </c>
      <c r="G25" t="s">
        <v>24</v>
      </c>
      <c r="H25" t="s">
        <v>2220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5">
      <c r="A26">
        <v>602559</v>
      </c>
      <c r="B26" t="s">
        <v>256</v>
      </c>
      <c r="C26" t="s">
        <v>543</v>
      </c>
      <c r="D26">
        <v>20011029</v>
      </c>
      <c r="E26">
        <v>20011127</v>
      </c>
      <c r="F26" t="s">
        <v>25</v>
      </c>
      <c r="G26" t="s">
        <v>24</v>
      </c>
      <c r="H26" t="s">
        <v>2220</v>
      </c>
      <c r="I26">
        <v>0</v>
      </c>
      <c r="J26">
        <f t="shared" si="1"/>
        <v>0</v>
      </c>
      <c r="L26" s="160" t="str">
        <f t="shared" si="0"/>
        <v>Y</v>
      </c>
      <c r="M26" s="160">
        <f t="shared" si="2"/>
        <v>0</v>
      </c>
      <c r="N26">
        <f t="shared" si="3"/>
        <v>0</v>
      </c>
      <c r="O26" s="149"/>
      <c r="P26" s="149"/>
    </row>
    <row r="27" spans="1:16" x14ac:dyDescent="0.25">
      <c r="A27">
        <v>602562</v>
      </c>
      <c r="B27" t="s">
        <v>257</v>
      </c>
      <c r="C27" t="s">
        <v>543</v>
      </c>
      <c r="D27">
        <v>20011029</v>
      </c>
      <c r="E27">
        <v>20011127</v>
      </c>
      <c r="F27" t="s">
        <v>25</v>
      </c>
      <c r="G27" t="s">
        <v>24</v>
      </c>
      <c r="H27" t="s">
        <v>2220</v>
      </c>
      <c r="I27">
        <v>0</v>
      </c>
      <c r="J27">
        <f t="shared" si="1"/>
        <v>0</v>
      </c>
      <c r="L27" s="160" t="str">
        <f t="shared" si="0"/>
        <v>Y</v>
      </c>
      <c r="M27" s="160">
        <f t="shared" si="2"/>
        <v>0</v>
      </c>
      <c r="N27">
        <f t="shared" si="3"/>
        <v>0</v>
      </c>
      <c r="O27" s="149"/>
      <c r="P27" s="149"/>
    </row>
    <row r="28" spans="1:16" x14ac:dyDescent="0.25">
      <c r="A28">
        <v>602598</v>
      </c>
      <c r="B28" t="s">
        <v>258</v>
      </c>
      <c r="C28" t="s">
        <v>144</v>
      </c>
      <c r="D28">
        <v>20011101</v>
      </c>
      <c r="E28">
        <v>20011130</v>
      </c>
      <c r="F28" t="s">
        <v>25</v>
      </c>
      <c r="G28" t="s">
        <v>24</v>
      </c>
      <c r="H28" t="s">
        <v>2220</v>
      </c>
      <c r="I28">
        <v>0</v>
      </c>
      <c r="J28">
        <f t="shared" si="1"/>
        <v>68</v>
      </c>
      <c r="L28" s="160" t="str">
        <f t="shared" si="0"/>
        <v>Y</v>
      </c>
      <c r="M28" s="160">
        <f t="shared" si="2"/>
        <v>68</v>
      </c>
      <c r="N28">
        <f t="shared" si="3"/>
        <v>0</v>
      </c>
      <c r="O28" s="149"/>
      <c r="P28" s="149"/>
    </row>
    <row r="29" spans="1:16" x14ac:dyDescent="0.25">
      <c r="A29">
        <v>602613</v>
      </c>
      <c r="B29" t="s">
        <v>259</v>
      </c>
      <c r="C29" t="s">
        <v>157</v>
      </c>
      <c r="D29">
        <v>20011030</v>
      </c>
      <c r="E29">
        <v>20011127</v>
      </c>
      <c r="F29" t="s">
        <v>25</v>
      </c>
      <c r="G29" t="s">
        <v>24</v>
      </c>
      <c r="H29" t="s">
        <v>2220</v>
      </c>
      <c r="I29">
        <v>0</v>
      </c>
      <c r="J29">
        <f t="shared" si="1"/>
        <v>250</v>
      </c>
      <c r="L29" s="160" t="str">
        <f t="shared" si="0"/>
        <v>Y</v>
      </c>
      <c r="M29" s="160">
        <f t="shared" si="2"/>
        <v>250</v>
      </c>
      <c r="N29">
        <f t="shared" si="3"/>
        <v>0</v>
      </c>
      <c r="O29" s="149"/>
      <c r="P29" s="149"/>
    </row>
    <row r="30" spans="1:16" x14ac:dyDescent="0.25">
      <c r="A30">
        <v>602661</v>
      </c>
      <c r="B30" t="s">
        <v>260</v>
      </c>
      <c r="C30" t="s">
        <v>544</v>
      </c>
      <c r="D30">
        <v>20011106</v>
      </c>
      <c r="E30">
        <v>20011205</v>
      </c>
      <c r="F30" t="s">
        <v>585</v>
      </c>
      <c r="G30" t="s">
        <v>24</v>
      </c>
      <c r="H30" t="s">
        <v>2220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5">
      <c r="A31">
        <v>602662</v>
      </c>
      <c r="B31" t="s">
        <v>261</v>
      </c>
      <c r="C31" t="s">
        <v>544</v>
      </c>
      <c r="D31">
        <v>20011106</v>
      </c>
      <c r="E31">
        <v>20011205</v>
      </c>
      <c r="F31" t="s">
        <v>585</v>
      </c>
      <c r="G31" t="s">
        <v>24</v>
      </c>
      <c r="H31" t="s">
        <v>2220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5">
      <c r="A32">
        <v>602663</v>
      </c>
      <c r="B32" t="s">
        <v>260</v>
      </c>
      <c r="C32" t="s">
        <v>544</v>
      </c>
      <c r="D32">
        <v>20011106</v>
      </c>
      <c r="E32">
        <v>20011205</v>
      </c>
      <c r="F32" t="s">
        <v>585</v>
      </c>
      <c r="G32" t="s">
        <v>24</v>
      </c>
      <c r="H32" t="s">
        <v>2220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5">
      <c r="A33">
        <v>602664</v>
      </c>
      <c r="B33" t="s">
        <v>262</v>
      </c>
      <c r="C33" t="s">
        <v>544</v>
      </c>
      <c r="D33">
        <v>20011106</v>
      </c>
      <c r="E33">
        <v>20011205</v>
      </c>
      <c r="F33" t="s">
        <v>585</v>
      </c>
      <c r="G33" t="s">
        <v>24</v>
      </c>
      <c r="H33" t="s">
        <v>2220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5">
      <c r="A34">
        <v>602670</v>
      </c>
      <c r="B34" t="s">
        <v>263</v>
      </c>
      <c r="C34" t="s">
        <v>159</v>
      </c>
      <c r="D34">
        <v>20011029</v>
      </c>
      <c r="E34">
        <v>20011127</v>
      </c>
      <c r="F34" t="s">
        <v>25</v>
      </c>
      <c r="G34" t="s">
        <v>25</v>
      </c>
      <c r="H34" t="s">
        <v>2220</v>
      </c>
      <c r="I34">
        <v>0</v>
      </c>
      <c r="J34">
        <f t="shared" si="1"/>
        <v>119</v>
      </c>
      <c r="L34" s="160" t="str">
        <f t="shared" ref="L34:L93" si="4">IF(ISNA(VLOOKUP(A34,InCGAS,1,FALSE)),"--", "Y")</f>
        <v>Y</v>
      </c>
      <c r="M34" s="160">
        <f t="shared" si="2"/>
        <v>119</v>
      </c>
      <c r="N34">
        <f t="shared" si="3"/>
        <v>0</v>
      </c>
      <c r="O34" s="149"/>
      <c r="P34" s="149"/>
    </row>
    <row r="35" spans="1:16" x14ac:dyDescent="0.25">
      <c r="A35">
        <v>602671</v>
      </c>
      <c r="B35" t="s">
        <v>264</v>
      </c>
      <c r="C35" t="s">
        <v>159</v>
      </c>
      <c r="D35">
        <v>20011029</v>
      </c>
      <c r="E35">
        <v>20011127</v>
      </c>
      <c r="F35" t="s">
        <v>25</v>
      </c>
      <c r="G35" t="s">
        <v>24</v>
      </c>
      <c r="H35" t="s">
        <v>2220</v>
      </c>
      <c r="I35">
        <v>0</v>
      </c>
      <c r="J35">
        <f t="shared" si="1"/>
        <v>461</v>
      </c>
      <c r="L35" s="160" t="str">
        <f t="shared" si="4"/>
        <v>Y</v>
      </c>
      <c r="M35" s="160">
        <f t="shared" si="2"/>
        <v>461</v>
      </c>
      <c r="N35">
        <f t="shared" si="3"/>
        <v>0</v>
      </c>
      <c r="O35" s="149"/>
      <c r="P35" s="149"/>
    </row>
    <row r="36" spans="1:16" x14ac:dyDescent="0.25">
      <c r="A36">
        <v>602736</v>
      </c>
      <c r="B36" t="s">
        <v>265</v>
      </c>
      <c r="C36" t="s">
        <v>545</v>
      </c>
      <c r="D36">
        <v>20011102</v>
      </c>
      <c r="E36">
        <v>20011130</v>
      </c>
      <c r="F36" t="s">
        <v>25</v>
      </c>
      <c r="G36" t="s">
        <v>24</v>
      </c>
      <c r="H36" t="s">
        <v>2220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5">
      <c r="A37">
        <v>604724</v>
      </c>
      <c r="B37" t="s">
        <v>266</v>
      </c>
      <c r="C37" t="s">
        <v>546</v>
      </c>
      <c r="D37">
        <v>20011029</v>
      </c>
      <c r="E37">
        <v>20011127</v>
      </c>
      <c r="F37" t="s">
        <v>25</v>
      </c>
      <c r="G37" t="s">
        <v>24</v>
      </c>
      <c r="H37" t="s">
        <v>2220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5">
      <c r="A38">
        <v>616411</v>
      </c>
      <c r="B38" t="s">
        <v>267</v>
      </c>
      <c r="C38" t="s">
        <v>168</v>
      </c>
      <c r="D38">
        <v>20011029</v>
      </c>
      <c r="E38">
        <v>20011127</v>
      </c>
      <c r="F38" t="s">
        <v>25</v>
      </c>
      <c r="G38" t="s">
        <v>24</v>
      </c>
      <c r="H38" t="s">
        <v>2220</v>
      </c>
      <c r="I38">
        <v>0</v>
      </c>
      <c r="J38">
        <f t="shared" si="1"/>
        <v>90</v>
      </c>
      <c r="L38" s="160" t="str">
        <f t="shared" si="4"/>
        <v>Y</v>
      </c>
      <c r="M38" s="160">
        <f t="shared" si="2"/>
        <v>90</v>
      </c>
      <c r="N38">
        <f t="shared" si="3"/>
        <v>0</v>
      </c>
      <c r="O38" s="149"/>
      <c r="P38" s="149"/>
    </row>
    <row r="39" spans="1:16" x14ac:dyDescent="0.25">
      <c r="A39">
        <v>617598</v>
      </c>
      <c r="B39" t="s">
        <v>268</v>
      </c>
      <c r="C39" t="s">
        <v>48</v>
      </c>
      <c r="D39">
        <v>20011121</v>
      </c>
      <c r="E39">
        <v>20011126</v>
      </c>
      <c r="F39" t="s">
        <v>585</v>
      </c>
      <c r="G39" t="s">
        <v>24</v>
      </c>
      <c r="H39" t="s">
        <v>2220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5">
      <c r="A40">
        <v>618011</v>
      </c>
      <c r="B40" t="s">
        <v>269</v>
      </c>
      <c r="C40" t="s">
        <v>169</v>
      </c>
      <c r="D40">
        <v>20011106</v>
      </c>
      <c r="E40">
        <v>20011205</v>
      </c>
      <c r="F40" t="s">
        <v>25</v>
      </c>
      <c r="G40" t="s">
        <v>24</v>
      </c>
      <c r="H40" t="s">
        <v>2220</v>
      </c>
      <c r="I40">
        <v>0</v>
      </c>
      <c r="J40">
        <f t="shared" si="1"/>
        <v>44</v>
      </c>
      <c r="L40" s="160" t="str">
        <f t="shared" si="4"/>
        <v>Y</v>
      </c>
      <c r="M40" s="160">
        <f t="shared" si="2"/>
        <v>44</v>
      </c>
      <c r="N40">
        <f t="shared" si="3"/>
        <v>0</v>
      </c>
      <c r="O40" s="149"/>
      <c r="P40" s="149"/>
    </row>
    <row r="41" spans="1:16" x14ac:dyDescent="0.25">
      <c r="A41">
        <v>618741</v>
      </c>
      <c r="B41" t="s">
        <v>270</v>
      </c>
      <c r="C41" t="s">
        <v>547</v>
      </c>
      <c r="D41">
        <v>20011102</v>
      </c>
      <c r="E41">
        <v>20011130</v>
      </c>
      <c r="F41" t="s">
        <v>25</v>
      </c>
      <c r="G41" t="s">
        <v>25</v>
      </c>
      <c r="H41" t="s">
        <v>2220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5">
      <c r="A42">
        <v>620073</v>
      </c>
      <c r="B42" t="s">
        <v>271</v>
      </c>
      <c r="C42" t="s">
        <v>2180</v>
      </c>
      <c r="D42">
        <v>20011105</v>
      </c>
      <c r="E42">
        <v>20011204</v>
      </c>
      <c r="F42" t="s">
        <v>25</v>
      </c>
      <c r="G42" t="s">
        <v>24</v>
      </c>
      <c r="H42" t="s">
        <v>2220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5">
      <c r="A43">
        <v>620988</v>
      </c>
      <c r="B43" t="s">
        <v>272</v>
      </c>
      <c r="C43" t="s">
        <v>171</v>
      </c>
      <c r="D43">
        <v>20011106</v>
      </c>
      <c r="E43">
        <v>20011205</v>
      </c>
      <c r="F43" t="s">
        <v>25</v>
      </c>
      <c r="G43" t="s">
        <v>24</v>
      </c>
      <c r="H43" t="s">
        <v>2220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5">
      <c r="A44">
        <v>622471</v>
      </c>
      <c r="B44" t="s">
        <v>273</v>
      </c>
      <c r="C44" t="s">
        <v>173</v>
      </c>
      <c r="D44">
        <v>20011105</v>
      </c>
      <c r="E44">
        <v>20011204</v>
      </c>
      <c r="F44" t="s">
        <v>25</v>
      </c>
      <c r="G44" t="s">
        <v>24</v>
      </c>
      <c r="H44" t="s">
        <v>2220</v>
      </c>
      <c r="I44">
        <v>0</v>
      </c>
      <c r="J44">
        <f t="shared" si="1"/>
        <v>88</v>
      </c>
      <c r="L44" s="160" t="str">
        <f t="shared" si="4"/>
        <v>Y</v>
      </c>
      <c r="M44" s="160">
        <f t="shared" si="2"/>
        <v>88</v>
      </c>
      <c r="N44">
        <f t="shared" si="3"/>
        <v>0</v>
      </c>
      <c r="O44" s="149"/>
      <c r="P44" s="149"/>
    </row>
    <row r="45" spans="1:16" x14ac:dyDescent="0.25">
      <c r="A45">
        <v>622546</v>
      </c>
      <c r="B45" t="s">
        <v>274</v>
      </c>
      <c r="C45" t="s">
        <v>174</v>
      </c>
      <c r="D45">
        <v>20011106</v>
      </c>
      <c r="E45">
        <v>20011205</v>
      </c>
      <c r="F45" t="s">
        <v>25</v>
      </c>
      <c r="G45" t="s">
        <v>24</v>
      </c>
      <c r="H45" t="s">
        <v>2220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5">
      <c r="A46">
        <v>622550</v>
      </c>
      <c r="B46" t="s">
        <v>275</v>
      </c>
      <c r="C46" t="s">
        <v>174</v>
      </c>
      <c r="D46">
        <v>20011106</v>
      </c>
      <c r="E46">
        <v>20011205</v>
      </c>
      <c r="F46" t="s">
        <v>25</v>
      </c>
      <c r="G46" t="s">
        <v>25</v>
      </c>
      <c r="H46" t="s">
        <v>2220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5">
      <c r="A47">
        <v>622576</v>
      </c>
      <c r="B47" t="s">
        <v>276</v>
      </c>
      <c r="C47" t="s">
        <v>171</v>
      </c>
      <c r="D47">
        <v>20011106</v>
      </c>
      <c r="E47">
        <v>20011205</v>
      </c>
      <c r="F47" t="s">
        <v>25</v>
      </c>
      <c r="G47" t="s">
        <v>24</v>
      </c>
      <c r="H47" t="s">
        <v>2220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5">
      <c r="A48">
        <v>622577</v>
      </c>
      <c r="B48" t="s">
        <v>277</v>
      </c>
      <c r="C48" t="s">
        <v>171</v>
      </c>
      <c r="D48">
        <v>20011106</v>
      </c>
      <c r="E48">
        <v>20011205</v>
      </c>
      <c r="F48" t="s">
        <v>25</v>
      </c>
      <c r="G48" t="s">
        <v>24</v>
      </c>
      <c r="H48" t="s">
        <v>2220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5">
      <c r="A49">
        <v>622578</v>
      </c>
      <c r="B49" t="s">
        <v>278</v>
      </c>
      <c r="C49" t="s">
        <v>171</v>
      </c>
      <c r="D49">
        <v>20011106</v>
      </c>
      <c r="E49">
        <v>20011205</v>
      </c>
      <c r="F49" t="s">
        <v>25</v>
      </c>
      <c r="G49" t="s">
        <v>24</v>
      </c>
      <c r="H49" t="s">
        <v>2220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5">
      <c r="A50">
        <v>622622</v>
      </c>
      <c r="B50" t="s">
        <v>86</v>
      </c>
      <c r="C50" t="s">
        <v>155</v>
      </c>
      <c r="D50">
        <v>20011029</v>
      </c>
      <c r="E50">
        <v>20011127</v>
      </c>
      <c r="F50" t="s">
        <v>25</v>
      </c>
      <c r="G50" t="s">
        <v>25</v>
      </c>
      <c r="H50" t="s">
        <v>2220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5">
      <c r="A51">
        <v>623640</v>
      </c>
      <c r="B51" t="s">
        <v>279</v>
      </c>
      <c r="C51" t="s">
        <v>49</v>
      </c>
      <c r="D51">
        <v>20011101</v>
      </c>
      <c r="E51">
        <v>20011203</v>
      </c>
      <c r="F51" t="s">
        <v>585</v>
      </c>
      <c r="G51" t="s">
        <v>25</v>
      </c>
      <c r="H51" t="s">
        <v>2220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5">
      <c r="A52">
        <v>625135</v>
      </c>
      <c r="B52" t="s">
        <v>280</v>
      </c>
      <c r="C52" t="s">
        <v>171</v>
      </c>
      <c r="D52">
        <v>20011106</v>
      </c>
      <c r="E52">
        <v>20011205</v>
      </c>
      <c r="F52" t="s">
        <v>25</v>
      </c>
      <c r="G52" t="s">
        <v>25</v>
      </c>
      <c r="H52" t="s">
        <v>2220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5">
      <c r="A53">
        <v>625145</v>
      </c>
      <c r="B53" t="s">
        <v>1692</v>
      </c>
      <c r="C53" t="s">
        <v>546</v>
      </c>
      <c r="D53">
        <v>20011102</v>
      </c>
      <c r="E53">
        <v>20011130</v>
      </c>
      <c r="F53" t="s">
        <v>25</v>
      </c>
      <c r="G53" t="s">
        <v>25</v>
      </c>
      <c r="H53" t="s">
        <v>2220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5">
      <c r="A54">
        <v>626566</v>
      </c>
      <c r="B54" t="s">
        <v>282</v>
      </c>
      <c r="C54" t="s">
        <v>171</v>
      </c>
      <c r="D54">
        <v>20011106</v>
      </c>
      <c r="E54">
        <v>20011129</v>
      </c>
      <c r="F54" t="s">
        <v>25</v>
      </c>
      <c r="G54" t="s">
        <v>24</v>
      </c>
      <c r="H54" t="s">
        <v>2220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5">
      <c r="A55">
        <v>626567</v>
      </c>
      <c r="B55" t="s">
        <v>285</v>
      </c>
      <c r="C55" t="s">
        <v>171</v>
      </c>
      <c r="D55">
        <v>20011106</v>
      </c>
      <c r="E55">
        <v>20011129</v>
      </c>
      <c r="F55" t="s">
        <v>25</v>
      </c>
      <c r="G55" t="s">
        <v>24</v>
      </c>
      <c r="H55" t="s">
        <v>2220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5">
      <c r="A56">
        <v>626592</v>
      </c>
      <c r="B56" t="s">
        <v>286</v>
      </c>
      <c r="C56" t="s">
        <v>171</v>
      </c>
      <c r="D56">
        <v>20011106</v>
      </c>
      <c r="E56">
        <v>20011129</v>
      </c>
      <c r="F56" t="s">
        <v>25</v>
      </c>
      <c r="G56" t="s">
        <v>24</v>
      </c>
      <c r="H56" t="s">
        <v>2220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5">
      <c r="A57">
        <v>626593</v>
      </c>
      <c r="B57" t="s">
        <v>287</v>
      </c>
      <c r="C57" t="s">
        <v>171</v>
      </c>
      <c r="D57">
        <v>20011106</v>
      </c>
      <c r="E57">
        <v>20011129</v>
      </c>
      <c r="F57" t="s">
        <v>25</v>
      </c>
      <c r="G57" t="s">
        <v>24</v>
      </c>
      <c r="H57" t="s">
        <v>2220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5">
      <c r="A58">
        <v>627342</v>
      </c>
      <c r="B58" t="s">
        <v>288</v>
      </c>
      <c r="C58" t="s">
        <v>2180</v>
      </c>
      <c r="D58">
        <v>20011102</v>
      </c>
      <c r="E58">
        <v>20011130</v>
      </c>
      <c r="F58" t="s">
        <v>25</v>
      </c>
      <c r="G58" t="s">
        <v>25</v>
      </c>
      <c r="H58" t="s">
        <v>2220</v>
      </c>
      <c r="I58">
        <v>0</v>
      </c>
      <c r="J58">
        <f t="shared" si="1"/>
        <v>117</v>
      </c>
      <c r="L58" s="160" t="str">
        <f t="shared" si="4"/>
        <v>Y</v>
      </c>
      <c r="M58" s="160">
        <f t="shared" si="2"/>
        <v>117</v>
      </c>
      <c r="N58">
        <f t="shared" si="3"/>
        <v>0</v>
      </c>
      <c r="O58" s="149"/>
      <c r="P58" s="149"/>
    </row>
    <row r="59" spans="1:16" x14ac:dyDescent="0.25">
      <c r="A59">
        <v>628227</v>
      </c>
      <c r="B59" t="s">
        <v>289</v>
      </c>
      <c r="C59" t="s">
        <v>171</v>
      </c>
      <c r="D59">
        <v>20011106</v>
      </c>
      <c r="E59">
        <v>20011202</v>
      </c>
      <c r="F59" t="s">
        <v>25</v>
      </c>
      <c r="G59" t="s">
        <v>24</v>
      </c>
      <c r="H59" t="s">
        <v>2220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5">
      <c r="A60">
        <v>628475</v>
      </c>
      <c r="B60" t="s">
        <v>290</v>
      </c>
      <c r="C60" t="s">
        <v>171</v>
      </c>
      <c r="D60">
        <v>20011106</v>
      </c>
      <c r="E60">
        <v>20011129</v>
      </c>
      <c r="F60" t="s">
        <v>25</v>
      </c>
      <c r="G60" t="s">
        <v>24</v>
      </c>
      <c r="H60" t="s">
        <v>2220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5">
      <c r="A61">
        <v>628476</v>
      </c>
      <c r="B61" t="s">
        <v>291</v>
      </c>
      <c r="C61" t="s">
        <v>171</v>
      </c>
      <c r="D61">
        <v>20011106</v>
      </c>
      <c r="E61">
        <v>20011129</v>
      </c>
      <c r="F61" t="s">
        <v>25</v>
      </c>
      <c r="G61" t="s">
        <v>24</v>
      </c>
      <c r="H61" t="s">
        <v>2220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5">
      <c r="A62">
        <v>629019</v>
      </c>
      <c r="B62" t="s">
        <v>1889</v>
      </c>
      <c r="C62" t="s">
        <v>402</v>
      </c>
      <c r="D62">
        <v>20011029</v>
      </c>
      <c r="E62">
        <v>20011127</v>
      </c>
      <c r="F62" t="s">
        <v>25</v>
      </c>
      <c r="G62" t="s">
        <v>25</v>
      </c>
      <c r="H62" t="s">
        <v>2220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5">
      <c r="A63">
        <v>629141</v>
      </c>
      <c r="B63" t="s">
        <v>292</v>
      </c>
      <c r="C63" t="s">
        <v>171</v>
      </c>
      <c r="D63">
        <v>20011106</v>
      </c>
      <c r="E63">
        <v>20011129</v>
      </c>
      <c r="F63" t="s">
        <v>25</v>
      </c>
      <c r="G63" t="s">
        <v>24</v>
      </c>
      <c r="H63" t="s">
        <v>2220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5">
      <c r="A64">
        <v>630211</v>
      </c>
      <c r="B64" t="s">
        <v>2105</v>
      </c>
      <c r="C64" t="s">
        <v>2111</v>
      </c>
      <c r="D64">
        <v>20011105</v>
      </c>
      <c r="E64">
        <v>20011204</v>
      </c>
      <c r="F64" t="s">
        <v>25</v>
      </c>
      <c r="G64" t="s">
        <v>25</v>
      </c>
      <c r="H64" t="s">
        <v>2220</v>
      </c>
      <c r="I64">
        <v>0</v>
      </c>
      <c r="J64">
        <f t="shared" si="1"/>
        <v>0</v>
      </c>
      <c r="L64" s="160" t="str">
        <f t="shared" si="4"/>
        <v>Y</v>
      </c>
      <c r="M64" s="160">
        <f t="shared" si="2"/>
        <v>0</v>
      </c>
      <c r="N64">
        <f t="shared" si="3"/>
        <v>0</v>
      </c>
      <c r="O64" s="149"/>
      <c r="P64" s="149"/>
    </row>
    <row r="65" spans="1:16" x14ac:dyDescent="0.25">
      <c r="A65">
        <v>632571</v>
      </c>
      <c r="B65" t="s">
        <v>293</v>
      </c>
      <c r="C65" t="s">
        <v>542</v>
      </c>
      <c r="D65">
        <v>20011105</v>
      </c>
      <c r="E65">
        <v>20011204</v>
      </c>
      <c r="F65" t="s">
        <v>25</v>
      </c>
      <c r="G65" t="s">
        <v>24</v>
      </c>
      <c r="H65" t="s">
        <v>2220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5">
      <c r="A66">
        <v>633874</v>
      </c>
      <c r="B66" t="s">
        <v>2221</v>
      </c>
      <c r="C66" t="s">
        <v>548</v>
      </c>
      <c r="D66">
        <v>20011130</v>
      </c>
      <c r="E66">
        <v>20011201</v>
      </c>
      <c r="F66" t="s">
        <v>25</v>
      </c>
      <c r="G66" t="s">
        <v>25</v>
      </c>
      <c r="H66" t="s">
        <v>2220</v>
      </c>
      <c r="I66">
        <v>0</v>
      </c>
      <c r="J66">
        <f t="shared" si="1"/>
        <v>0</v>
      </c>
      <c r="L66" s="160" t="str">
        <f t="shared" si="4"/>
        <v>Y</v>
      </c>
      <c r="M66" s="160">
        <f t="shared" si="2"/>
        <v>0</v>
      </c>
      <c r="N66">
        <f t="shared" si="3"/>
        <v>0</v>
      </c>
      <c r="O66" s="149"/>
      <c r="P66" s="149"/>
    </row>
    <row r="67" spans="1:16" x14ac:dyDescent="0.25">
      <c r="A67">
        <v>634253</v>
      </c>
      <c r="B67" t="s">
        <v>294</v>
      </c>
      <c r="C67" t="s">
        <v>156</v>
      </c>
      <c r="D67">
        <v>20011029</v>
      </c>
      <c r="E67">
        <v>20011127</v>
      </c>
      <c r="F67" t="s">
        <v>25</v>
      </c>
      <c r="G67" t="s">
        <v>25</v>
      </c>
      <c r="H67" t="s">
        <v>2220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5">
      <c r="A68">
        <v>634555</v>
      </c>
      <c r="B68" t="s">
        <v>298</v>
      </c>
      <c r="C68" t="s">
        <v>1901</v>
      </c>
      <c r="D68">
        <v>20011105</v>
      </c>
      <c r="E68">
        <v>20011204</v>
      </c>
      <c r="F68" t="s">
        <v>25</v>
      </c>
      <c r="G68" t="s">
        <v>24</v>
      </c>
      <c r="H68" t="s">
        <v>2220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5">
      <c r="A69">
        <v>634585</v>
      </c>
      <c r="B69" t="s">
        <v>299</v>
      </c>
      <c r="C69" t="s">
        <v>48</v>
      </c>
      <c r="D69">
        <v>20011029</v>
      </c>
      <c r="E69">
        <v>20011127</v>
      </c>
      <c r="F69" t="s">
        <v>585</v>
      </c>
      <c r="G69" t="s">
        <v>25</v>
      </c>
      <c r="H69" t="s">
        <v>2220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5">
      <c r="A70">
        <v>634679</v>
      </c>
      <c r="B70" t="s">
        <v>2222</v>
      </c>
      <c r="C70" t="s">
        <v>2276</v>
      </c>
      <c r="D70">
        <v>20011130</v>
      </c>
      <c r="E70">
        <v>20011201</v>
      </c>
      <c r="F70" t="s">
        <v>25</v>
      </c>
      <c r="G70" t="s">
        <v>25</v>
      </c>
      <c r="H70" t="s">
        <v>2220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5">
      <c r="A71">
        <v>634743</v>
      </c>
      <c r="B71" t="s">
        <v>300</v>
      </c>
      <c r="C71" t="s">
        <v>156</v>
      </c>
      <c r="D71">
        <v>20011029</v>
      </c>
      <c r="E71">
        <v>20011127</v>
      </c>
      <c r="F71" t="s">
        <v>25</v>
      </c>
      <c r="G71" t="s">
        <v>25</v>
      </c>
      <c r="H71" t="s">
        <v>2220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5">
      <c r="A72">
        <v>634872</v>
      </c>
      <c r="B72" t="s">
        <v>301</v>
      </c>
      <c r="C72" t="s">
        <v>545</v>
      </c>
      <c r="D72">
        <v>20011102</v>
      </c>
      <c r="E72">
        <v>20011130</v>
      </c>
      <c r="F72" t="s">
        <v>25</v>
      </c>
      <c r="G72" t="s">
        <v>25</v>
      </c>
      <c r="H72" t="s">
        <v>2220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5">
      <c r="A73">
        <v>634894</v>
      </c>
      <c r="B73" t="s">
        <v>302</v>
      </c>
      <c r="C73" t="s">
        <v>50</v>
      </c>
      <c r="D73">
        <v>20011031</v>
      </c>
      <c r="E73">
        <v>20011129</v>
      </c>
      <c r="F73" t="s">
        <v>585</v>
      </c>
      <c r="G73" t="s">
        <v>25</v>
      </c>
      <c r="H73" t="s">
        <v>2220</v>
      </c>
      <c r="I73">
        <v>0</v>
      </c>
      <c r="J73">
        <f t="shared" si="5"/>
        <v>0</v>
      </c>
      <c r="L73" s="160" t="str">
        <f t="shared" si="4"/>
        <v>Y</v>
      </c>
      <c r="M73" s="160">
        <f t="shared" si="2"/>
        <v>0</v>
      </c>
      <c r="N73">
        <f t="shared" si="3"/>
        <v>0</v>
      </c>
      <c r="O73" s="149"/>
      <c r="P73" s="149"/>
    </row>
    <row r="74" spans="1:16" x14ac:dyDescent="0.25">
      <c r="A74">
        <v>635056</v>
      </c>
      <c r="B74" t="s">
        <v>303</v>
      </c>
      <c r="C74" t="s">
        <v>50</v>
      </c>
      <c r="D74">
        <v>20011029</v>
      </c>
      <c r="E74">
        <v>20011127</v>
      </c>
      <c r="F74" t="s">
        <v>25</v>
      </c>
      <c r="G74" t="s">
        <v>24</v>
      </c>
      <c r="H74" t="s">
        <v>2220</v>
      </c>
      <c r="I74">
        <v>0</v>
      </c>
      <c r="J74">
        <f t="shared" si="5"/>
        <v>0</v>
      </c>
      <c r="L74" s="160" t="str">
        <f t="shared" si="4"/>
        <v>Y</v>
      </c>
      <c r="M74" s="160">
        <f t="shared" ref="M74:M133" si="6">IF(ISNA(VLOOKUP(A74,InCGAS,1,FALSE)),"na",VLOOKUP(A74,InCGAS,9,FALSE))</f>
        <v>0</v>
      </c>
      <c r="N74">
        <f t="shared" ref="N74:N133" si="7">+J74-M74</f>
        <v>0</v>
      </c>
      <c r="O74" s="149"/>
      <c r="P74" s="149"/>
    </row>
    <row r="75" spans="1:16" x14ac:dyDescent="0.25">
      <c r="A75">
        <v>635213</v>
      </c>
      <c r="B75" t="s">
        <v>87</v>
      </c>
      <c r="C75" t="s">
        <v>549</v>
      </c>
      <c r="D75">
        <v>20011130</v>
      </c>
      <c r="E75">
        <v>20011201</v>
      </c>
      <c r="F75" t="s">
        <v>25</v>
      </c>
      <c r="G75" t="s">
        <v>25</v>
      </c>
      <c r="H75" t="s">
        <v>2220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5">
      <c r="A76">
        <v>635268</v>
      </c>
      <c r="B76" t="s">
        <v>304</v>
      </c>
      <c r="C76" t="s">
        <v>550</v>
      </c>
      <c r="D76">
        <v>20011106</v>
      </c>
      <c r="E76">
        <v>20011205</v>
      </c>
      <c r="F76" t="s">
        <v>585</v>
      </c>
      <c r="G76" t="s">
        <v>24</v>
      </c>
      <c r="H76" t="s">
        <v>2220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5">
      <c r="A77">
        <v>635566</v>
      </c>
      <c r="B77" t="s">
        <v>305</v>
      </c>
      <c r="C77" t="s">
        <v>546</v>
      </c>
      <c r="D77">
        <v>20011102</v>
      </c>
      <c r="E77">
        <v>20011130</v>
      </c>
      <c r="F77" t="s">
        <v>25</v>
      </c>
      <c r="G77" t="s">
        <v>25</v>
      </c>
      <c r="H77" t="s">
        <v>2220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5">
      <c r="A78">
        <v>635719</v>
      </c>
      <c r="B78" t="s">
        <v>306</v>
      </c>
      <c r="C78" t="s">
        <v>603</v>
      </c>
      <c r="D78">
        <v>20011030</v>
      </c>
      <c r="E78">
        <v>20011128</v>
      </c>
      <c r="F78" t="s">
        <v>585</v>
      </c>
      <c r="G78" t="s">
        <v>24</v>
      </c>
      <c r="H78" t="s">
        <v>2220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5">
      <c r="A79">
        <v>636807</v>
      </c>
      <c r="B79" t="s">
        <v>2106</v>
      </c>
      <c r="C79" t="s">
        <v>156</v>
      </c>
      <c r="D79">
        <v>20011102</v>
      </c>
      <c r="E79">
        <v>20011130</v>
      </c>
      <c r="F79" t="s">
        <v>25</v>
      </c>
      <c r="G79" t="s">
        <v>25</v>
      </c>
      <c r="H79" t="s">
        <v>2220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5">
      <c r="A80">
        <v>636989</v>
      </c>
      <c r="B80" t="s">
        <v>2223</v>
      </c>
      <c r="C80" t="s">
        <v>156</v>
      </c>
      <c r="D80">
        <v>20011105</v>
      </c>
      <c r="E80">
        <v>20011204</v>
      </c>
      <c r="F80" t="s">
        <v>25</v>
      </c>
      <c r="G80" t="s">
        <v>25</v>
      </c>
      <c r="H80" t="s">
        <v>2220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5">
      <c r="A81">
        <v>637167</v>
      </c>
      <c r="B81" t="s">
        <v>1890</v>
      </c>
      <c r="C81" t="s">
        <v>156</v>
      </c>
      <c r="D81">
        <v>20011119</v>
      </c>
      <c r="E81">
        <v>20011130</v>
      </c>
      <c r="F81" t="s">
        <v>25</v>
      </c>
      <c r="G81" t="s">
        <v>25</v>
      </c>
      <c r="H81" t="s">
        <v>2220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5">
      <c r="A82">
        <v>706731</v>
      </c>
      <c r="B82" t="s">
        <v>307</v>
      </c>
      <c r="C82" t="s">
        <v>2224</v>
      </c>
      <c r="D82">
        <v>20011030</v>
      </c>
      <c r="E82">
        <v>20011203</v>
      </c>
      <c r="F82" t="s">
        <v>25</v>
      </c>
      <c r="G82" t="s">
        <v>24</v>
      </c>
      <c r="H82" t="s">
        <v>2220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5">
      <c r="A83">
        <v>707846</v>
      </c>
      <c r="B83" t="s">
        <v>309</v>
      </c>
      <c r="C83" t="s">
        <v>2224</v>
      </c>
      <c r="D83">
        <v>20011126</v>
      </c>
      <c r="E83">
        <v>20011203</v>
      </c>
      <c r="F83" t="s">
        <v>25</v>
      </c>
      <c r="G83" t="s">
        <v>24</v>
      </c>
      <c r="H83" t="s">
        <v>2220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5">
      <c r="A84">
        <v>708922</v>
      </c>
      <c r="B84" t="s">
        <v>310</v>
      </c>
      <c r="C84" t="s">
        <v>13</v>
      </c>
      <c r="D84">
        <v>20011101</v>
      </c>
      <c r="E84">
        <v>20011203</v>
      </c>
      <c r="F84" t="s">
        <v>25</v>
      </c>
      <c r="G84" t="s">
        <v>24</v>
      </c>
      <c r="H84" t="s">
        <v>2220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5">
      <c r="A85">
        <v>708933</v>
      </c>
      <c r="B85" t="s">
        <v>311</v>
      </c>
      <c r="C85" t="s">
        <v>551</v>
      </c>
      <c r="D85">
        <v>20011030</v>
      </c>
      <c r="E85">
        <v>20011205</v>
      </c>
      <c r="F85" t="s">
        <v>25</v>
      </c>
      <c r="G85" t="s">
        <v>24</v>
      </c>
      <c r="H85" t="s">
        <v>2220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5">
      <c r="A86">
        <v>710760</v>
      </c>
      <c r="B86" t="s">
        <v>312</v>
      </c>
      <c r="C86" t="s">
        <v>552</v>
      </c>
      <c r="D86">
        <v>20011030</v>
      </c>
      <c r="E86">
        <v>20011129</v>
      </c>
      <c r="F86" t="s">
        <v>25</v>
      </c>
      <c r="G86" t="s">
        <v>24</v>
      </c>
      <c r="H86" t="s">
        <v>2220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5">
      <c r="A87">
        <v>710961</v>
      </c>
      <c r="B87" t="s">
        <v>313</v>
      </c>
      <c r="C87" t="s">
        <v>553</v>
      </c>
      <c r="D87">
        <v>20011102</v>
      </c>
      <c r="E87">
        <v>20011205</v>
      </c>
      <c r="F87" t="s">
        <v>25</v>
      </c>
      <c r="G87" t="s">
        <v>24</v>
      </c>
      <c r="H87" t="s">
        <v>2220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5">
      <c r="A88">
        <v>711108</v>
      </c>
      <c r="B88" t="s">
        <v>314</v>
      </c>
      <c r="C88" t="s">
        <v>190</v>
      </c>
      <c r="D88">
        <v>20011030</v>
      </c>
      <c r="E88">
        <v>20011129</v>
      </c>
      <c r="F88" t="s">
        <v>25</v>
      </c>
      <c r="G88" t="s">
        <v>24</v>
      </c>
      <c r="H88" t="s">
        <v>2220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5">
      <c r="A89">
        <v>711586</v>
      </c>
      <c r="B89" t="s">
        <v>315</v>
      </c>
      <c r="C89" t="s">
        <v>2224</v>
      </c>
      <c r="D89">
        <v>20011030</v>
      </c>
      <c r="E89">
        <v>20011203</v>
      </c>
      <c r="F89" t="s">
        <v>25</v>
      </c>
      <c r="G89" t="s">
        <v>24</v>
      </c>
      <c r="H89" t="s">
        <v>2220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5">
      <c r="A90">
        <v>712310</v>
      </c>
      <c r="B90" t="s">
        <v>316</v>
      </c>
      <c r="C90" t="s">
        <v>554</v>
      </c>
      <c r="D90">
        <v>20011029</v>
      </c>
      <c r="E90">
        <v>20011130</v>
      </c>
      <c r="F90" t="s">
        <v>25</v>
      </c>
      <c r="G90" t="s">
        <v>25</v>
      </c>
      <c r="H90" t="s">
        <v>2220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5">
      <c r="A91">
        <v>712366</v>
      </c>
      <c r="B91" t="s">
        <v>317</v>
      </c>
      <c r="C91" t="s">
        <v>554</v>
      </c>
      <c r="D91">
        <v>20011029</v>
      </c>
      <c r="E91">
        <v>20011130</v>
      </c>
      <c r="F91" t="s">
        <v>25</v>
      </c>
      <c r="G91" t="s">
        <v>25</v>
      </c>
      <c r="H91" t="s">
        <v>2220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5">
      <c r="A92">
        <v>712721</v>
      </c>
      <c r="B92" t="s">
        <v>318</v>
      </c>
      <c r="C92" t="s">
        <v>554</v>
      </c>
      <c r="D92">
        <v>20011029</v>
      </c>
      <c r="E92">
        <v>20011126</v>
      </c>
      <c r="F92" t="s">
        <v>25</v>
      </c>
      <c r="G92" t="s">
        <v>24</v>
      </c>
      <c r="H92" t="s">
        <v>2220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5">
      <c r="A93">
        <v>713095</v>
      </c>
      <c r="B93" t="s">
        <v>319</v>
      </c>
      <c r="C93" t="s">
        <v>555</v>
      </c>
      <c r="D93">
        <v>20011029</v>
      </c>
      <c r="E93">
        <v>20011127</v>
      </c>
      <c r="F93" t="s">
        <v>25</v>
      </c>
      <c r="G93" t="s">
        <v>25</v>
      </c>
      <c r="H93" t="s">
        <v>2220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5">
      <c r="A94">
        <v>713258</v>
      </c>
      <c r="B94" t="s">
        <v>320</v>
      </c>
      <c r="C94" t="s">
        <v>191</v>
      </c>
      <c r="D94">
        <v>20011031</v>
      </c>
      <c r="E94">
        <v>20011128</v>
      </c>
      <c r="F94" t="s">
        <v>25</v>
      </c>
      <c r="G94" t="s">
        <v>25</v>
      </c>
      <c r="H94" t="s">
        <v>2220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5">
      <c r="A95">
        <v>713762</v>
      </c>
      <c r="B95" t="s">
        <v>321</v>
      </c>
      <c r="C95" t="s">
        <v>2069</v>
      </c>
      <c r="D95">
        <v>20011030</v>
      </c>
      <c r="E95">
        <v>20011205</v>
      </c>
      <c r="F95" t="s">
        <v>25</v>
      </c>
      <c r="G95" t="s">
        <v>24</v>
      </c>
      <c r="H95" t="s">
        <v>2220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5">
      <c r="A96">
        <v>716232</v>
      </c>
      <c r="B96" t="s">
        <v>322</v>
      </c>
      <c r="C96" t="s">
        <v>1456</v>
      </c>
      <c r="D96">
        <v>20011030</v>
      </c>
      <c r="E96">
        <v>20011205</v>
      </c>
      <c r="F96" t="s">
        <v>25</v>
      </c>
      <c r="G96" t="s">
        <v>24</v>
      </c>
      <c r="H96" t="s">
        <v>2220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5">
      <c r="A97">
        <v>716747</v>
      </c>
      <c r="B97" t="s">
        <v>326</v>
      </c>
      <c r="C97" t="s">
        <v>554</v>
      </c>
      <c r="D97">
        <v>20011030</v>
      </c>
      <c r="E97">
        <v>20011130</v>
      </c>
      <c r="F97" t="s">
        <v>25</v>
      </c>
      <c r="G97" t="s">
        <v>25</v>
      </c>
      <c r="H97" t="s">
        <v>2220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5">
      <c r="A98">
        <v>717037</v>
      </c>
      <c r="B98" t="s">
        <v>327</v>
      </c>
      <c r="C98" t="s">
        <v>2069</v>
      </c>
      <c r="D98">
        <v>20011102</v>
      </c>
      <c r="E98">
        <v>20011130</v>
      </c>
      <c r="F98" t="s">
        <v>25</v>
      </c>
      <c r="G98" t="s">
        <v>25</v>
      </c>
      <c r="H98" t="s">
        <v>2220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5">
      <c r="A99">
        <v>717177</v>
      </c>
      <c r="B99" t="s">
        <v>328</v>
      </c>
      <c r="C99" t="s">
        <v>2069</v>
      </c>
      <c r="D99">
        <v>20011030</v>
      </c>
      <c r="E99">
        <v>20011205</v>
      </c>
      <c r="F99" t="s">
        <v>25</v>
      </c>
      <c r="G99" t="s">
        <v>24</v>
      </c>
      <c r="H99" t="s">
        <v>2220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5">
      <c r="A100">
        <v>717296</v>
      </c>
      <c r="B100" t="s">
        <v>2225</v>
      </c>
      <c r="C100" t="s">
        <v>578</v>
      </c>
      <c r="D100">
        <v>20011101</v>
      </c>
      <c r="E100">
        <v>20011201</v>
      </c>
      <c r="F100" t="s">
        <v>25</v>
      </c>
      <c r="G100" t="s">
        <v>25</v>
      </c>
      <c r="H100" t="s">
        <v>2220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5">
      <c r="A101">
        <v>717858</v>
      </c>
      <c r="B101" t="s">
        <v>329</v>
      </c>
      <c r="C101" t="s">
        <v>1456</v>
      </c>
      <c r="D101">
        <v>20011030</v>
      </c>
      <c r="E101">
        <v>20011130</v>
      </c>
      <c r="F101" t="s">
        <v>25</v>
      </c>
      <c r="G101" t="s">
        <v>25</v>
      </c>
      <c r="H101" t="s">
        <v>2220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5">
      <c r="A102">
        <v>717940</v>
      </c>
      <c r="B102" t="s">
        <v>1891</v>
      </c>
      <c r="C102" t="s">
        <v>2226</v>
      </c>
      <c r="D102">
        <v>20011029</v>
      </c>
      <c r="E102">
        <v>20011130</v>
      </c>
      <c r="F102" t="s">
        <v>25</v>
      </c>
      <c r="G102" t="s">
        <v>25</v>
      </c>
      <c r="H102" t="s">
        <v>2220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5">
      <c r="A103">
        <v>718209</v>
      </c>
      <c r="B103" t="s">
        <v>330</v>
      </c>
      <c r="C103" t="s">
        <v>1797</v>
      </c>
      <c r="D103">
        <v>20011029</v>
      </c>
      <c r="E103">
        <v>20011127</v>
      </c>
      <c r="F103" t="s">
        <v>25</v>
      </c>
      <c r="G103" t="s">
        <v>25</v>
      </c>
      <c r="H103" t="s">
        <v>2220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5">
      <c r="A104">
        <v>718417</v>
      </c>
      <c r="B104" t="s">
        <v>331</v>
      </c>
      <c r="C104" t="s">
        <v>556</v>
      </c>
      <c r="D104">
        <v>20011029</v>
      </c>
      <c r="E104">
        <v>20011126</v>
      </c>
      <c r="F104" t="s">
        <v>25</v>
      </c>
      <c r="G104" t="s">
        <v>25</v>
      </c>
      <c r="H104" t="s">
        <v>2220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5">
      <c r="A105">
        <v>719181</v>
      </c>
      <c r="B105" t="s">
        <v>332</v>
      </c>
      <c r="C105" t="s">
        <v>557</v>
      </c>
      <c r="D105">
        <v>20011029</v>
      </c>
      <c r="E105">
        <v>20011130</v>
      </c>
      <c r="F105" t="s">
        <v>25</v>
      </c>
      <c r="G105" t="s">
        <v>25</v>
      </c>
      <c r="H105" t="s">
        <v>2220</v>
      </c>
      <c r="I105">
        <v>0</v>
      </c>
      <c r="J105">
        <f t="shared" si="5"/>
        <v>126</v>
      </c>
      <c r="L105" s="160" t="str">
        <f t="shared" si="8"/>
        <v>Y</v>
      </c>
      <c r="M105" s="160">
        <f t="shared" si="6"/>
        <v>126</v>
      </c>
      <c r="N105">
        <f t="shared" si="7"/>
        <v>0</v>
      </c>
      <c r="O105" s="149"/>
      <c r="P105" s="149"/>
    </row>
    <row r="106" spans="1:16" x14ac:dyDescent="0.25">
      <c r="A106">
        <v>719272</v>
      </c>
      <c r="B106" t="s">
        <v>1892</v>
      </c>
      <c r="C106" t="s">
        <v>1456</v>
      </c>
      <c r="D106">
        <v>20011030</v>
      </c>
      <c r="E106">
        <v>20011205</v>
      </c>
      <c r="F106" t="s">
        <v>25</v>
      </c>
      <c r="G106" t="s">
        <v>24</v>
      </c>
      <c r="H106" t="s">
        <v>2220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5">
      <c r="A107">
        <v>719480</v>
      </c>
      <c r="B107" t="s">
        <v>333</v>
      </c>
      <c r="C107" t="s">
        <v>2069</v>
      </c>
      <c r="D107">
        <v>20011030</v>
      </c>
      <c r="E107">
        <v>20011129</v>
      </c>
      <c r="F107" t="s">
        <v>25</v>
      </c>
      <c r="G107" t="s">
        <v>25</v>
      </c>
      <c r="H107" t="s">
        <v>2220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5">
      <c r="A108">
        <v>719487</v>
      </c>
      <c r="B108" t="s">
        <v>2107</v>
      </c>
      <c r="C108" t="s">
        <v>1456</v>
      </c>
      <c r="D108">
        <v>20011031</v>
      </c>
      <c r="E108">
        <v>20011130</v>
      </c>
      <c r="F108" t="s">
        <v>25</v>
      </c>
      <c r="G108" t="s">
        <v>25</v>
      </c>
      <c r="H108" t="s">
        <v>2220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5">
      <c r="A109">
        <v>719495</v>
      </c>
      <c r="B109" t="s">
        <v>334</v>
      </c>
      <c r="C109" t="s">
        <v>555</v>
      </c>
      <c r="D109">
        <v>20011030</v>
      </c>
      <c r="E109">
        <v>20011128</v>
      </c>
      <c r="F109" t="s">
        <v>25</v>
      </c>
      <c r="G109" t="s">
        <v>24</v>
      </c>
      <c r="H109" t="s">
        <v>2220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5">
      <c r="A110">
        <v>720011</v>
      </c>
      <c r="B110" t="s">
        <v>335</v>
      </c>
      <c r="C110" t="s">
        <v>2069</v>
      </c>
      <c r="D110">
        <v>20011029</v>
      </c>
      <c r="E110">
        <v>20011126</v>
      </c>
      <c r="F110" t="s">
        <v>25</v>
      </c>
      <c r="G110" t="s">
        <v>25</v>
      </c>
      <c r="H110" t="s">
        <v>2220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5">
      <c r="A111">
        <v>720170</v>
      </c>
      <c r="B111" t="s">
        <v>2266</v>
      </c>
      <c r="C111" t="s">
        <v>2069</v>
      </c>
      <c r="D111">
        <v>20010828</v>
      </c>
      <c r="E111">
        <v>20011129</v>
      </c>
      <c r="F111" t="s">
        <v>25</v>
      </c>
      <c r="G111" t="s">
        <v>25</v>
      </c>
      <c r="H111" t="s">
        <v>2220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5">
      <c r="A112">
        <v>720251</v>
      </c>
      <c r="B112" t="s">
        <v>336</v>
      </c>
      <c r="C112" t="s">
        <v>2069</v>
      </c>
      <c r="D112">
        <v>20011030</v>
      </c>
      <c r="E112">
        <v>20011205</v>
      </c>
      <c r="F112" t="s">
        <v>25</v>
      </c>
      <c r="G112" t="s">
        <v>24</v>
      </c>
      <c r="H112" t="s">
        <v>2220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5">
      <c r="A113">
        <v>720846</v>
      </c>
      <c r="B113" t="s">
        <v>337</v>
      </c>
      <c r="C113" t="s">
        <v>2062</v>
      </c>
      <c r="D113">
        <v>20011101</v>
      </c>
      <c r="E113">
        <v>20011205</v>
      </c>
      <c r="F113" t="s">
        <v>25</v>
      </c>
      <c r="G113" t="s">
        <v>25</v>
      </c>
      <c r="H113" t="s">
        <v>2220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5">
      <c r="A114">
        <v>721053</v>
      </c>
      <c r="B114" t="s">
        <v>847</v>
      </c>
      <c r="C114" t="s">
        <v>1456</v>
      </c>
      <c r="D114">
        <v>20011030</v>
      </c>
      <c r="E114">
        <v>20011130</v>
      </c>
      <c r="F114" t="s">
        <v>25</v>
      </c>
      <c r="G114" t="s">
        <v>25</v>
      </c>
      <c r="H114" t="s">
        <v>2220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5">
      <c r="A115">
        <v>721071</v>
      </c>
      <c r="B115" t="s">
        <v>1893</v>
      </c>
      <c r="C115" t="s">
        <v>1902</v>
      </c>
      <c r="D115">
        <v>20010831</v>
      </c>
      <c r="E115">
        <v>20011130</v>
      </c>
      <c r="F115" t="s">
        <v>25</v>
      </c>
      <c r="G115" t="s">
        <v>25</v>
      </c>
      <c r="H115" t="s">
        <v>2220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5">
      <c r="A116">
        <v>721824</v>
      </c>
      <c r="B116" t="s">
        <v>1894</v>
      </c>
      <c r="C116" t="s">
        <v>196</v>
      </c>
      <c r="D116">
        <v>20011120</v>
      </c>
      <c r="E116">
        <v>20011129</v>
      </c>
      <c r="F116" t="s">
        <v>25</v>
      </c>
      <c r="G116" t="s">
        <v>25</v>
      </c>
      <c r="H116" t="s">
        <v>2220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5">
      <c r="A117">
        <v>721826</v>
      </c>
      <c r="B117" t="s">
        <v>1895</v>
      </c>
      <c r="C117" t="s">
        <v>196</v>
      </c>
      <c r="D117">
        <v>20011029</v>
      </c>
      <c r="E117">
        <v>20011129</v>
      </c>
      <c r="F117" t="s">
        <v>25</v>
      </c>
      <c r="G117" t="s">
        <v>25</v>
      </c>
      <c r="H117" t="s">
        <v>2220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5">
      <c r="A118">
        <v>721827</v>
      </c>
      <c r="B118" t="s">
        <v>1896</v>
      </c>
      <c r="C118" t="s">
        <v>196</v>
      </c>
      <c r="D118">
        <v>20011029</v>
      </c>
      <c r="E118">
        <v>20011129</v>
      </c>
      <c r="F118" t="s">
        <v>25</v>
      </c>
      <c r="G118" t="s">
        <v>25</v>
      </c>
      <c r="H118" t="s">
        <v>2220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5">
      <c r="A119">
        <v>721905</v>
      </c>
      <c r="B119" t="s">
        <v>338</v>
      </c>
      <c r="C119" t="s">
        <v>558</v>
      </c>
      <c r="D119">
        <v>20011029</v>
      </c>
      <c r="E119">
        <v>20011129</v>
      </c>
      <c r="F119" t="s">
        <v>25</v>
      </c>
      <c r="G119" t="s">
        <v>24</v>
      </c>
      <c r="H119" t="s">
        <v>2220</v>
      </c>
      <c r="I119">
        <v>0</v>
      </c>
      <c r="J119">
        <f t="shared" si="5"/>
        <v>0</v>
      </c>
      <c r="L119" s="160" t="str">
        <f>IF(ISNA(VLOOKUP(A119,InCGAS,1,FALSE)),"--", "Y")</f>
        <v>Y</v>
      </c>
      <c r="M119" s="160">
        <f t="shared" si="6"/>
        <v>0</v>
      </c>
      <c r="N119">
        <f t="shared" si="7"/>
        <v>0</v>
      </c>
      <c r="O119" s="149"/>
      <c r="P119" s="149"/>
    </row>
    <row r="120" spans="1:16" x14ac:dyDescent="0.25">
      <c r="A120">
        <v>722099</v>
      </c>
      <c r="B120" t="s">
        <v>339</v>
      </c>
      <c r="C120" t="s">
        <v>559</v>
      </c>
      <c r="D120">
        <v>20011030</v>
      </c>
      <c r="E120">
        <v>20011205</v>
      </c>
      <c r="F120" t="s">
        <v>25</v>
      </c>
      <c r="G120" t="s">
        <v>24</v>
      </c>
      <c r="H120" t="s">
        <v>2220</v>
      </c>
      <c r="I120">
        <v>0</v>
      </c>
      <c r="J120">
        <f t="shared" si="5"/>
        <v>0</v>
      </c>
      <c r="L120" s="160" t="str">
        <f>IF(ISNA(VLOOKUP(A120,InCGAS,1,FALSE)),"--", "Y")</f>
        <v>Y</v>
      </c>
      <c r="M120" s="160">
        <f t="shared" si="6"/>
        <v>0</v>
      </c>
      <c r="N120">
        <f t="shared" si="7"/>
        <v>0</v>
      </c>
      <c r="O120" s="149"/>
      <c r="P120" s="149"/>
    </row>
    <row r="121" spans="1:16" x14ac:dyDescent="0.25">
      <c r="A121">
        <v>722242</v>
      </c>
      <c r="B121" t="s">
        <v>340</v>
      </c>
      <c r="C121" t="s">
        <v>198</v>
      </c>
      <c r="D121">
        <v>20011030</v>
      </c>
      <c r="E121">
        <v>20011130</v>
      </c>
      <c r="F121" t="s">
        <v>25</v>
      </c>
      <c r="G121" t="s">
        <v>25</v>
      </c>
      <c r="H121" t="s">
        <v>2220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5">
      <c r="A122">
        <v>722425</v>
      </c>
      <c r="B122" t="s">
        <v>1897</v>
      </c>
      <c r="C122" t="s">
        <v>196</v>
      </c>
      <c r="D122">
        <v>20011029</v>
      </c>
      <c r="E122">
        <v>20011204</v>
      </c>
      <c r="F122" t="s">
        <v>25</v>
      </c>
      <c r="G122" t="s">
        <v>25</v>
      </c>
      <c r="H122" t="s">
        <v>2220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5">
      <c r="A123">
        <v>722821</v>
      </c>
      <c r="B123" t="s">
        <v>341</v>
      </c>
      <c r="C123" t="s">
        <v>560</v>
      </c>
      <c r="D123">
        <v>20011101</v>
      </c>
      <c r="E123">
        <v>20011129</v>
      </c>
      <c r="F123" t="s">
        <v>25</v>
      </c>
      <c r="G123" t="s">
        <v>25</v>
      </c>
      <c r="H123" t="s">
        <v>2220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5">
      <c r="A124">
        <v>722974</v>
      </c>
      <c r="B124" t="s">
        <v>342</v>
      </c>
      <c r="C124" t="s">
        <v>561</v>
      </c>
      <c r="D124">
        <v>20011030</v>
      </c>
      <c r="E124">
        <v>20011129</v>
      </c>
      <c r="F124" t="s">
        <v>25</v>
      </c>
      <c r="G124" t="s">
        <v>25</v>
      </c>
      <c r="H124" t="s">
        <v>2220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5">
      <c r="A125">
        <v>723017</v>
      </c>
      <c r="B125" t="s">
        <v>343</v>
      </c>
      <c r="C125" t="s">
        <v>562</v>
      </c>
      <c r="D125">
        <v>20011029</v>
      </c>
      <c r="E125">
        <v>20011126</v>
      </c>
      <c r="F125" t="s">
        <v>25</v>
      </c>
      <c r="G125" t="s">
        <v>25</v>
      </c>
      <c r="H125" t="s">
        <v>2220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5">
      <c r="A126">
        <v>723305</v>
      </c>
      <c r="B126" t="s">
        <v>344</v>
      </c>
      <c r="C126" t="s">
        <v>193</v>
      </c>
      <c r="D126">
        <v>20011101</v>
      </c>
      <c r="E126">
        <v>20011129</v>
      </c>
      <c r="F126" t="s">
        <v>25</v>
      </c>
      <c r="G126" t="s">
        <v>25</v>
      </c>
      <c r="H126" t="s">
        <v>2220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5">
      <c r="A127">
        <v>723440</v>
      </c>
      <c r="B127" t="s">
        <v>345</v>
      </c>
      <c r="C127" t="s">
        <v>2069</v>
      </c>
      <c r="D127">
        <v>20011030</v>
      </c>
      <c r="E127">
        <v>20011205</v>
      </c>
      <c r="F127" t="s">
        <v>25</v>
      </c>
      <c r="G127" t="s">
        <v>24</v>
      </c>
      <c r="H127" t="s">
        <v>2220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5">
      <c r="A128">
        <v>723517</v>
      </c>
      <c r="B128" t="s">
        <v>346</v>
      </c>
      <c r="C128" t="s">
        <v>563</v>
      </c>
      <c r="D128">
        <v>20011029</v>
      </c>
      <c r="E128">
        <v>20011130</v>
      </c>
      <c r="F128" t="s">
        <v>25</v>
      </c>
      <c r="G128" t="s">
        <v>24</v>
      </c>
      <c r="H128" t="s">
        <v>2220</v>
      </c>
      <c r="I128">
        <v>0</v>
      </c>
      <c r="J128">
        <f t="shared" si="5"/>
        <v>401</v>
      </c>
      <c r="L128" s="160" t="str">
        <f t="shared" si="8"/>
        <v>Y</v>
      </c>
      <c r="M128" s="160">
        <f t="shared" si="6"/>
        <v>401</v>
      </c>
      <c r="N128">
        <f t="shared" si="7"/>
        <v>0</v>
      </c>
      <c r="O128" s="149"/>
      <c r="P128" s="149"/>
    </row>
    <row r="129" spans="1:16" x14ac:dyDescent="0.25">
      <c r="A129">
        <v>723668</v>
      </c>
      <c r="B129" t="s">
        <v>349</v>
      </c>
      <c r="C129" t="s">
        <v>564</v>
      </c>
      <c r="D129">
        <v>20011030</v>
      </c>
      <c r="E129">
        <v>20011205</v>
      </c>
      <c r="F129" t="s">
        <v>25</v>
      </c>
      <c r="G129" t="s">
        <v>24</v>
      </c>
      <c r="H129" t="s">
        <v>2220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5">
      <c r="A130">
        <v>724802</v>
      </c>
      <c r="B130" t="s">
        <v>350</v>
      </c>
      <c r="C130" t="s">
        <v>206</v>
      </c>
      <c r="D130">
        <v>20011029</v>
      </c>
      <c r="E130">
        <v>20011129</v>
      </c>
      <c r="F130" t="s">
        <v>25</v>
      </c>
      <c r="G130" t="s">
        <v>24</v>
      </c>
      <c r="H130" t="s">
        <v>2220</v>
      </c>
      <c r="I130">
        <v>0</v>
      </c>
      <c r="J130">
        <f t="shared" si="5"/>
        <v>181</v>
      </c>
      <c r="L130" s="160" t="str">
        <f>IF(ISNA(VLOOKUP(A130,InCGAS,1,FALSE)),"--", "Y")</f>
        <v>Y</v>
      </c>
      <c r="M130" s="160">
        <f>IF(ISNA(VLOOKUP(A130,InCGAS,1,FALSE)),"na",VLOOKUP(A130,InCGAS,9,FALSE))</f>
        <v>181</v>
      </c>
      <c r="N130">
        <f>+J130-M130</f>
        <v>0</v>
      </c>
      <c r="O130" s="149"/>
      <c r="P130" s="149"/>
    </row>
    <row r="131" spans="1:16" x14ac:dyDescent="0.25">
      <c r="A131">
        <v>725900</v>
      </c>
      <c r="B131" t="s">
        <v>351</v>
      </c>
      <c r="C131" t="s">
        <v>193</v>
      </c>
      <c r="D131">
        <v>20011102</v>
      </c>
      <c r="E131">
        <v>20011129</v>
      </c>
      <c r="F131" t="s">
        <v>25</v>
      </c>
      <c r="G131" t="s">
        <v>25</v>
      </c>
      <c r="H131" t="s">
        <v>2220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5">
      <c r="A132">
        <v>727018</v>
      </c>
      <c r="B132" t="s">
        <v>352</v>
      </c>
      <c r="C132" t="s">
        <v>207</v>
      </c>
      <c r="D132">
        <v>20011101</v>
      </c>
      <c r="E132">
        <v>20011128</v>
      </c>
      <c r="F132" t="s">
        <v>25</v>
      </c>
      <c r="G132" t="s">
        <v>25</v>
      </c>
      <c r="H132" t="s">
        <v>2220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5">
      <c r="A133">
        <v>729044</v>
      </c>
      <c r="B133" t="s">
        <v>353</v>
      </c>
      <c r="C133" t="s">
        <v>565</v>
      </c>
      <c r="D133">
        <v>20011102</v>
      </c>
      <c r="E133">
        <v>20011205</v>
      </c>
      <c r="F133" t="s">
        <v>25</v>
      </c>
      <c r="G133" t="s">
        <v>25</v>
      </c>
      <c r="H133" t="s">
        <v>2220</v>
      </c>
      <c r="I133">
        <v>0</v>
      </c>
      <c r="J133">
        <f t="shared" ref="J133:J196" si="9">IF(ISNA(VLOOKUP(A133,cgasx,5,FALSE)),0,(VLOOKUP(A133,cgasx,5,FALSE)))</f>
        <v>10</v>
      </c>
      <c r="L133" s="160" t="str">
        <f t="shared" si="8"/>
        <v>Y</v>
      </c>
      <c r="M133" s="160">
        <f t="shared" si="6"/>
        <v>10</v>
      </c>
      <c r="N133">
        <f t="shared" si="7"/>
        <v>0</v>
      </c>
      <c r="O133" s="149"/>
      <c r="P133" s="149"/>
    </row>
    <row r="134" spans="1:16" x14ac:dyDescent="0.25">
      <c r="A134">
        <v>729331</v>
      </c>
      <c r="B134" t="s">
        <v>354</v>
      </c>
      <c r="C134" t="s">
        <v>193</v>
      </c>
      <c r="D134">
        <v>20011030</v>
      </c>
      <c r="E134">
        <v>20011205</v>
      </c>
      <c r="F134" t="s">
        <v>25</v>
      </c>
      <c r="G134" t="s">
        <v>24</v>
      </c>
      <c r="H134" t="s">
        <v>2220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5">
      <c r="A135">
        <v>729582</v>
      </c>
      <c r="B135" t="s">
        <v>355</v>
      </c>
      <c r="C135" t="s">
        <v>208</v>
      </c>
      <c r="D135">
        <v>20011030</v>
      </c>
      <c r="E135">
        <v>20011130</v>
      </c>
      <c r="F135" t="s">
        <v>25</v>
      </c>
      <c r="G135" t="s">
        <v>25</v>
      </c>
      <c r="H135" t="s">
        <v>2220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5">
      <c r="A136">
        <v>730140</v>
      </c>
      <c r="B136" t="s">
        <v>356</v>
      </c>
      <c r="C136" t="s">
        <v>209</v>
      </c>
      <c r="D136">
        <v>20011029</v>
      </c>
      <c r="E136">
        <v>20011203</v>
      </c>
      <c r="F136" t="s">
        <v>25</v>
      </c>
      <c r="G136" t="s">
        <v>25</v>
      </c>
      <c r="H136" t="s">
        <v>2220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5">
      <c r="A137">
        <v>730263</v>
      </c>
      <c r="B137" t="s">
        <v>2108</v>
      </c>
      <c r="C137" t="s">
        <v>2112</v>
      </c>
      <c r="D137">
        <v>20011101</v>
      </c>
      <c r="E137">
        <v>20011128</v>
      </c>
      <c r="F137" t="s">
        <v>25</v>
      </c>
      <c r="G137" t="s">
        <v>25</v>
      </c>
      <c r="H137" t="s">
        <v>2220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5">
      <c r="A138">
        <v>730935</v>
      </c>
      <c r="B138" t="s">
        <v>357</v>
      </c>
      <c r="C138" t="s">
        <v>566</v>
      </c>
      <c r="D138">
        <v>20011029</v>
      </c>
      <c r="E138">
        <v>20011129</v>
      </c>
      <c r="F138" t="s">
        <v>25</v>
      </c>
      <c r="G138" t="s">
        <v>25</v>
      </c>
      <c r="H138" t="s">
        <v>2220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5">
      <c r="A139">
        <v>731275</v>
      </c>
      <c r="B139" t="s">
        <v>358</v>
      </c>
      <c r="C139" t="s">
        <v>211</v>
      </c>
      <c r="D139">
        <v>20011101</v>
      </c>
      <c r="E139">
        <v>20011205</v>
      </c>
      <c r="F139" t="s">
        <v>25</v>
      </c>
      <c r="G139" t="s">
        <v>25</v>
      </c>
      <c r="H139" t="s">
        <v>2220</v>
      </c>
      <c r="I139">
        <v>0</v>
      </c>
      <c r="J139">
        <f t="shared" si="9"/>
        <v>470</v>
      </c>
      <c r="L139" s="160" t="str">
        <f t="shared" si="8"/>
        <v>Y</v>
      </c>
      <c r="M139" s="160">
        <f t="shared" si="10"/>
        <v>470</v>
      </c>
      <c r="N139">
        <f t="shared" si="11"/>
        <v>0</v>
      </c>
      <c r="O139" s="149"/>
      <c r="P139" s="149"/>
    </row>
    <row r="140" spans="1:16" x14ac:dyDescent="0.25">
      <c r="A140">
        <v>731882</v>
      </c>
      <c r="B140" t="s">
        <v>359</v>
      </c>
      <c r="C140" t="s">
        <v>567</v>
      </c>
      <c r="D140">
        <v>20011031</v>
      </c>
      <c r="E140">
        <v>20011129</v>
      </c>
      <c r="F140" t="s">
        <v>25</v>
      </c>
      <c r="G140" t="s">
        <v>25</v>
      </c>
      <c r="H140" t="s">
        <v>2220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5">
      <c r="A141">
        <v>732038</v>
      </c>
      <c r="B141" t="s">
        <v>360</v>
      </c>
      <c r="C141" t="s">
        <v>568</v>
      </c>
      <c r="D141">
        <v>20011030</v>
      </c>
      <c r="E141">
        <v>20011128</v>
      </c>
      <c r="F141" t="s">
        <v>25</v>
      </c>
      <c r="G141" t="s">
        <v>25</v>
      </c>
      <c r="H141" t="s">
        <v>2220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5">
      <c r="A142">
        <v>732041</v>
      </c>
      <c r="B142" t="s">
        <v>1898</v>
      </c>
      <c r="C142" t="s">
        <v>1693</v>
      </c>
      <c r="D142">
        <v>20011031</v>
      </c>
      <c r="E142">
        <v>20011129</v>
      </c>
      <c r="F142" t="s">
        <v>25</v>
      </c>
      <c r="G142" t="s">
        <v>25</v>
      </c>
      <c r="H142" t="s">
        <v>2220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5">
      <c r="A143">
        <v>732142</v>
      </c>
      <c r="B143" t="s">
        <v>361</v>
      </c>
      <c r="C143" t="s">
        <v>208</v>
      </c>
      <c r="D143">
        <v>20011029</v>
      </c>
      <c r="E143">
        <v>20011129</v>
      </c>
      <c r="F143" t="s">
        <v>25</v>
      </c>
      <c r="G143" t="s">
        <v>25</v>
      </c>
      <c r="H143" t="s">
        <v>2220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5">
      <c r="A144">
        <v>733109</v>
      </c>
      <c r="B144" t="s">
        <v>362</v>
      </c>
      <c r="C144" t="s">
        <v>2069</v>
      </c>
      <c r="D144">
        <v>20011029</v>
      </c>
      <c r="E144">
        <v>20011126</v>
      </c>
      <c r="F144" t="s">
        <v>25</v>
      </c>
      <c r="G144" t="s">
        <v>25</v>
      </c>
      <c r="H144" t="s">
        <v>2220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5">
      <c r="A145">
        <v>733159</v>
      </c>
      <c r="B145" t="s">
        <v>2109</v>
      </c>
      <c r="C145" t="s">
        <v>2112</v>
      </c>
      <c r="D145">
        <v>20011101</v>
      </c>
      <c r="E145">
        <v>20011128</v>
      </c>
      <c r="F145" t="s">
        <v>25</v>
      </c>
      <c r="G145" t="s">
        <v>25</v>
      </c>
      <c r="H145" t="s">
        <v>2220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5">
      <c r="A146">
        <v>733442</v>
      </c>
      <c r="B146" t="s">
        <v>363</v>
      </c>
      <c r="C146" t="s">
        <v>569</v>
      </c>
      <c r="D146">
        <v>20011101</v>
      </c>
      <c r="E146">
        <v>20011129</v>
      </c>
      <c r="F146" t="s">
        <v>25</v>
      </c>
      <c r="G146" t="s">
        <v>25</v>
      </c>
      <c r="H146" t="s">
        <v>2220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5">
      <c r="A147">
        <v>733453</v>
      </c>
      <c r="B147" t="s">
        <v>364</v>
      </c>
      <c r="C147" t="s">
        <v>572</v>
      </c>
      <c r="D147">
        <v>20011029</v>
      </c>
      <c r="E147">
        <v>20011127</v>
      </c>
      <c r="F147" t="s">
        <v>25</v>
      </c>
      <c r="G147" t="s">
        <v>25</v>
      </c>
      <c r="H147" t="s">
        <v>2220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5">
      <c r="A148">
        <v>733522</v>
      </c>
      <c r="B148" t="s">
        <v>365</v>
      </c>
      <c r="C148" t="s">
        <v>569</v>
      </c>
      <c r="D148">
        <v>20011130</v>
      </c>
      <c r="E148">
        <v>20011201</v>
      </c>
      <c r="F148" t="s">
        <v>25</v>
      </c>
      <c r="G148" t="s">
        <v>25</v>
      </c>
      <c r="H148" t="s">
        <v>2220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5">
      <c r="A149">
        <v>733704</v>
      </c>
      <c r="B149" t="s">
        <v>366</v>
      </c>
      <c r="C149" t="s">
        <v>573</v>
      </c>
      <c r="D149">
        <v>20011030</v>
      </c>
      <c r="E149">
        <v>20011128</v>
      </c>
      <c r="F149" t="s">
        <v>25</v>
      </c>
      <c r="G149" t="s">
        <v>25</v>
      </c>
      <c r="H149" t="s">
        <v>2220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5">
      <c r="A150">
        <v>733836</v>
      </c>
      <c r="B150" t="s">
        <v>367</v>
      </c>
      <c r="C150" t="s">
        <v>2069</v>
      </c>
      <c r="D150">
        <v>20011030</v>
      </c>
      <c r="E150">
        <v>20011130</v>
      </c>
      <c r="F150" t="s">
        <v>25</v>
      </c>
      <c r="G150" t="s">
        <v>25</v>
      </c>
      <c r="H150" t="s">
        <v>2220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5">
      <c r="A151">
        <v>734173</v>
      </c>
      <c r="B151" t="s">
        <v>2113</v>
      </c>
      <c r="C151" t="s">
        <v>574</v>
      </c>
      <c r="D151">
        <v>20011029</v>
      </c>
      <c r="E151">
        <v>20011129</v>
      </c>
      <c r="F151" t="s">
        <v>25</v>
      </c>
      <c r="G151" t="s">
        <v>25</v>
      </c>
      <c r="H151" t="s">
        <v>2220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5">
      <c r="A152">
        <v>734209</v>
      </c>
      <c r="B152" t="s">
        <v>389</v>
      </c>
      <c r="C152" t="s">
        <v>575</v>
      </c>
      <c r="D152">
        <v>20011030</v>
      </c>
      <c r="E152">
        <v>20011128</v>
      </c>
      <c r="F152" t="s">
        <v>25</v>
      </c>
      <c r="G152" t="s">
        <v>25</v>
      </c>
      <c r="H152" t="s">
        <v>2220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5">
      <c r="A153">
        <v>734289</v>
      </c>
      <c r="B153" t="s">
        <v>416</v>
      </c>
      <c r="C153" t="s">
        <v>576</v>
      </c>
      <c r="D153">
        <v>20011030</v>
      </c>
      <c r="E153">
        <v>20011204</v>
      </c>
      <c r="F153" t="s">
        <v>25</v>
      </c>
      <c r="G153" t="s">
        <v>25</v>
      </c>
      <c r="H153" t="s">
        <v>2220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5">
      <c r="A154">
        <v>734403</v>
      </c>
      <c r="B154" t="s">
        <v>417</v>
      </c>
      <c r="C154" t="s">
        <v>555</v>
      </c>
      <c r="D154">
        <v>20011029</v>
      </c>
      <c r="E154">
        <v>20011127</v>
      </c>
      <c r="F154" t="s">
        <v>25</v>
      </c>
      <c r="G154" t="s">
        <v>25</v>
      </c>
      <c r="H154" t="s">
        <v>2220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5">
      <c r="A155">
        <v>734492</v>
      </c>
      <c r="B155" t="s">
        <v>418</v>
      </c>
      <c r="C155" t="s">
        <v>209</v>
      </c>
      <c r="D155">
        <v>20011027</v>
      </c>
      <c r="E155">
        <v>20011128</v>
      </c>
      <c r="F155" t="s">
        <v>25</v>
      </c>
      <c r="G155" t="s">
        <v>25</v>
      </c>
      <c r="H155" t="s">
        <v>2220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5">
      <c r="A156">
        <v>734614</v>
      </c>
      <c r="B156" t="s">
        <v>419</v>
      </c>
      <c r="C156" t="s">
        <v>569</v>
      </c>
      <c r="D156">
        <v>20011030</v>
      </c>
      <c r="E156">
        <v>20011128</v>
      </c>
      <c r="F156" t="s">
        <v>25</v>
      </c>
      <c r="G156" t="s">
        <v>25</v>
      </c>
      <c r="H156" t="s">
        <v>2220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5">
      <c r="A157">
        <v>734699</v>
      </c>
      <c r="B157" t="s">
        <v>1695</v>
      </c>
      <c r="C157" t="s">
        <v>202</v>
      </c>
      <c r="D157">
        <v>20011130</v>
      </c>
      <c r="E157">
        <v>20011201</v>
      </c>
      <c r="F157" t="s">
        <v>25</v>
      </c>
      <c r="G157" t="s">
        <v>25</v>
      </c>
      <c r="H157" t="s">
        <v>2220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5">
      <c r="A158">
        <v>734857</v>
      </c>
      <c r="B158" t="s">
        <v>420</v>
      </c>
      <c r="C158" t="s">
        <v>577</v>
      </c>
      <c r="D158">
        <v>20011030</v>
      </c>
      <c r="E158">
        <v>20011129</v>
      </c>
      <c r="F158" t="s">
        <v>25</v>
      </c>
      <c r="G158" t="s">
        <v>25</v>
      </c>
      <c r="H158" t="s">
        <v>2220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5">
      <c r="A159">
        <v>734918</v>
      </c>
      <c r="B159" t="s">
        <v>143</v>
      </c>
      <c r="C159" t="s">
        <v>143</v>
      </c>
      <c r="D159">
        <v>20011130</v>
      </c>
      <c r="E159">
        <v>20011201</v>
      </c>
      <c r="F159" t="s">
        <v>25</v>
      </c>
      <c r="G159" t="s">
        <v>25</v>
      </c>
      <c r="H159" t="s">
        <v>2220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5">
      <c r="A160">
        <v>734994</v>
      </c>
      <c r="B160" t="s">
        <v>421</v>
      </c>
      <c r="C160" t="s">
        <v>573</v>
      </c>
      <c r="D160">
        <v>20011130</v>
      </c>
      <c r="E160">
        <v>20011201</v>
      </c>
      <c r="F160" t="s">
        <v>25</v>
      </c>
      <c r="G160" t="s">
        <v>25</v>
      </c>
      <c r="H160" t="s">
        <v>2220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5">
      <c r="A161">
        <v>735253</v>
      </c>
      <c r="B161" t="s">
        <v>422</v>
      </c>
      <c r="C161" t="s">
        <v>573</v>
      </c>
      <c r="D161">
        <v>20011130</v>
      </c>
      <c r="E161">
        <v>20011201</v>
      </c>
      <c r="F161" t="s">
        <v>25</v>
      </c>
      <c r="G161" t="s">
        <v>25</v>
      </c>
      <c r="H161" t="s">
        <v>2220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5">
      <c r="A162">
        <v>735273</v>
      </c>
      <c r="B162" t="s">
        <v>423</v>
      </c>
      <c r="C162" t="s">
        <v>578</v>
      </c>
      <c r="D162">
        <v>20011029</v>
      </c>
      <c r="E162">
        <v>20011126</v>
      </c>
      <c r="F162" t="s">
        <v>25</v>
      </c>
      <c r="G162" t="s">
        <v>25</v>
      </c>
      <c r="H162" t="s">
        <v>2220</v>
      </c>
      <c r="I162">
        <v>0</v>
      </c>
      <c r="J162">
        <f t="shared" si="9"/>
        <v>121</v>
      </c>
      <c r="L162" s="160" t="str">
        <f t="shared" si="8"/>
        <v>Y</v>
      </c>
      <c r="M162" s="160">
        <f t="shared" si="10"/>
        <v>121</v>
      </c>
      <c r="N162">
        <f t="shared" si="11"/>
        <v>0</v>
      </c>
      <c r="O162" s="149"/>
      <c r="P162" s="149"/>
    </row>
    <row r="163" spans="1:16" x14ac:dyDescent="0.25">
      <c r="A163">
        <v>735568</v>
      </c>
      <c r="B163" t="s">
        <v>424</v>
      </c>
      <c r="C163" t="s">
        <v>573</v>
      </c>
      <c r="D163">
        <v>20011130</v>
      </c>
      <c r="E163">
        <v>20011201</v>
      </c>
      <c r="F163" t="s">
        <v>25</v>
      </c>
      <c r="G163" t="s">
        <v>25</v>
      </c>
      <c r="H163" t="s">
        <v>2220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5">
      <c r="A164">
        <v>736552</v>
      </c>
      <c r="B164" t="s">
        <v>1899</v>
      </c>
      <c r="C164" t="s">
        <v>2113</v>
      </c>
      <c r="D164">
        <v>20011030</v>
      </c>
      <c r="E164">
        <v>20011204</v>
      </c>
      <c r="F164" t="s">
        <v>25</v>
      </c>
      <c r="G164" t="s">
        <v>25</v>
      </c>
      <c r="H164" t="s">
        <v>2220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5">
      <c r="A165">
        <v>736634</v>
      </c>
      <c r="B165" t="s">
        <v>1900</v>
      </c>
      <c r="C165" t="s">
        <v>2113</v>
      </c>
      <c r="D165">
        <v>20011030</v>
      </c>
      <c r="E165">
        <v>20011129</v>
      </c>
      <c r="F165" t="s">
        <v>25</v>
      </c>
      <c r="G165" t="s">
        <v>25</v>
      </c>
      <c r="H165" t="s">
        <v>2220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5">
      <c r="A166">
        <v>736922</v>
      </c>
      <c r="B166" t="s">
        <v>2110</v>
      </c>
      <c r="C166" t="s">
        <v>573</v>
      </c>
      <c r="D166">
        <v>20011130</v>
      </c>
      <c r="E166">
        <v>20011201</v>
      </c>
      <c r="F166" t="s">
        <v>25</v>
      </c>
      <c r="G166" t="s">
        <v>25</v>
      </c>
      <c r="H166" t="s">
        <v>2220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5">
      <c r="A167">
        <v>800140</v>
      </c>
      <c r="B167" t="s">
        <v>1794</v>
      </c>
      <c r="C167" t="s">
        <v>1798</v>
      </c>
      <c r="D167">
        <v>20011128</v>
      </c>
      <c r="E167">
        <v>20011201</v>
      </c>
      <c r="F167" t="s">
        <v>585</v>
      </c>
      <c r="G167" t="s">
        <v>25</v>
      </c>
      <c r="H167" t="s">
        <v>2220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5">
      <c r="A168">
        <v>800229</v>
      </c>
      <c r="B168" t="s">
        <v>425</v>
      </c>
      <c r="C168" t="s">
        <v>51</v>
      </c>
      <c r="D168">
        <v>20011030</v>
      </c>
      <c r="E168">
        <v>20011129</v>
      </c>
      <c r="F168" t="s">
        <v>585</v>
      </c>
      <c r="G168" t="s">
        <v>24</v>
      </c>
      <c r="H168" t="s">
        <v>2220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5">
      <c r="A169">
        <v>801354</v>
      </c>
      <c r="B169" t="s">
        <v>426</v>
      </c>
      <c r="C169" t="s">
        <v>51</v>
      </c>
      <c r="D169">
        <v>20011029</v>
      </c>
      <c r="E169">
        <v>20011128</v>
      </c>
      <c r="F169" t="s">
        <v>585</v>
      </c>
      <c r="G169" t="s">
        <v>25</v>
      </c>
      <c r="H169" t="s">
        <v>2220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5">
      <c r="A170">
        <v>801978</v>
      </c>
      <c r="B170" t="s">
        <v>427</v>
      </c>
      <c r="C170" t="s">
        <v>51</v>
      </c>
      <c r="D170">
        <v>20011030</v>
      </c>
      <c r="E170">
        <v>20011129</v>
      </c>
      <c r="F170" t="s">
        <v>25</v>
      </c>
      <c r="G170" t="s">
        <v>24</v>
      </c>
      <c r="H170" t="s">
        <v>2220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5">
      <c r="A171">
        <v>801980</v>
      </c>
      <c r="B171" t="s">
        <v>428</v>
      </c>
      <c r="C171" t="s">
        <v>579</v>
      </c>
      <c r="D171">
        <v>20011031</v>
      </c>
      <c r="E171">
        <v>20011130</v>
      </c>
      <c r="F171" t="s">
        <v>25</v>
      </c>
      <c r="G171" t="s">
        <v>24</v>
      </c>
      <c r="H171" t="s">
        <v>2220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5">
      <c r="A172">
        <v>802049</v>
      </c>
      <c r="B172" t="s">
        <v>429</v>
      </c>
      <c r="C172" t="s">
        <v>580</v>
      </c>
      <c r="D172">
        <v>20011030</v>
      </c>
      <c r="E172">
        <v>20011128</v>
      </c>
      <c r="F172" t="s">
        <v>585</v>
      </c>
      <c r="G172" t="s">
        <v>25</v>
      </c>
      <c r="H172" t="s">
        <v>2220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5">
      <c r="A173">
        <v>802477</v>
      </c>
      <c r="B173" t="s">
        <v>430</v>
      </c>
      <c r="C173" t="s">
        <v>52</v>
      </c>
      <c r="D173">
        <v>20011031</v>
      </c>
      <c r="E173">
        <v>20011128</v>
      </c>
      <c r="F173" t="s">
        <v>585</v>
      </c>
      <c r="G173" t="s">
        <v>25</v>
      </c>
      <c r="H173" t="s">
        <v>2220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5">
      <c r="A174">
        <v>802938</v>
      </c>
      <c r="B174" t="s">
        <v>431</v>
      </c>
      <c r="C174" t="s">
        <v>26</v>
      </c>
      <c r="D174">
        <v>20011030</v>
      </c>
      <c r="E174">
        <v>20011127</v>
      </c>
      <c r="F174" t="s">
        <v>585</v>
      </c>
      <c r="G174" t="s">
        <v>24</v>
      </c>
      <c r="H174" t="s">
        <v>2220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5">
      <c r="A175">
        <v>806321</v>
      </c>
      <c r="B175" t="s">
        <v>2065</v>
      </c>
      <c r="C175" t="s">
        <v>581</v>
      </c>
      <c r="D175">
        <v>20011030</v>
      </c>
      <c r="E175">
        <v>20011129</v>
      </c>
      <c r="F175" t="s">
        <v>585</v>
      </c>
      <c r="G175" t="s">
        <v>24</v>
      </c>
      <c r="H175" t="s">
        <v>2220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5">
      <c r="A176">
        <v>819179</v>
      </c>
      <c r="B176" t="s">
        <v>1696</v>
      </c>
      <c r="C176" t="s">
        <v>546</v>
      </c>
      <c r="D176">
        <v>20011030</v>
      </c>
      <c r="E176">
        <v>20011128</v>
      </c>
      <c r="F176" t="s">
        <v>585</v>
      </c>
      <c r="G176" t="s">
        <v>25</v>
      </c>
      <c r="H176" t="s">
        <v>2220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5">
      <c r="A177">
        <v>821590</v>
      </c>
      <c r="B177" t="s">
        <v>432</v>
      </c>
      <c r="C177" t="s">
        <v>54</v>
      </c>
      <c r="D177">
        <v>20011102</v>
      </c>
      <c r="E177">
        <v>20011204</v>
      </c>
      <c r="F177" t="s">
        <v>585</v>
      </c>
      <c r="G177" t="s">
        <v>25</v>
      </c>
      <c r="H177" t="s">
        <v>2220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5">
      <c r="A178">
        <v>824442</v>
      </c>
      <c r="B178" t="s">
        <v>844</v>
      </c>
      <c r="C178" t="s">
        <v>220</v>
      </c>
      <c r="D178">
        <v>20011130</v>
      </c>
      <c r="E178">
        <v>20011201</v>
      </c>
      <c r="F178" t="s">
        <v>25</v>
      </c>
      <c r="G178" t="s">
        <v>25</v>
      </c>
      <c r="H178" t="s">
        <v>2220</v>
      </c>
      <c r="I178">
        <v>0</v>
      </c>
      <c r="J178">
        <f t="shared" si="9"/>
        <v>9738</v>
      </c>
      <c r="L178" s="160" t="str">
        <f t="shared" si="12"/>
        <v>Y</v>
      </c>
      <c r="M178" s="160">
        <f t="shared" si="10"/>
        <v>9738</v>
      </c>
      <c r="N178">
        <f t="shared" si="11"/>
        <v>0</v>
      </c>
      <c r="O178" s="149"/>
      <c r="P178" s="149"/>
    </row>
    <row r="179" spans="1:16" x14ac:dyDescent="0.25">
      <c r="A179">
        <v>824766</v>
      </c>
      <c r="B179" t="s">
        <v>1795</v>
      </c>
      <c r="C179" t="s">
        <v>719</v>
      </c>
      <c r="D179">
        <v>20011102</v>
      </c>
      <c r="E179">
        <v>20011204</v>
      </c>
      <c r="F179" t="s">
        <v>585</v>
      </c>
      <c r="G179" t="s">
        <v>25</v>
      </c>
      <c r="H179" t="s">
        <v>2220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5">
      <c r="A180">
        <v>825005</v>
      </c>
      <c r="B180" t="s">
        <v>509</v>
      </c>
      <c r="C180" t="s">
        <v>1266</v>
      </c>
      <c r="D180">
        <v>20011102</v>
      </c>
      <c r="E180">
        <v>20011204</v>
      </c>
      <c r="F180" t="s">
        <v>585</v>
      </c>
      <c r="G180" t="s">
        <v>25</v>
      </c>
      <c r="H180" t="s">
        <v>2220</v>
      </c>
      <c r="I180">
        <v>0</v>
      </c>
      <c r="J180">
        <f t="shared" si="9"/>
        <v>790</v>
      </c>
      <c r="L180" s="160" t="str">
        <f t="shared" si="12"/>
        <v>Y</v>
      </c>
      <c r="M180" s="160">
        <f t="shared" si="10"/>
        <v>790</v>
      </c>
      <c r="N180">
        <f t="shared" si="11"/>
        <v>0</v>
      </c>
      <c r="O180" s="149"/>
      <c r="P180" s="149"/>
    </row>
    <row r="181" spans="1:16" x14ac:dyDescent="0.25">
      <c r="A181">
        <v>827009</v>
      </c>
      <c r="B181" t="s">
        <v>845</v>
      </c>
      <c r="C181" t="s">
        <v>220</v>
      </c>
      <c r="D181">
        <v>20011130</v>
      </c>
      <c r="E181">
        <v>20011201</v>
      </c>
      <c r="F181" t="s">
        <v>25</v>
      </c>
      <c r="G181" t="s">
        <v>25</v>
      </c>
      <c r="H181" t="s">
        <v>2228</v>
      </c>
      <c r="I181">
        <v>0</v>
      </c>
      <c r="J181">
        <f t="shared" si="9"/>
        <v>3360</v>
      </c>
      <c r="L181" s="160" t="str">
        <f t="shared" si="12"/>
        <v>Y</v>
      </c>
      <c r="M181" s="160">
        <f t="shared" si="10"/>
        <v>3360</v>
      </c>
      <c r="N181">
        <f t="shared" si="11"/>
        <v>0</v>
      </c>
      <c r="O181" s="149"/>
      <c r="P181" s="149"/>
    </row>
    <row r="182" spans="1:16" x14ac:dyDescent="0.25">
      <c r="A182">
        <v>827548</v>
      </c>
      <c r="B182" t="s">
        <v>510</v>
      </c>
      <c r="C182" t="s">
        <v>582</v>
      </c>
      <c r="D182">
        <v>20011029</v>
      </c>
      <c r="E182">
        <v>20011127</v>
      </c>
      <c r="F182" t="s">
        <v>585</v>
      </c>
      <c r="G182" t="s">
        <v>25</v>
      </c>
      <c r="H182" t="s">
        <v>2220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5">
      <c r="A183">
        <v>828516</v>
      </c>
      <c r="B183" t="s">
        <v>511</v>
      </c>
      <c r="C183" t="s">
        <v>54</v>
      </c>
      <c r="D183">
        <v>20011102</v>
      </c>
      <c r="E183">
        <v>20011204</v>
      </c>
      <c r="F183" t="s">
        <v>585</v>
      </c>
      <c r="G183" t="s">
        <v>25</v>
      </c>
      <c r="H183" t="s">
        <v>2220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5">
      <c r="A184">
        <v>829390</v>
      </c>
      <c r="B184" t="s">
        <v>512</v>
      </c>
      <c r="C184" t="s">
        <v>583</v>
      </c>
      <c r="D184">
        <v>20011101</v>
      </c>
      <c r="E184">
        <v>20011129</v>
      </c>
      <c r="F184" t="s">
        <v>585</v>
      </c>
      <c r="G184" t="s">
        <v>25</v>
      </c>
      <c r="H184" t="s">
        <v>2220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5">
      <c r="A185">
        <v>833198</v>
      </c>
      <c r="B185" t="s">
        <v>513</v>
      </c>
      <c r="C185" t="s">
        <v>55</v>
      </c>
      <c r="D185">
        <v>20011029</v>
      </c>
      <c r="E185">
        <v>20011129</v>
      </c>
      <c r="F185" t="s">
        <v>585</v>
      </c>
      <c r="G185" t="s">
        <v>25</v>
      </c>
      <c r="H185" t="s">
        <v>2220</v>
      </c>
      <c r="I185">
        <v>0</v>
      </c>
      <c r="J185">
        <f t="shared" si="9"/>
        <v>164</v>
      </c>
      <c r="L185" s="160" t="str">
        <f t="shared" si="12"/>
        <v>Y</v>
      </c>
      <c r="M185" s="160">
        <f t="shared" si="10"/>
        <v>164</v>
      </c>
      <c r="N185">
        <f t="shared" si="11"/>
        <v>0</v>
      </c>
      <c r="O185" s="149"/>
      <c r="P185" s="149"/>
    </row>
    <row r="186" spans="1:16" x14ac:dyDescent="0.25">
      <c r="A186">
        <v>833482</v>
      </c>
      <c r="B186" t="s">
        <v>515</v>
      </c>
      <c r="C186" t="s">
        <v>222</v>
      </c>
      <c r="D186">
        <v>20011102</v>
      </c>
      <c r="E186">
        <v>20011201</v>
      </c>
      <c r="F186" t="s">
        <v>585</v>
      </c>
      <c r="G186" t="s">
        <v>25</v>
      </c>
      <c r="H186" t="s">
        <v>2220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5">
      <c r="A187">
        <v>833486</v>
      </c>
      <c r="B187" t="s">
        <v>516</v>
      </c>
      <c r="C187" t="s">
        <v>222</v>
      </c>
      <c r="D187">
        <v>20011029</v>
      </c>
      <c r="E187">
        <v>20011127</v>
      </c>
      <c r="F187" t="s">
        <v>585</v>
      </c>
      <c r="G187" t="s">
        <v>25</v>
      </c>
      <c r="H187" t="s">
        <v>2220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5">
      <c r="A188">
        <v>833556</v>
      </c>
      <c r="B188" t="s">
        <v>517</v>
      </c>
      <c r="C188" t="s">
        <v>56</v>
      </c>
      <c r="D188">
        <v>20011031</v>
      </c>
      <c r="E188">
        <v>20011129</v>
      </c>
      <c r="F188" t="s">
        <v>585</v>
      </c>
      <c r="G188" t="s">
        <v>25</v>
      </c>
      <c r="H188" t="s">
        <v>2220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5">
      <c r="A189">
        <v>834263</v>
      </c>
      <c r="B189" t="s">
        <v>518</v>
      </c>
      <c r="C189" t="s">
        <v>58</v>
      </c>
      <c r="D189">
        <v>20011030</v>
      </c>
      <c r="E189">
        <v>20011204</v>
      </c>
      <c r="F189" t="s">
        <v>585</v>
      </c>
      <c r="G189" t="s">
        <v>25</v>
      </c>
      <c r="H189" t="s">
        <v>2220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5">
      <c r="A190">
        <v>834333</v>
      </c>
      <c r="B190" t="s">
        <v>519</v>
      </c>
      <c r="C190" t="s">
        <v>223</v>
      </c>
      <c r="D190">
        <v>20011030</v>
      </c>
      <c r="E190">
        <v>20011128</v>
      </c>
      <c r="F190" t="s">
        <v>585</v>
      </c>
      <c r="G190" t="s">
        <v>25</v>
      </c>
      <c r="H190" t="s">
        <v>2220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5">
      <c r="A191">
        <v>834596</v>
      </c>
      <c r="B191" t="s">
        <v>520</v>
      </c>
      <c r="C191" t="s">
        <v>59</v>
      </c>
      <c r="D191">
        <v>20011030</v>
      </c>
      <c r="E191">
        <v>20011128</v>
      </c>
      <c r="F191" t="s">
        <v>585</v>
      </c>
      <c r="G191" t="s">
        <v>25</v>
      </c>
      <c r="H191" t="s">
        <v>2220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5">
      <c r="A192">
        <v>834662</v>
      </c>
      <c r="B192" t="s">
        <v>521</v>
      </c>
      <c r="C192" t="s">
        <v>530</v>
      </c>
      <c r="D192">
        <v>20011029</v>
      </c>
      <c r="E192">
        <v>20011127</v>
      </c>
      <c r="F192" t="s">
        <v>585</v>
      </c>
      <c r="G192" t="s">
        <v>25</v>
      </c>
      <c r="H192" t="s">
        <v>2220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5">
      <c r="A193">
        <v>834809</v>
      </c>
      <c r="B193" t="s">
        <v>524</v>
      </c>
      <c r="C193" t="s">
        <v>59</v>
      </c>
      <c r="D193">
        <v>20011030</v>
      </c>
      <c r="E193">
        <v>20011128</v>
      </c>
      <c r="F193" t="s">
        <v>585</v>
      </c>
      <c r="G193" t="s">
        <v>25</v>
      </c>
      <c r="H193" t="s">
        <v>2220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5">
      <c r="A194">
        <v>835035</v>
      </c>
      <c r="B194" t="s">
        <v>525</v>
      </c>
      <c r="C194" t="s">
        <v>59</v>
      </c>
      <c r="D194">
        <v>20011029</v>
      </c>
      <c r="E194">
        <v>20011127</v>
      </c>
      <c r="F194" t="s">
        <v>585</v>
      </c>
      <c r="G194" t="s">
        <v>25</v>
      </c>
      <c r="H194" t="s">
        <v>2220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5">
      <c r="A195">
        <v>835043</v>
      </c>
      <c r="B195" t="s">
        <v>526</v>
      </c>
      <c r="C195" t="s">
        <v>224</v>
      </c>
      <c r="D195">
        <v>20011105</v>
      </c>
      <c r="E195">
        <v>20011205</v>
      </c>
      <c r="F195" t="s">
        <v>585</v>
      </c>
      <c r="G195" t="s">
        <v>25</v>
      </c>
      <c r="H195" t="s">
        <v>2220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5">
      <c r="A196">
        <v>835064</v>
      </c>
      <c r="B196" t="s">
        <v>527</v>
      </c>
      <c r="C196" t="s">
        <v>225</v>
      </c>
      <c r="D196">
        <v>20011030</v>
      </c>
      <c r="E196">
        <v>20011128</v>
      </c>
      <c r="F196" t="s">
        <v>585</v>
      </c>
      <c r="G196" t="s">
        <v>25</v>
      </c>
      <c r="H196" t="s">
        <v>2220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5">
      <c r="A197">
        <v>835068</v>
      </c>
      <c r="B197" t="s">
        <v>528</v>
      </c>
      <c r="C197" t="s">
        <v>226</v>
      </c>
      <c r="D197">
        <v>20011030</v>
      </c>
      <c r="E197">
        <v>20011129</v>
      </c>
      <c r="F197" t="s">
        <v>585</v>
      </c>
      <c r="G197" t="s">
        <v>25</v>
      </c>
      <c r="H197" t="s">
        <v>2220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5">
      <c r="A198">
        <v>835124</v>
      </c>
      <c r="B198" t="s">
        <v>529</v>
      </c>
      <c r="C198" t="s">
        <v>584</v>
      </c>
      <c r="D198">
        <v>20011105</v>
      </c>
      <c r="E198">
        <v>20011205</v>
      </c>
      <c r="F198" t="s">
        <v>585</v>
      </c>
      <c r="G198" t="s">
        <v>25</v>
      </c>
      <c r="H198" t="s">
        <v>2220</v>
      </c>
      <c r="I198">
        <v>0</v>
      </c>
      <c r="J198">
        <f t="shared" si="15"/>
        <v>1100</v>
      </c>
      <c r="L198" s="160" t="str">
        <f t="shared" si="12"/>
        <v>Y</v>
      </c>
      <c r="M198" s="160">
        <f t="shared" si="13"/>
        <v>1100</v>
      </c>
      <c r="N198">
        <f t="shared" si="14"/>
        <v>0</v>
      </c>
      <c r="O198" s="149"/>
      <c r="P198" s="149"/>
    </row>
    <row r="199" spans="1:16" x14ac:dyDescent="0.25">
      <c r="A199">
        <v>835567</v>
      </c>
      <c r="B199" t="s">
        <v>530</v>
      </c>
      <c r="C199" t="s">
        <v>530</v>
      </c>
      <c r="D199">
        <v>20011029</v>
      </c>
      <c r="E199">
        <v>20011127</v>
      </c>
      <c r="F199" t="s">
        <v>585</v>
      </c>
      <c r="G199" t="s">
        <v>25</v>
      </c>
      <c r="H199" t="s">
        <v>2220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5">
      <c r="A200">
        <v>835656</v>
      </c>
      <c r="B200" t="s">
        <v>531</v>
      </c>
      <c r="C200" t="s">
        <v>226</v>
      </c>
      <c r="D200">
        <v>20011030</v>
      </c>
      <c r="E200">
        <v>20011129</v>
      </c>
      <c r="F200" t="s">
        <v>585</v>
      </c>
      <c r="G200" t="s">
        <v>25</v>
      </c>
      <c r="H200" t="s">
        <v>2220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5">
      <c r="A201">
        <v>835712</v>
      </c>
      <c r="B201" t="s">
        <v>532</v>
      </c>
      <c r="C201" t="s">
        <v>227</v>
      </c>
      <c r="D201">
        <v>20011105</v>
      </c>
      <c r="E201">
        <v>20011204</v>
      </c>
      <c r="F201" t="s">
        <v>585</v>
      </c>
      <c r="G201" t="s">
        <v>25</v>
      </c>
      <c r="H201" t="s">
        <v>2220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5">
      <c r="A202">
        <v>835717</v>
      </c>
      <c r="B202" t="s">
        <v>533</v>
      </c>
      <c r="C202" t="s">
        <v>530</v>
      </c>
      <c r="D202">
        <v>20011029</v>
      </c>
      <c r="E202">
        <v>20011127</v>
      </c>
      <c r="F202" t="s">
        <v>585</v>
      </c>
      <c r="G202" t="s">
        <v>25</v>
      </c>
      <c r="H202" t="s">
        <v>2220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5">
      <c r="A203">
        <v>835802</v>
      </c>
      <c r="B203" t="s">
        <v>534</v>
      </c>
      <c r="C203" t="s">
        <v>225</v>
      </c>
      <c r="D203">
        <v>20011101</v>
      </c>
      <c r="E203">
        <v>20011203</v>
      </c>
      <c r="F203" t="s">
        <v>585</v>
      </c>
      <c r="G203" t="s">
        <v>25</v>
      </c>
      <c r="H203" t="s">
        <v>2220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5">
      <c r="A204">
        <v>835864</v>
      </c>
      <c r="B204" t="s">
        <v>535</v>
      </c>
      <c r="C204" t="s">
        <v>228</v>
      </c>
      <c r="D204">
        <v>20011130</v>
      </c>
      <c r="E204">
        <v>20011201</v>
      </c>
      <c r="F204" t="s">
        <v>585</v>
      </c>
      <c r="G204" t="s">
        <v>25</v>
      </c>
      <c r="H204" t="s">
        <v>2220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5">
      <c r="A205">
        <v>836633</v>
      </c>
      <c r="B205" t="s">
        <v>897</v>
      </c>
      <c r="C205" t="s">
        <v>59</v>
      </c>
      <c r="D205">
        <v>20011105</v>
      </c>
      <c r="E205">
        <v>20011205</v>
      </c>
      <c r="F205" t="s">
        <v>585</v>
      </c>
      <c r="G205" t="s">
        <v>25</v>
      </c>
      <c r="H205" t="s">
        <v>2220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5">
      <c r="A206"/>
      <c r="B206"/>
      <c r="C206"/>
      <c r="D206"/>
      <c r="E206"/>
      <c r="F206"/>
      <c r="G206"/>
      <c r="H206"/>
      <c r="I206"/>
      <c r="J206">
        <f>SUM(J4:J205)</f>
        <v>20145</v>
      </c>
      <c r="M206">
        <f>SUM(M4:M205)</f>
        <v>20145</v>
      </c>
      <c r="N206">
        <f>SUM(N4:N205)</f>
        <v>0</v>
      </c>
    </row>
    <row r="207" spans="1:16" x14ac:dyDescent="0.25">
      <c r="A207"/>
      <c r="B207"/>
      <c r="C207"/>
      <c r="D207"/>
      <c r="E207"/>
      <c r="F207"/>
      <c r="G207"/>
      <c r="H207"/>
      <c r="I207"/>
    </row>
    <row r="208" spans="1:16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9" activePane="bottomLeft" state="frozen"/>
      <selection pane="bottomLeft" activeCell="R106" sqref="R106:R107"/>
    </sheetView>
  </sheetViews>
  <sheetFormatPr defaultColWidth="11" defaultRowHeight="15" customHeight="1" x14ac:dyDescent="0.3"/>
  <cols>
    <col min="1" max="1" width="8.88671875" style="69" customWidth="1"/>
    <col min="2" max="2" width="8.109375" style="639" customWidth="1"/>
    <col min="3" max="3" width="15.88671875" style="31" customWidth="1"/>
    <col min="4" max="4" width="6.88671875" style="70" customWidth="1"/>
    <col min="5" max="5" width="8.44140625" style="70" customWidth="1"/>
    <col min="6" max="6" width="2.6640625" style="69" customWidth="1"/>
    <col min="7" max="7" width="12.109375" style="69" customWidth="1"/>
    <col min="8" max="8" width="7.6640625" style="31" bestFit="1" customWidth="1"/>
    <col min="9" max="9" width="7.88671875" style="31" customWidth="1"/>
    <col min="10" max="10" width="9.5546875" style="104" bestFit="1" customWidth="1"/>
    <col min="11" max="11" width="4.33203125" style="104" customWidth="1"/>
    <col min="12" max="12" width="5.33203125" style="109" bestFit="1" customWidth="1"/>
    <col min="13" max="13" width="5.44140625" style="109" bestFit="1" customWidth="1"/>
    <col min="14" max="14" width="8.33203125" style="104" bestFit="1" customWidth="1"/>
    <col min="15" max="15" width="11.88671875" style="30" hidden="1" customWidth="1"/>
    <col min="16" max="16" width="7.109375" style="168" customWidth="1"/>
    <col min="17" max="17" width="12.109375" style="168" bestFit="1" customWidth="1"/>
    <col min="18" max="18" width="12.109375" style="210" bestFit="1" customWidth="1"/>
    <col min="19" max="19" width="10.44140625" style="31" bestFit="1" customWidth="1"/>
    <col min="20" max="20" width="12.109375" style="31" bestFit="1" customWidth="1"/>
    <col min="21" max="21" width="11" style="31"/>
    <col min="22" max="16384" width="11" style="30"/>
  </cols>
  <sheetData>
    <row r="1" spans="1:32" s="123" customFormat="1" ht="15" customHeight="1" x14ac:dyDescent="0.3">
      <c r="A1" s="119" t="s">
        <v>2116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3">
      <c r="A2" s="119" t="s">
        <v>2101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35">
      <c r="A3" s="24" t="s">
        <v>2045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2046</v>
      </c>
      <c r="N3" s="99" t="s">
        <v>2046</v>
      </c>
      <c r="O3" s="29" t="s">
        <v>2046</v>
      </c>
      <c r="P3" s="162"/>
      <c r="Q3" s="162" t="s">
        <v>2046</v>
      </c>
      <c r="R3" s="162" t="s">
        <v>2046</v>
      </c>
      <c r="S3" s="162" t="s">
        <v>2046</v>
      </c>
      <c r="T3" s="162" t="s">
        <v>2046</v>
      </c>
    </row>
    <row r="4" spans="1:32" ht="15" customHeight="1" x14ac:dyDescent="0.3">
      <c r="A4" s="32">
        <f ca="1">NOW()</f>
        <v>37405.682997453703</v>
      </c>
      <c r="B4" s="468" t="s">
        <v>2330</v>
      </c>
      <c r="C4" s="124"/>
      <c r="D4" s="124"/>
      <c r="E4" s="124"/>
      <c r="F4" s="124"/>
      <c r="G4" s="28"/>
      <c r="H4" s="29"/>
      <c r="I4" s="29" t="s">
        <v>2047</v>
      </c>
      <c r="J4" s="949">
        <v>2.11</v>
      </c>
      <c r="K4" s="118"/>
      <c r="L4" s="105" t="s">
        <v>2048</v>
      </c>
      <c r="M4" s="105" t="s">
        <v>2048</v>
      </c>
      <c r="N4" s="99" t="s">
        <v>2049</v>
      </c>
      <c r="O4" s="29" t="s">
        <v>2048</v>
      </c>
      <c r="P4" s="162"/>
      <c r="Q4" s="162" t="s">
        <v>2152</v>
      </c>
      <c r="R4" s="162" t="s">
        <v>2152</v>
      </c>
      <c r="S4" s="162" t="s">
        <v>808</v>
      </c>
      <c r="T4" s="162" t="s">
        <v>2152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3">
      <c r="A5" s="34"/>
      <c r="B5" s="634"/>
      <c r="C5" s="25"/>
      <c r="D5" s="26"/>
      <c r="E5" s="26"/>
      <c r="F5" s="27"/>
      <c r="G5" s="33"/>
      <c r="H5" s="29"/>
      <c r="I5" s="29" t="s">
        <v>2071</v>
      </c>
      <c r="J5" s="949">
        <v>2.14</v>
      </c>
      <c r="K5" s="118"/>
      <c r="L5" s="105" t="s">
        <v>2050</v>
      </c>
      <c r="M5" s="105" t="s">
        <v>2051</v>
      </c>
      <c r="N5" s="110" t="s">
        <v>2052</v>
      </c>
      <c r="O5" s="35" t="s">
        <v>2053</v>
      </c>
      <c r="P5" s="460" t="s">
        <v>615</v>
      </c>
      <c r="Q5" s="163" t="s">
        <v>2153</v>
      </c>
      <c r="R5" s="163" t="s">
        <v>2153</v>
      </c>
      <c r="S5" s="163" t="s">
        <v>1259</v>
      </c>
      <c r="T5" s="163" t="s">
        <v>2153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3">
      <c r="A6" s="128" t="s">
        <v>2054</v>
      </c>
      <c r="B6" s="635" t="s">
        <v>2055</v>
      </c>
      <c r="C6" s="129" t="s">
        <v>2056</v>
      </c>
      <c r="D6" s="130" t="s">
        <v>2057</v>
      </c>
      <c r="E6" s="129" t="s">
        <v>2073</v>
      </c>
      <c r="F6" s="129" t="s">
        <v>2058</v>
      </c>
      <c r="G6" s="129" t="s">
        <v>2049</v>
      </c>
      <c r="H6" s="131" t="s">
        <v>2059</v>
      </c>
      <c r="I6" s="131" t="s">
        <v>2060</v>
      </c>
      <c r="J6" s="192">
        <v>37258</v>
      </c>
      <c r="K6" s="192"/>
      <c r="L6" s="132"/>
      <c r="M6" s="132"/>
      <c r="N6" s="193"/>
      <c r="O6" s="132"/>
      <c r="P6" s="460" t="s">
        <v>616</v>
      </c>
      <c r="Q6" s="460"/>
      <c r="R6" s="460" t="s">
        <v>614</v>
      </c>
      <c r="S6" s="163" t="s">
        <v>2153</v>
      </c>
      <c r="T6" s="460" t="s">
        <v>809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5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900</v>
      </c>
      <c r="D7" s="286"/>
      <c r="E7" s="38">
        <v>61053</v>
      </c>
      <c r="F7" s="285" t="s">
        <v>901</v>
      </c>
      <c r="G7" s="285" t="s">
        <v>902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2.06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1.79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5">
      <c r="A8" s="285">
        <v>827548</v>
      </c>
      <c r="B8" s="143" t="str">
        <f t="shared" si="0"/>
        <v>ALLIANCE RESOUR</v>
      </c>
      <c r="C8" s="291" t="s">
        <v>903</v>
      </c>
      <c r="D8" s="291"/>
      <c r="E8" s="292" t="s">
        <v>904</v>
      </c>
      <c r="F8" s="285" t="s">
        <v>905</v>
      </c>
      <c r="G8" s="39" t="s">
        <v>2192</v>
      </c>
      <c r="H8" s="17">
        <f t="shared" si="1"/>
        <v>0</v>
      </c>
      <c r="I8" s="17">
        <f t="shared" si="2"/>
        <v>0</v>
      </c>
      <c r="J8" s="100">
        <f>$J$5-0.01</f>
        <v>2.1300000000000003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2.1000000000000005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5">
      <c r="A9" s="224">
        <v>622471</v>
      </c>
      <c r="B9" s="143" t="str">
        <f t="shared" si="0"/>
        <v>ALPHA WELLS</v>
      </c>
      <c r="C9" s="6" t="s">
        <v>173</v>
      </c>
      <c r="D9" s="38"/>
      <c r="E9" s="144">
        <v>141839</v>
      </c>
      <c r="F9" s="39"/>
      <c r="G9" s="578" t="s">
        <v>2070</v>
      </c>
      <c r="H9" s="17">
        <f t="shared" si="1"/>
        <v>0</v>
      </c>
      <c r="I9" s="17">
        <f t="shared" si="2"/>
        <v>88</v>
      </c>
      <c r="J9" s="100">
        <f>$J$5*0.98</f>
        <v>2.0972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1.8271999999999999</v>
      </c>
      <c r="O9" s="40">
        <f t="shared" si="6"/>
        <v>0</v>
      </c>
      <c r="P9" s="211">
        <f t="shared" si="7"/>
        <v>0</v>
      </c>
      <c r="Q9" s="164">
        <f t="shared" si="8"/>
        <v>160.7936</v>
      </c>
      <c r="R9" s="209">
        <f t="shared" si="9"/>
        <v>160.7936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5">
      <c r="A10" s="293">
        <v>620136</v>
      </c>
      <c r="B10" s="143" t="str">
        <f t="shared" si="0"/>
        <v>na</v>
      </c>
      <c r="C10" s="286" t="s">
        <v>906</v>
      </c>
      <c r="D10" s="294"/>
      <c r="E10" s="295">
        <v>3604</v>
      </c>
      <c r="F10" s="293" t="s">
        <v>907</v>
      </c>
      <c r="G10" s="293" t="s">
        <v>908</v>
      </c>
      <c r="H10" s="17" t="str">
        <f t="shared" si="1"/>
        <v>na</v>
      </c>
      <c r="I10" s="17">
        <f t="shared" si="2"/>
        <v>0</v>
      </c>
      <c r="J10" s="287">
        <f>$J$5-0.05</f>
        <v>2.0900000000000003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1.7600000000000002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5">
      <c r="A11" s="224">
        <v>633874</v>
      </c>
      <c r="B11" s="143" t="str">
        <f t="shared" si="0"/>
        <v>ARLINGTON EXPLO</v>
      </c>
      <c r="C11" s="6" t="s">
        <v>187</v>
      </c>
      <c r="D11" s="43"/>
      <c r="E11" s="43">
        <v>164585</v>
      </c>
      <c r="F11" s="39"/>
      <c r="G11" s="578" t="s">
        <v>2064</v>
      </c>
      <c r="H11" s="17">
        <f t="shared" si="1"/>
        <v>0</v>
      </c>
      <c r="I11" s="17">
        <f t="shared" si="2"/>
        <v>0</v>
      </c>
      <c r="J11" s="100">
        <f>$J$5*0.97</f>
        <v>2.0758000000000001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2.0758000000000001</v>
      </c>
      <c r="O11" s="40">
        <f t="shared" si="6"/>
        <v>0</v>
      </c>
      <c r="P11" s="211">
        <f t="shared" si="7"/>
        <v>0</v>
      </c>
      <c r="Q11" s="164">
        <f t="shared" si="8"/>
        <v>0</v>
      </c>
      <c r="R11" s="209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5">
      <c r="A12" s="285">
        <v>719228</v>
      </c>
      <c r="B12" s="143" t="str">
        <f t="shared" si="0"/>
        <v>na</v>
      </c>
      <c r="C12" s="286" t="s">
        <v>909</v>
      </c>
      <c r="D12" s="286"/>
      <c r="E12" s="38" t="s">
        <v>910</v>
      </c>
      <c r="F12" s="285" t="s">
        <v>911</v>
      </c>
      <c r="G12" s="285" t="s">
        <v>912</v>
      </c>
      <c r="H12" s="17" t="str">
        <f t="shared" si="1"/>
        <v>na</v>
      </c>
      <c r="I12" s="17">
        <f t="shared" si="2"/>
        <v>0</v>
      </c>
      <c r="J12" s="287">
        <f>$J$5-0.03</f>
        <v>2.1100000000000003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1.8400000000000003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5">
      <c r="A13" s="9">
        <v>824766</v>
      </c>
      <c r="B13" s="143" t="str">
        <f t="shared" si="0"/>
        <v>AURORA SERVICES</v>
      </c>
      <c r="C13" s="6" t="s">
        <v>719</v>
      </c>
      <c r="D13" s="6" t="s">
        <v>149</v>
      </c>
      <c r="E13" s="38">
        <v>141129</v>
      </c>
      <c r="F13" s="39"/>
      <c r="G13" s="39" t="s">
        <v>2067</v>
      </c>
      <c r="H13" s="17">
        <f t="shared" si="1"/>
        <v>0</v>
      </c>
      <c r="I13" s="17">
        <f t="shared" si="2"/>
        <v>0</v>
      </c>
      <c r="J13" s="100">
        <f>$J$5</f>
        <v>2.14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2.14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5">
      <c r="A14" s="285">
        <v>722766</v>
      </c>
      <c r="B14" s="143" t="str">
        <f t="shared" si="0"/>
        <v>na</v>
      </c>
      <c r="C14" s="286" t="s">
        <v>917</v>
      </c>
      <c r="D14" s="286"/>
      <c r="E14" s="38" t="s">
        <v>918</v>
      </c>
      <c r="F14" s="298" t="s">
        <v>919</v>
      </c>
      <c r="G14" s="285" t="s">
        <v>2061</v>
      </c>
      <c r="H14" s="17" t="str">
        <f t="shared" si="1"/>
        <v>na</v>
      </c>
      <c r="I14" s="17">
        <f t="shared" si="2"/>
        <v>0</v>
      </c>
      <c r="J14" s="287">
        <f>$J$5*0.98</f>
        <v>2.0972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1.8271999999999999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5">
      <c r="A15" s="224">
        <v>720700</v>
      </c>
      <c r="B15" s="143" t="str">
        <f t="shared" si="0"/>
        <v>na</v>
      </c>
      <c r="C15" s="6" t="s">
        <v>2062</v>
      </c>
      <c r="D15" s="38"/>
      <c r="E15" s="49"/>
      <c r="F15" s="39"/>
      <c r="G15" s="654" t="s">
        <v>934</v>
      </c>
      <c r="H15" s="17" t="str">
        <f t="shared" si="1"/>
        <v>na</v>
      </c>
      <c r="I15" s="17">
        <f t="shared" si="2"/>
        <v>0</v>
      </c>
      <c r="J15" s="537">
        <f>$J$5</f>
        <v>2.14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1.87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5">
      <c r="A16" s="285">
        <v>720846</v>
      </c>
      <c r="B16" s="143" t="str">
        <f t="shared" si="0"/>
        <v>BANDS CO</v>
      </c>
      <c r="C16" s="286" t="s">
        <v>2062</v>
      </c>
      <c r="D16" s="286"/>
      <c r="E16" s="38" t="s">
        <v>932</v>
      </c>
      <c r="F16" s="285" t="s">
        <v>933</v>
      </c>
      <c r="G16" s="654" t="s">
        <v>934</v>
      </c>
      <c r="H16" s="17">
        <f t="shared" si="1"/>
        <v>0</v>
      </c>
      <c r="I16" s="17">
        <f t="shared" si="2"/>
        <v>0</v>
      </c>
      <c r="J16" s="537">
        <f>$J$5</f>
        <v>2.14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2.14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5">
      <c r="A17" s="285">
        <v>801980</v>
      </c>
      <c r="B17" s="143" t="str">
        <f t="shared" si="0"/>
        <v>GLOVER OILFIELD</v>
      </c>
      <c r="C17" s="286" t="s">
        <v>935</v>
      </c>
      <c r="D17" s="286"/>
      <c r="E17" s="38" t="s">
        <v>936</v>
      </c>
      <c r="F17" s="285" t="s">
        <v>937</v>
      </c>
      <c r="G17" s="285" t="s">
        <v>938</v>
      </c>
      <c r="H17" s="17">
        <f t="shared" si="1"/>
        <v>0</v>
      </c>
      <c r="I17" s="17">
        <f t="shared" si="2"/>
        <v>0</v>
      </c>
      <c r="J17" s="287">
        <f>$J$5-0.02</f>
        <v>2.12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1.85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5">
      <c r="A18" s="224">
        <v>731275</v>
      </c>
      <c r="B18" s="143" t="str">
        <f t="shared" si="0"/>
        <v>BIJOE DEVELOPME</v>
      </c>
      <c r="C18" s="6" t="s">
        <v>211</v>
      </c>
      <c r="D18" s="38"/>
      <c r="E18" s="38">
        <v>164591</v>
      </c>
      <c r="F18" s="39"/>
      <c r="G18" s="578" t="s">
        <v>22</v>
      </c>
      <c r="H18" s="17">
        <f t="shared" si="1"/>
        <v>0</v>
      </c>
      <c r="I18" s="17">
        <f t="shared" si="2"/>
        <v>470</v>
      </c>
      <c r="J18" s="100">
        <f>$J$5-0.02</f>
        <v>2.12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2.12</v>
      </c>
      <c r="O18" s="40">
        <f t="shared" si="6"/>
        <v>0</v>
      </c>
      <c r="P18" s="211">
        <f t="shared" si="7"/>
        <v>0.47000000000000003</v>
      </c>
      <c r="Q18" s="164">
        <f t="shared" si="8"/>
        <v>996.40000000000009</v>
      </c>
      <c r="R18" s="209">
        <f t="shared" si="9"/>
        <v>995.93000000000006</v>
      </c>
      <c r="S18"/>
      <c r="T18"/>
      <c r="U18" s="4"/>
      <c r="V18" s="4"/>
    </row>
    <row r="19" spans="1:22" s="41" customFormat="1" ht="15" customHeight="1" x14ac:dyDescent="0.25">
      <c r="A19" s="682">
        <v>721398</v>
      </c>
      <c r="B19" s="683" t="str">
        <f t="shared" si="0"/>
        <v>na</v>
      </c>
      <c r="C19" s="74" t="s">
        <v>80</v>
      </c>
      <c r="D19" s="681" t="s">
        <v>1105</v>
      </c>
      <c r="E19" s="674">
        <v>214213</v>
      </c>
      <c r="F19" s="275"/>
      <c r="G19" s="685" t="s">
        <v>1658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5">
      <c r="A20" s="224">
        <v>730140</v>
      </c>
      <c r="B20" s="143" t="str">
        <f t="shared" si="0"/>
        <v>ORR PETROLEUM</v>
      </c>
      <c r="C20" s="934" t="s">
        <v>2329</v>
      </c>
      <c r="D20" s="186" t="s">
        <v>209</v>
      </c>
      <c r="E20" s="8">
        <v>164619</v>
      </c>
      <c r="F20" s="39"/>
      <c r="G20" s="578" t="s">
        <v>2067</v>
      </c>
      <c r="H20" s="17">
        <f t="shared" si="1"/>
        <v>0</v>
      </c>
      <c r="I20" s="17">
        <f t="shared" si="2"/>
        <v>0</v>
      </c>
      <c r="J20" s="100">
        <f>$J$5</f>
        <v>2.14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2.14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5">
      <c r="A21" s="224">
        <v>734492</v>
      </c>
      <c r="B21" s="143" t="str">
        <f t="shared" si="0"/>
        <v>ORR PETROLEUM</v>
      </c>
      <c r="C21" s="934" t="s">
        <v>2329</v>
      </c>
      <c r="D21" s="186" t="s">
        <v>209</v>
      </c>
      <c r="E21" s="38">
        <v>164619</v>
      </c>
      <c r="F21" s="39"/>
      <c r="G21" s="578" t="s">
        <v>2067</v>
      </c>
      <c r="H21" s="17">
        <f t="shared" si="1"/>
        <v>0</v>
      </c>
      <c r="I21" s="17">
        <f t="shared" si="2"/>
        <v>0</v>
      </c>
      <c r="J21" s="100">
        <f>$J$5</f>
        <v>2.14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2.14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5">
      <c r="A22" s="224">
        <v>623640</v>
      </c>
      <c r="B22" s="143" t="str">
        <f t="shared" si="0"/>
        <v>BONNETT'S PRODU</v>
      </c>
      <c r="C22" s="6" t="s">
        <v>49</v>
      </c>
      <c r="D22" s="45" t="s">
        <v>229</v>
      </c>
      <c r="E22" s="38">
        <v>142319</v>
      </c>
      <c r="F22" s="45"/>
      <c r="G22" s="39" t="s">
        <v>2070</v>
      </c>
      <c r="H22" s="17">
        <f t="shared" si="1"/>
        <v>0</v>
      </c>
      <c r="I22" s="17">
        <f t="shared" si="2"/>
        <v>0</v>
      </c>
      <c r="J22" s="100">
        <f>$J$5*0.98</f>
        <v>2.0972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2.0672000000000001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5">
      <c r="A23" s="224">
        <v>602297</v>
      </c>
      <c r="B23" s="143" t="str">
        <f t="shared" si="0"/>
        <v>BORTZ CORPORATI</v>
      </c>
      <c r="C23" s="6" t="s">
        <v>145</v>
      </c>
      <c r="D23" s="38"/>
      <c r="E23" s="38">
        <v>164641</v>
      </c>
      <c r="F23" s="39"/>
      <c r="G23" s="578" t="s">
        <v>2064</v>
      </c>
      <c r="H23" s="17">
        <f t="shared" si="1"/>
        <v>0</v>
      </c>
      <c r="I23" s="17">
        <f t="shared" si="2"/>
        <v>500</v>
      </c>
      <c r="J23" s="100">
        <f>$J$5*0.97</f>
        <v>2.0758000000000001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1.8058000000000001</v>
      </c>
      <c r="O23" s="40">
        <f t="shared" si="6"/>
        <v>0</v>
      </c>
      <c r="P23" s="211">
        <f t="shared" si="7"/>
        <v>0</v>
      </c>
      <c r="Q23" s="164">
        <f t="shared" si="8"/>
        <v>902.90000000000009</v>
      </c>
      <c r="R23" s="209">
        <f t="shared" si="9"/>
        <v>902.90000000000009</v>
      </c>
    </row>
    <row r="24" spans="1:22" s="41" customFormat="1" ht="15" customHeight="1" x14ac:dyDescent="0.25">
      <c r="A24" s="224">
        <v>602303</v>
      </c>
      <c r="B24" s="143" t="str">
        <f t="shared" si="0"/>
        <v>BORTZ CORPORATI</v>
      </c>
      <c r="C24" s="6" t="s">
        <v>145</v>
      </c>
      <c r="D24" s="38"/>
      <c r="E24" s="38">
        <v>164641</v>
      </c>
      <c r="F24" s="39"/>
      <c r="G24" s="578" t="s">
        <v>2064</v>
      </c>
      <c r="H24" s="17">
        <f t="shared" si="1"/>
        <v>0</v>
      </c>
      <c r="I24" s="17">
        <f t="shared" si="2"/>
        <v>0</v>
      </c>
      <c r="J24" s="100">
        <f>$J$5*0.97</f>
        <v>2.0758000000000001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1.8058000000000001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5">
      <c r="A25" s="224">
        <v>602444</v>
      </c>
      <c r="B25" s="143" t="str">
        <f t="shared" si="0"/>
        <v>BORTZ CORPORATI</v>
      </c>
      <c r="C25" s="6" t="s">
        <v>145</v>
      </c>
      <c r="D25" s="38"/>
      <c r="E25" s="38">
        <v>164641</v>
      </c>
      <c r="F25" s="39"/>
      <c r="G25" s="578" t="s">
        <v>2064</v>
      </c>
      <c r="H25" s="17">
        <f t="shared" si="1"/>
        <v>0</v>
      </c>
      <c r="I25" s="17">
        <f t="shared" si="2"/>
        <v>368</v>
      </c>
      <c r="J25" s="100">
        <f>$J$5*0.97</f>
        <v>2.0758000000000001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1.8058000000000001</v>
      </c>
      <c r="O25" s="40">
        <f t="shared" si="6"/>
        <v>0</v>
      </c>
      <c r="P25" s="211">
        <f t="shared" si="7"/>
        <v>0</v>
      </c>
      <c r="Q25" s="164">
        <f t="shared" si="8"/>
        <v>664.53440000000001</v>
      </c>
      <c r="R25" s="209">
        <f t="shared" si="9"/>
        <v>664.53440000000001</v>
      </c>
    </row>
    <row r="26" spans="1:22" s="41" customFormat="1" ht="15" customHeight="1" x14ac:dyDescent="0.25">
      <c r="A26" s="224">
        <v>602310</v>
      </c>
      <c r="B26" s="143" t="str">
        <f t="shared" si="0"/>
        <v>na</v>
      </c>
      <c r="C26" s="6" t="s">
        <v>137</v>
      </c>
      <c r="D26" s="272"/>
      <c r="E26" s="272">
        <v>268138</v>
      </c>
      <c r="F26" s="44"/>
      <c r="G26" s="44" t="s">
        <v>230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5">
      <c r="A27" s="224">
        <v>602312</v>
      </c>
      <c r="B27" s="143" t="str">
        <f t="shared" si="0"/>
        <v>na</v>
      </c>
      <c r="C27" s="6" t="s">
        <v>137</v>
      </c>
      <c r="D27" s="272"/>
      <c r="E27" s="272">
        <v>165343</v>
      </c>
      <c r="F27" s="44"/>
      <c r="G27" s="44" t="s">
        <v>230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5">
      <c r="A28" s="224">
        <v>602313</v>
      </c>
      <c r="B28" s="143" t="str">
        <f t="shared" si="0"/>
        <v>na</v>
      </c>
      <c r="C28" s="6" t="s">
        <v>137</v>
      </c>
      <c r="D28" s="272"/>
      <c r="E28" s="272">
        <v>165343</v>
      </c>
      <c r="F28" s="44"/>
      <c r="G28" s="44" t="s">
        <v>230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5">
      <c r="A29" s="224">
        <v>602314</v>
      </c>
      <c r="B29" s="143" t="str">
        <f t="shared" si="0"/>
        <v>na</v>
      </c>
      <c r="C29" s="6" t="s">
        <v>137</v>
      </c>
      <c r="D29" s="272"/>
      <c r="E29" s="272">
        <v>268138</v>
      </c>
      <c r="F29" s="44"/>
      <c r="G29" s="44" t="s">
        <v>230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5">
      <c r="A30" s="224">
        <v>602316</v>
      </c>
      <c r="B30" s="143" t="str">
        <f t="shared" si="0"/>
        <v>na</v>
      </c>
      <c r="C30" s="6" t="s">
        <v>137</v>
      </c>
      <c r="D30" s="272"/>
      <c r="E30" s="272">
        <v>165343</v>
      </c>
      <c r="F30" s="44"/>
      <c r="G30" s="44" t="s">
        <v>230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5">
      <c r="A31" s="224">
        <v>602317</v>
      </c>
      <c r="B31" s="143" t="str">
        <f t="shared" si="0"/>
        <v>na</v>
      </c>
      <c r="C31" s="6" t="s">
        <v>137</v>
      </c>
      <c r="D31" s="272"/>
      <c r="E31" s="272">
        <v>165343</v>
      </c>
      <c r="F31" s="44"/>
      <c r="G31" s="44" t="s">
        <v>230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5">
      <c r="A32" s="224">
        <v>602318</v>
      </c>
      <c r="B32" s="143" t="str">
        <f t="shared" si="0"/>
        <v>na</v>
      </c>
      <c r="C32" s="6" t="s">
        <v>137</v>
      </c>
      <c r="D32" s="272"/>
      <c r="E32" s="272">
        <v>268138</v>
      </c>
      <c r="F32" s="44"/>
      <c r="G32" s="44" t="s">
        <v>230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5">
      <c r="A33" s="224">
        <v>602319</v>
      </c>
      <c r="B33" s="143" t="str">
        <f t="shared" si="0"/>
        <v>na</v>
      </c>
      <c r="C33" s="6" t="s">
        <v>137</v>
      </c>
      <c r="D33" s="272"/>
      <c r="E33" s="272">
        <v>165343</v>
      </c>
      <c r="F33" s="44"/>
      <c r="G33" s="44" t="s">
        <v>230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5">
      <c r="A34" s="224">
        <v>602320</v>
      </c>
      <c r="B34" s="143" t="str">
        <f t="shared" si="0"/>
        <v>na</v>
      </c>
      <c r="C34" s="6" t="s">
        <v>137</v>
      </c>
      <c r="D34" s="272"/>
      <c r="E34" s="272">
        <v>165343</v>
      </c>
      <c r="F34" s="44"/>
      <c r="G34" s="44" t="s">
        <v>230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5">
      <c r="A35" s="224">
        <v>602321</v>
      </c>
      <c r="B35" s="143" t="str">
        <f t="shared" si="0"/>
        <v>na</v>
      </c>
      <c r="C35" s="6" t="s">
        <v>137</v>
      </c>
      <c r="D35" s="272"/>
      <c r="E35" s="272">
        <v>165343</v>
      </c>
      <c r="F35" s="44"/>
      <c r="G35" s="44" t="s">
        <v>230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5">
      <c r="A36" s="224">
        <v>602322</v>
      </c>
      <c r="B36" s="143" t="str">
        <f t="shared" si="0"/>
        <v>na</v>
      </c>
      <c r="C36" s="6" t="s">
        <v>137</v>
      </c>
      <c r="D36" s="272"/>
      <c r="E36" s="272">
        <v>165343</v>
      </c>
      <c r="F36" s="44"/>
      <c r="G36" s="44" t="s">
        <v>230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5">
      <c r="A37" s="224">
        <v>602324</v>
      </c>
      <c r="B37" s="143" t="str">
        <f t="shared" si="0"/>
        <v>na</v>
      </c>
      <c r="C37" s="6" t="s">
        <v>137</v>
      </c>
      <c r="D37" s="272"/>
      <c r="E37" s="272">
        <v>268138</v>
      </c>
      <c r="F37" s="44"/>
      <c r="G37" s="44" t="s">
        <v>230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5">
      <c r="A38" s="224">
        <v>602325</v>
      </c>
      <c r="B38" s="143" t="str">
        <f t="shared" si="0"/>
        <v>na</v>
      </c>
      <c r="C38" s="6" t="s">
        <v>137</v>
      </c>
      <c r="D38" s="272"/>
      <c r="E38" s="272">
        <v>165343</v>
      </c>
      <c r="F38" s="44"/>
      <c r="G38" s="44" t="s">
        <v>230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5">
      <c r="A39" s="224">
        <v>602326</v>
      </c>
      <c r="B39" s="143" t="str">
        <f t="shared" si="0"/>
        <v>na</v>
      </c>
      <c r="C39" s="6" t="s">
        <v>137</v>
      </c>
      <c r="D39" s="272"/>
      <c r="E39" s="272">
        <v>165343</v>
      </c>
      <c r="F39" s="44"/>
      <c r="G39" s="44" t="s">
        <v>230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5">
      <c r="A40" s="224">
        <v>602327</v>
      </c>
      <c r="B40" s="143" t="str">
        <f t="shared" si="0"/>
        <v>na</v>
      </c>
      <c r="C40" s="6" t="s">
        <v>137</v>
      </c>
      <c r="D40" s="272"/>
      <c r="E40" s="272">
        <v>165343</v>
      </c>
      <c r="F40" s="44"/>
      <c r="G40" s="44" t="s">
        <v>230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5">
      <c r="A41" s="224">
        <v>602328</v>
      </c>
      <c r="B41" s="143" t="str">
        <f t="shared" si="0"/>
        <v>na</v>
      </c>
      <c r="C41" s="6" t="s">
        <v>137</v>
      </c>
      <c r="D41" s="272"/>
      <c r="E41" s="272">
        <v>165343</v>
      </c>
      <c r="F41" s="44"/>
      <c r="G41" s="44" t="s">
        <v>230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5">
      <c r="A42" s="224">
        <v>622098</v>
      </c>
      <c r="B42" s="143" t="str">
        <f t="shared" si="0"/>
        <v>na</v>
      </c>
      <c r="C42" s="6" t="s">
        <v>137</v>
      </c>
      <c r="D42" s="272"/>
      <c r="E42" s="272">
        <v>165343</v>
      </c>
      <c r="F42" s="44"/>
      <c r="G42" s="44" t="s">
        <v>230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5">
      <c r="A43" s="9">
        <v>620988</v>
      </c>
      <c r="B43" s="143" t="str">
        <f t="shared" si="0"/>
        <v>BRAXTON OIL</v>
      </c>
      <c r="C43" s="6" t="s">
        <v>171</v>
      </c>
      <c r="D43" s="38"/>
      <c r="E43" s="38">
        <v>145315</v>
      </c>
      <c r="F43" s="39"/>
      <c r="G43" s="9" t="s">
        <v>125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5">
      <c r="A44" s="9">
        <v>622576</v>
      </c>
      <c r="B44" s="143" t="str">
        <f t="shared" si="0"/>
        <v>BRAXTON OIL</v>
      </c>
      <c r="C44" s="6" t="s">
        <v>171</v>
      </c>
      <c r="D44" s="38"/>
      <c r="E44" s="38">
        <v>141087</v>
      </c>
      <c r="F44" s="39"/>
      <c r="G44" s="9" t="s">
        <v>125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5">
      <c r="A45" s="9">
        <v>622577</v>
      </c>
      <c r="B45" s="143" t="str">
        <f t="shared" si="0"/>
        <v>BRAXTON OIL</v>
      </c>
      <c r="C45" s="6" t="s">
        <v>171</v>
      </c>
      <c r="D45" s="38"/>
      <c r="E45" s="38">
        <v>141087</v>
      </c>
      <c r="F45" s="39"/>
      <c r="G45" s="9" t="s">
        <v>125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5">
      <c r="A46" s="9">
        <v>622578</v>
      </c>
      <c r="B46" s="143" t="str">
        <f t="shared" si="0"/>
        <v>BRAXTON OIL</v>
      </c>
      <c r="C46" s="6" t="s">
        <v>171</v>
      </c>
      <c r="D46" s="38"/>
      <c r="E46" s="38">
        <v>141087</v>
      </c>
      <c r="F46" s="39"/>
      <c r="G46" s="9" t="s">
        <v>125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5">
      <c r="A47" s="9">
        <v>625135</v>
      </c>
      <c r="B47" s="143" t="str">
        <f t="shared" si="0"/>
        <v>BRAXTON OIL</v>
      </c>
      <c r="C47" s="6" t="s">
        <v>171</v>
      </c>
      <c r="D47" s="38"/>
      <c r="E47" s="38">
        <v>141087</v>
      </c>
      <c r="F47" s="39"/>
      <c r="G47" s="9" t="s">
        <v>125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5">
      <c r="A48" s="9">
        <v>626566</v>
      </c>
      <c r="B48" s="143" t="str">
        <f t="shared" si="0"/>
        <v>BRAXTON OIL</v>
      </c>
      <c r="C48" s="6" t="s">
        <v>171</v>
      </c>
      <c r="D48" s="38"/>
      <c r="E48" s="38">
        <v>141087</v>
      </c>
      <c r="F48" s="39"/>
      <c r="G48" s="9" t="s">
        <v>125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5">
      <c r="A49" s="9">
        <v>626567</v>
      </c>
      <c r="B49" s="143" t="str">
        <f t="shared" si="0"/>
        <v>BRAXTON OIL</v>
      </c>
      <c r="C49" s="6" t="s">
        <v>171</v>
      </c>
      <c r="D49" s="38"/>
      <c r="E49" s="38">
        <v>141087</v>
      </c>
      <c r="F49" s="39"/>
      <c r="G49" s="9" t="s">
        <v>125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5">
      <c r="A50" s="9">
        <v>626592</v>
      </c>
      <c r="B50" s="143" t="str">
        <f t="shared" si="0"/>
        <v>BRAXTON OIL</v>
      </c>
      <c r="C50" s="6" t="s">
        <v>171</v>
      </c>
      <c r="D50" s="8"/>
      <c r="E50" s="38">
        <v>141087</v>
      </c>
      <c r="F50" s="39"/>
      <c r="G50" s="9" t="s">
        <v>125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5">
      <c r="A51" s="9">
        <v>626593</v>
      </c>
      <c r="B51" s="143" t="str">
        <f t="shared" si="0"/>
        <v>BRAXTON OIL</v>
      </c>
      <c r="C51" s="6" t="s">
        <v>171</v>
      </c>
      <c r="D51" s="38"/>
      <c r="E51" s="38">
        <v>141087</v>
      </c>
      <c r="F51" s="39"/>
      <c r="G51" s="9" t="s">
        <v>125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5">
      <c r="A52" s="9">
        <v>628227</v>
      </c>
      <c r="B52" s="143" t="str">
        <f t="shared" si="0"/>
        <v>BRAXTON OIL</v>
      </c>
      <c r="C52" s="6" t="s">
        <v>171</v>
      </c>
      <c r="D52" s="38"/>
      <c r="E52" s="38">
        <v>141087</v>
      </c>
      <c r="F52" s="39"/>
      <c r="G52" s="9" t="s">
        <v>125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5">
      <c r="A53" s="9">
        <v>628475</v>
      </c>
      <c r="B53" s="143" t="str">
        <f t="shared" si="0"/>
        <v>BRAXTON OIL</v>
      </c>
      <c r="C53" s="6" t="s">
        <v>171</v>
      </c>
      <c r="D53" s="38"/>
      <c r="E53" s="38">
        <v>141087</v>
      </c>
      <c r="F53" s="39"/>
      <c r="G53" s="9" t="s">
        <v>125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5">
      <c r="A54" s="9">
        <v>628476</v>
      </c>
      <c r="B54" s="143" t="str">
        <f t="shared" si="0"/>
        <v>BRAXTON OIL</v>
      </c>
      <c r="C54" s="6" t="s">
        <v>171</v>
      </c>
      <c r="D54" s="38"/>
      <c r="E54" s="38">
        <v>141087</v>
      </c>
      <c r="F54" s="39"/>
      <c r="G54" s="9" t="s">
        <v>125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5">
      <c r="A55" s="9">
        <v>629141</v>
      </c>
      <c r="B55" s="143" t="str">
        <f t="shared" si="0"/>
        <v>BRAXTON OIL</v>
      </c>
      <c r="C55" s="6" t="s">
        <v>171</v>
      </c>
      <c r="D55" s="38"/>
      <c r="E55" s="38">
        <v>141087</v>
      </c>
      <c r="F55" s="39"/>
      <c r="G55" s="9" t="s">
        <v>125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5">
      <c r="A56" s="285">
        <v>729044</v>
      </c>
      <c r="B56" s="143" t="str">
        <f t="shared" si="0"/>
        <v>BRONCO B LEASIN</v>
      </c>
      <c r="C56" s="286" t="s">
        <v>939</v>
      </c>
      <c r="D56" s="447"/>
      <c r="E56" s="272" t="s">
        <v>944</v>
      </c>
      <c r="F56" s="265" t="s">
        <v>945</v>
      </c>
      <c r="G56" s="454">
        <v>2.2999999999999998</v>
      </c>
      <c r="H56" s="17">
        <f t="shared" si="12"/>
        <v>0</v>
      </c>
      <c r="I56" s="17">
        <f t="shared" si="13"/>
        <v>10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0.01</v>
      </c>
      <c r="Q56" s="290">
        <f t="shared" si="17"/>
        <v>23</v>
      </c>
      <c r="R56" s="209">
        <f t="shared" si="18"/>
        <v>22.99</v>
      </c>
      <c r="S56" s="47"/>
      <c r="T56" s="47"/>
      <c r="U56" s="108"/>
      <c r="V56" s="108"/>
    </row>
    <row r="57" spans="1:24" s="41" customFormat="1" ht="15" customHeight="1" x14ac:dyDescent="0.25">
      <c r="A57" s="285">
        <v>716232</v>
      </c>
      <c r="B57" s="143" t="str">
        <f t="shared" si="0"/>
        <v>BUCKEYE OIL</v>
      </c>
      <c r="C57" s="411" t="s">
        <v>1456</v>
      </c>
      <c r="D57" s="38" t="s">
        <v>1461</v>
      </c>
      <c r="E57" s="285" t="s">
        <v>1136</v>
      </c>
      <c r="F57" s="285"/>
      <c r="G57" s="535" t="s">
        <v>946</v>
      </c>
      <c r="H57" s="17">
        <f t="shared" si="12"/>
        <v>0</v>
      </c>
      <c r="I57" s="17">
        <f t="shared" si="13"/>
        <v>0</v>
      </c>
      <c r="J57" s="656">
        <f>$J$5</f>
        <v>2.14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1.87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5">
      <c r="A58" s="285">
        <v>716575</v>
      </c>
      <c r="B58" s="143" t="str">
        <f t="shared" si="0"/>
        <v>na</v>
      </c>
      <c r="C58" s="411" t="s">
        <v>1456</v>
      </c>
      <c r="D58" s="38" t="s">
        <v>1461</v>
      </c>
      <c r="E58" s="285" t="s">
        <v>1136</v>
      </c>
      <c r="F58" s="285"/>
      <c r="G58" s="535" t="s">
        <v>946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2.14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1.87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5">
      <c r="A59" s="285">
        <v>717858</v>
      </c>
      <c r="B59" s="143" t="str">
        <f t="shared" si="0"/>
        <v>BUCKEYE OIL</v>
      </c>
      <c r="C59" s="411" t="s">
        <v>1456</v>
      </c>
      <c r="D59" s="38" t="s">
        <v>1461</v>
      </c>
      <c r="E59" s="285" t="s">
        <v>1136</v>
      </c>
      <c r="F59" s="285"/>
      <c r="G59" s="535" t="s">
        <v>946</v>
      </c>
      <c r="H59" s="17">
        <f t="shared" si="12"/>
        <v>0</v>
      </c>
      <c r="I59" s="17">
        <f t="shared" si="13"/>
        <v>0</v>
      </c>
      <c r="J59" s="656">
        <f t="shared" si="20"/>
        <v>2.14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2.14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5">
      <c r="A60" s="828">
        <v>719272</v>
      </c>
      <c r="B60" s="143" t="str">
        <f t="shared" si="0"/>
        <v>BUCKEYE OIL</v>
      </c>
      <c r="C60" s="411" t="s">
        <v>1456</v>
      </c>
      <c r="D60" s="38" t="s">
        <v>1461</v>
      </c>
      <c r="E60" s="285" t="s">
        <v>1136</v>
      </c>
      <c r="F60" s="285"/>
      <c r="G60" s="535" t="s">
        <v>946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2.14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1.87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1903</v>
      </c>
      <c r="V60" s="42"/>
      <c r="W60" s="395">
        <v>0</v>
      </c>
      <c r="X60" s="395">
        <v>0</v>
      </c>
    </row>
    <row r="61" spans="1:24" s="41" customFormat="1" ht="15" customHeight="1" x14ac:dyDescent="0.25">
      <c r="A61" s="285">
        <v>719487</v>
      </c>
      <c r="B61" s="143" t="str">
        <f t="shared" si="0"/>
        <v>BUCKEYE OIL</v>
      </c>
      <c r="C61" s="411" t="s">
        <v>1456</v>
      </c>
      <c r="D61" s="38" t="s">
        <v>1461</v>
      </c>
      <c r="E61" s="285" t="s">
        <v>1136</v>
      </c>
      <c r="F61" s="285"/>
      <c r="G61" s="535" t="s">
        <v>946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2.14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2.14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5">
      <c r="A62" s="828">
        <v>721053</v>
      </c>
      <c r="B62" s="143" t="str">
        <f t="shared" si="0"/>
        <v>BUCKEYE OIL</v>
      </c>
      <c r="C62" s="411" t="s">
        <v>1456</v>
      </c>
      <c r="D62" s="38" t="s">
        <v>1461</v>
      </c>
      <c r="E62" s="285" t="s">
        <v>1136</v>
      </c>
      <c r="F62" s="285"/>
      <c r="G62" s="535" t="s">
        <v>946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2.14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2.14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1903</v>
      </c>
      <c r="V62" s="42"/>
      <c r="W62" s="395">
        <v>0</v>
      </c>
      <c r="X62" s="395">
        <v>0</v>
      </c>
    </row>
    <row r="63" spans="1:24" s="41" customFormat="1" ht="15" customHeight="1" x14ac:dyDescent="0.25">
      <c r="A63" s="285">
        <v>721848</v>
      </c>
      <c r="B63" s="143" t="str">
        <f t="shared" si="0"/>
        <v>na</v>
      </c>
      <c r="C63" s="411" t="s">
        <v>1456</v>
      </c>
      <c r="D63" s="38" t="s">
        <v>1461</v>
      </c>
      <c r="E63" s="285" t="s">
        <v>1136</v>
      </c>
      <c r="F63" s="285"/>
      <c r="G63" s="535" t="s">
        <v>946</v>
      </c>
      <c r="H63" s="17" t="str">
        <f t="shared" si="12"/>
        <v>na</v>
      </c>
      <c r="I63" s="17">
        <f t="shared" si="13"/>
        <v>0</v>
      </c>
      <c r="J63" s="656">
        <f t="shared" si="20"/>
        <v>2.14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1.87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5">
      <c r="A64" s="285">
        <v>721849</v>
      </c>
      <c r="B64" s="143" t="str">
        <f t="shared" si="0"/>
        <v>na</v>
      </c>
      <c r="C64" s="411" t="s">
        <v>1456</v>
      </c>
      <c r="D64" s="38" t="s">
        <v>1461</v>
      </c>
      <c r="E64" s="285" t="s">
        <v>1136</v>
      </c>
      <c r="F64" s="285"/>
      <c r="G64" s="535" t="s">
        <v>946</v>
      </c>
      <c r="H64" s="17" t="str">
        <f t="shared" si="12"/>
        <v>na</v>
      </c>
      <c r="I64" s="17">
        <f t="shared" si="13"/>
        <v>0</v>
      </c>
      <c r="J64" s="656">
        <f t="shared" si="20"/>
        <v>2.14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1.87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5">
      <c r="A65" s="357">
        <v>723630</v>
      </c>
      <c r="B65" s="143" t="str">
        <f t="shared" si="0"/>
        <v>na</v>
      </c>
      <c r="C65" s="412" t="s">
        <v>1456</v>
      </c>
      <c r="D65" s="356" t="s">
        <v>1461</v>
      </c>
      <c r="E65" s="357" t="s">
        <v>1136</v>
      </c>
      <c r="F65" s="357"/>
      <c r="G65" s="655" t="s">
        <v>946</v>
      </c>
      <c r="H65" s="17" t="str">
        <f t="shared" si="12"/>
        <v>na</v>
      </c>
      <c r="I65" s="17">
        <f t="shared" si="13"/>
        <v>0</v>
      </c>
      <c r="J65" s="656">
        <f t="shared" si="20"/>
        <v>2.14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1.87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5">
      <c r="A66" s="285">
        <v>730263</v>
      </c>
      <c r="B66" s="143" t="str">
        <f t="shared" si="0"/>
        <v>BUCKEYE FRANKLI</v>
      </c>
      <c r="C66" s="411" t="s">
        <v>1456</v>
      </c>
      <c r="D66" s="38" t="s">
        <v>1461</v>
      </c>
      <c r="E66" s="285" t="s">
        <v>1136</v>
      </c>
      <c r="F66" s="285"/>
      <c r="G66" s="535" t="s">
        <v>946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2.14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2.14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5">
      <c r="A67" s="285">
        <v>733159</v>
      </c>
      <c r="B67" s="143" t="str">
        <f t="shared" si="0"/>
        <v>BUCKEYE FRANKLI</v>
      </c>
      <c r="C67" s="411" t="s">
        <v>1456</v>
      </c>
      <c r="D67" s="38" t="s">
        <v>1461</v>
      </c>
      <c r="E67" s="285" t="s">
        <v>1136</v>
      </c>
      <c r="F67" s="285"/>
      <c r="G67" s="535" t="s">
        <v>946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2.14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2.14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5">
      <c r="A68" s="285">
        <v>733161</v>
      </c>
      <c r="B68" s="143" t="str">
        <f t="shared" si="0"/>
        <v>na</v>
      </c>
      <c r="C68" s="411" t="s">
        <v>1456</v>
      </c>
      <c r="D68" s="38" t="s">
        <v>1461</v>
      </c>
      <c r="E68" s="285" t="s">
        <v>1136</v>
      </c>
      <c r="F68" s="285"/>
      <c r="G68" s="535" t="s">
        <v>946</v>
      </c>
      <c r="H68" s="17" t="str">
        <f t="shared" si="12"/>
        <v>na</v>
      </c>
      <c r="I68" s="17">
        <f t="shared" si="13"/>
        <v>0</v>
      </c>
      <c r="J68" s="656">
        <f t="shared" si="20"/>
        <v>2.14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1.87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5">
      <c r="A69" s="285">
        <v>734594</v>
      </c>
      <c r="B69" s="143" t="str">
        <f t="shared" si="0"/>
        <v>na</v>
      </c>
      <c r="C69" s="439" t="s">
        <v>1649</v>
      </c>
      <c r="D69" s="38" t="s">
        <v>1461</v>
      </c>
      <c r="E69" s="285" t="s">
        <v>1136</v>
      </c>
      <c r="F69" s="285"/>
      <c r="G69" s="654" t="s">
        <v>1650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2.14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1.87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5">
      <c r="A70" s="224">
        <v>834263</v>
      </c>
      <c r="B70" s="143" t="str">
        <f t="shared" si="0"/>
        <v>C I MCKOWN AND</v>
      </c>
      <c r="C70" s="689" t="s">
        <v>58</v>
      </c>
      <c r="D70" s="272"/>
      <c r="E70" s="272">
        <v>214254</v>
      </c>
      <c r="F70" s="44"/>
      <c r="G70" s="44" t="s">
        <v>925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5">
      <c r="A71" s="224">
        <v>802938</v>
      </c>
      <c r="B71" s="143" t="str">
        <f t="shared" si="0"/>
        <v>CAMPBELLS CREEK</v>
      </c>
      <c r="C71" s="331" t="s">
        <v>26</v>
      </c>
      <c r="D71" s="38"/>
      <c r="E71" s="38">
        <v>142369</v>
      </c>
      <c r="F71" s="39"/>
      <c r="G71" s="578" t="s">
        <v>2070</v>
      </c>
      <c r="H71" s="17">
        <f t="shared" si="22"/>
        <v>0</v>
      </c>
      <c r="I71" s="17">
        <f t="shared" si="23"/>
        <v>0</v>
      </c>
      <c r="J71" s="100">
        <f>$J$5*0.98</f>
        <v>2.0972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1.8271999999999999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5">
      <c r="A72" s="10">
        <v>602736</v>
      </c>
      <c r="B72" s="143" t="str">
        <f t="shared" si="0"/>
        <v>CARDINAL NATURA</v>
      </c>
      <c r="C72" s="286" t="s">
        <v>1724</v>
      </c>
      <c r="D72" s="272"/>
      <c r="E72" s="272">
        <v>14385</v>
      </c>
      <c r="F72" s="265" t="s">
        <v>947</v>
      </c>
      <c r="G72" s="265" t="s">
        <v>1948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5">
      <c r="A73" s="285">
        <v>634872</v>
      </c>
      <c r="B73" s="143" t="str">
        <f t="shared" si="0"/>
        <v>CARDINAL NATURA</v>
      </c>
      <c r="C73" s="286" t="s">
        <v>1724</v>
      </c>
      <c r="D73" s="272"/>
      <c r="E73" s="272">
        <v>14385</v>
      </c>
      <c r="F73" s="265" t="s">
        <v>947</v>
      </c>
      <c r="G73" s="265" t="s">
        <v>1948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5">
      <c r="A74" s="224">
        <v>616411</v>
      </c>
      <c r="B74" s="143" t="str">
        <f t="shared" si="0"/>
        <v>CARL RHODES</v>
      </c>
      <c r="C74" s="6" t="s">
        <v>168</v>
      </c>
      <c r="D74" s="38"/>
      <c r="E74" s="38">
        <v>143852</v>
      </c>
      <c r="F74" s="39"/>
      <c r="G74" s="578" t="s">
        <v>2070</v>
      </c>
      <c r="H74" s="17">
        <f t="shared" si="22"/>
        <v>0</v>
      </c>
      <c r="I74" s="17">
        <f t="shared" si="23"/>
        <v>90</v>
      </c>
      <c r="J74" s="100">
        <f>$J$5*0.98</f>
        <v>2.0972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1.8271999999999999</v>
      </c>
      <c r="O74" s="40">
        <f t="shared" si="27"/>
        <v>0</v>
      </c>
      <c r="P74" s="211">
        <f t="shared" si="25"/>
        <v>0</v>
      </c>
      <c r="Q74" s="164">
        <f t="shared" si="28"/>
        <v>164.44800000000001</v>
      </c>
      <c r="R74" s="209">
        <f t="shared" si="26"/>
        <v>164.44800000000001</v>
      </c>
    </row>
    <row r="75" spans="1:24" s="41" customFormat="1" ht="15" customHeight="1" x14ac:dyDescent="0.25">
      <c r="A75" s="285">
        <v>722099</v>
      </c>
      <c r="B75" s="143" t="str">
        <f t="shared" si="0"/>
        <v>DAVID CARROLL</v>
      </c>
      <c r="C75" s="286" t="s">
        <v>948</v>
      </c>
      <c r="D75" s="38"/>
      <c r="E75" s="38" t="s">
        <v>949</v>
      </c>
      <c r="F75" s="285" t="s">
        <v>950</v>
      </c>
      <c r="G75" s="285" t="s">
        <v>951</v>
      </c>
      <c r="H75" s="17">
        <f t="shared" si="22"/>
        <v>0</v>
      </c>
      <c r="I75" s="17">
        <f t="shared" si="23"/>
        <v>0</v>
      </c>
      <c r="J75" s="287">
        <f>$J$5-0.08</f>
        <v>2.06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1.79</v>
      </c>
      <c r="O75" s="289">
        <f t="shared" si="27"/>
        <v>0</v>
      </c>
      <c r="P75" s="211">
        <f t="shared" si="25"/>
        <v>0</v>
      </c>
      <c r="Q75" s="290">
        <f t="shared" si="28"/>
        <v>0</v>
      </c>
      <c r="R75" s="209">
        <f t="shared" si="26"/>
        <v>0</v>
      </c>
      <c r="U75" s="108"/>
      <c r="V75" s="108"/>
    </row>
    <row r="76" spans="1:24" s="41" customFormat="1" ht="15" customHeight="1" x14ac:dyDescent="0.25">
      <c r="A76" s="224">
        <v>734709</v>
      </c>
      <c r="B76" s="143" t="str">
        <f t="shared" si="0"/>
        <v>na</v>
      </c>
      <c r="C76" s="6" t="s">
        <v>215</v>
      </c>
      <c r="D76" s="272"/>
      <c r="E76" s="272">
        <v>141907</v>
      </c>
      <c r="F76" s="455"/>
      <c r="G76" s="44" t="s">
        <v>231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5">
      <c r="A77" s="224">
        <v>735806</v>
      </c>
      <c r="B77" s="143" t="str">
        <f t="shared" si="0"/>
        <v>na</v>
      </c>
      <c r="C77" s="6" t="s">
        <v>215</v>
      </c>
      <c r="D77" s="272"/>
      <c r="E77" s="272">
        <v>141907</v>
      </c>
      <c r="F77" s="44"/>
      <c r="G77" s="44" t="s">
        <v>231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5">
      <c r="A78" s="285">
        <v>825004</v>
      </c>
      <c r="B78" s="143" t="str">
        <f t="shared" si="0"/>
        <v>na</v>
      </c>
      <c r="C78" s="286" t="s">
        <v>952</v>
      </c>
      <c r="D78" s="286"/>
      <c r="E78" s="38" t="s">
        <v>953</v>
      </c>
      <c r="F78" s="285" t="s">
        <v>954</v>
      </c>
      <c r="G78" s="285" t="s">
        <v>916</v>
      </c>
      <c r="H78" s="17" t="str">
        <f t="shared" si="22"/>
        <v>na</v>
      </c>
      <c r="I78" s="17">
        <f t="shared" si="23"/>
        <v>0</v>
      </c>
      <c r="J78" s="287">
        <f>$J$4*0.95</f>
        <v>2.0044999999999997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1.7044999999999997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5">
      <c r="A79" s="285">
        <v>825005</v>
      </c>
      <c r="B79" s="143" t="str">
        <f t="shared" si="0"/>
        <v>CENTRAL PACIFIC</v>
      </c>
      <c r="C79" s="286" t="s">
        <v>952</v>
      </c>
      <c r="D79" s="286"/>
      <c r="E79" s="38" t="s">
        <v>953</v>
      </c>
      <c r="F79" s="285" t="s">
        <v>954</v>
      </c>
      <c r="G79" s="285" t="s">
        <v>916</v>
      </c>
      <c r="H79" s="17">
        <f t="shared" si="22"/>
        <v>0</v>
      </c>
      <c r="I79" s="17">
        <f t="shared" si="23"/>
        <v>790</v>
      </c>
      <c r="J79" s="287">
        <f>$J$4*0.95</f>
        <v>2.0044999999999997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1.9744999999999997</v>
      </c>
      <c r="O79" s="289">
        <f t="shared" si="27"/>
        <v>0</v>
      </c>
      <c r="P79" s="211">
        <f t="shared" si="25"/>
        <v>0</v>
      </c>
      <c r="Q79" s="290">
        <f t="shared" si="28"/>
        <v>1559.8549999999998</v>
      </c>
      <c r="R79" s="209">
        <f t="shared" si="29"/>
        <v>1559.8549999999998</v>
      </c>
      <c r="U79" s="108"/>
      <c r="V79" s="108"/>
    </row>
    <row r="80" spans="1:24" s="41" customFormat="1" ht="15" customHeight="1" x14ac:dyDescent="0.25">
      <c r="A80" s="224">
        <v>602613</v>
      </c>
      <c r="B80" s="143" t="str">
        <f t="shared" si="0"/>
        <v>HRUTKAY</v>
      </c>
      <c r="C80" s="6" t="s">
        <v>2275</v>
      </c>
      <c r="D80" s="38"/>
      <c r="E80" s="38"/>
      <c r="F80" s="39"/>
      <c r="G80" s="578" t="s">
        <v>2070</v>
      </c>
      <c r="H80" s="17">
        <f t="shared" si="22"/>
        <v>0</v>
      </c>
      <c r="I80" s="17">
        <f t="shared" si="23"/>
        <v>250</v>
      </c>
      <c r="J80" s="100">
        <f>$J$5*0.98</f>
        <v>2.0972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1.8271999999999999</v>
      </c>
      <c r="O80" s="40">
        <f t="shared" si="27"/>
        <v>0</v>
      </c>
      <c r="P80" s="211">
        <f t="shared" si="25"/>
        <v>0</v>
      </c>
      <c r="Q80" s="164">
        <f t="shared" si="28"/>
        <v>456.8</v>
      </c>
      <c r="R80" s="209">
        <f t="shared" si="29"/>
        <v>456.8</v>
      </c>
    </row>
    <row r="81" spans="1:24" s="41" customFormat="1" ht="15" customHeight="1" x14ac:dyDescent="0.25">
      <c r="A81" s="224">
        <v>721905</v>
      </c>
      <c r="B81" s="143" t="str">
        <f t="shared" si="0"/>
        <v>CITATION ENERGY</v>
      </c>
      <c r="C81" s="6" t="s">
        <v>197</v>
      </c>
      <c r="D81" s="38"/>
      <c r="E81" s="38">
        <v>164624</v>
      </c>
      <c r="F81" s="39"/>
      <c r="G81" s="578" t="s">
        <v>2070</v>
      </c>
      <c r="H81" s="17">
        <f t="shared" si="22"/>
        <v>0</v>
      </c>
      <c r="I81" s="17">
        <f t="shared" si="23"/>
        <v>0</v>
      </c>
      <c r="J81" s="100">
        <f>$J$5*0.98</f>
        <v>2.0972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1.8271999999999999</v>
      </c>
      <c r="O81" s="40">
        <f t="shared" si="27"/>
        <v>0</v>
      </c>
      <c r="P81" s="211">
        <f t="shared" si="25"/>
        <v>0</v>
      </c>
      <c r="Q81" s="164">
        <f t="shared" si="28"/>
        <v>0</v>
      </c>
      <c r="R81" s="209">
        <f t="shared" si="29"/>
        <v>0</v>
      </c>
    </row>
    <row r="82" spans="1:24" s="41" customFormat="1" ht="15" customHeight="1" x14ac:dyDescent="0.25">
      <c r="A82" s="285">
        <v>722407</v>
      </c>
      <c r="B82" s="143" t="str">
        <f t="shared" si="0"/>
        <v>na</v>
      </c>
      <c r="C82" s="286" t="s">
        <v>955</v>
      </c>
      <c r="D82" s="286"/>
      <c r="E82" s="38" t="s">
        <v>956</v>
      </c>
      <c r="F82" s="285" t="s">
        <v>957</v>
      </c>
      <c r="G82" s="285" t="s">
        <v>958</v>
      </c>
      <c r="H82" s="17" t="str">
        <f t="shared" si="22"/>
        <v>na</v>
      </c>
      <c r="I82" s="17">
        <f t="shared" si="23"/>
        <v>0</v>
      </c>
      <c r="J82" s="287">
        <f>$J$5-0.01</f>
        <v>2.1300000000000003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1.8600000000000003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5">
      <c r="A83" s="285">
        <v>729550</v>
      </c>
      <c r="B83" s="143" t="str">
        <f t="shared" si="0"/>
        <v>na</v>
      </c>
      <c r="C83" s="286" t="s">
        <v>959</v>
      </c>
      <c r="D83" s="286"/>
      <c r="E83" s="38" t="s">
        <v>956</v>
      </c>
      <c r="F83" s="285" t="s">
        <v>957</v>
      </c>
      <c r="G83" s="285" t="s">
        <v>958</v>
      </c>
      <c r="H83" s="17" t="str">
        <f t="shared" si="22"/>
        <v>na</v>
      </c>
      <c r="I83" s="17">
        <f t="shared" si="23"/>
        <v>0</v>
      </c>
      <c r="J83" s="287">
        <f>$J$5-0.01</f>
        <v>2.1300000000000003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1.8600000000000003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5">
      <c r="A84" s="285">
        <v>729657</v>
      </c>
      <c r="B84" s="143" t="str">
        <f t="shared" si="0"/>
        <v>na</v>
      </c>
      <c r="C84" s="286" t="s">
        <v>959</v>
      </c>
      <c r="D84" s="286"/>
      <c r="E84" s="38" t="s">
        <v>956</v>
      </c>
      <c r="F84" s="285" t="s">
        <v>957</v>
      </c>
      <c r="G84" s="285" t="s">
        <v>958</v>
      </c>
      <c r="H84" s="17" t="str">
        <f t="shared" si="22"/>
        <v>na</v>
      </c>
      <c r="I84" s="17">
        <f t="shared" si="23"/>
        <v>0</v>
      </c>
      <c r="J84" s="287">
        <f>$J$5-0.01</f>
        <v>2.1300000000000003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1.8600000000000003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5">
      <c r="A85" s="285">
        <v>729660</v>
      </c>
      <c r="B85" s="143" t="str">
        <f t="shared" si="0"/>
        <v>na</v>
      </c>
      <c r="C85" s="286" t="s">
        <v>959</v>
      </c>
      <c r="D85" s="286"/>
      <c r="E85" s="38" t="s">
        <v>956</v>
      </c>
      <c r="F85" s="285" t="s">
        <v>957</v>
      </c>
      <c r="G85" s="285" t="s">
        <v>958</v>
      </c>
      <c r="H85" s="17" t="str">
        <f t="shared" si="22"/>
        <v>na</v>
      </c>
      <c r="I85" s="17">
        <f t="shared" si="23"/>
        <v>0</v>
      </c>
      <c r="J85" s="287">
        <f>$J$5-0.01</f>
        <v>2.1300000000000003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1.8600000000000003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5">
      <c r="A86" s="224">
        <v>802914</v>
      </c>
      <c r="B86" s="143" t="str">
        <f t="shared" si="0"/>
        <v>na</v>
      </c>
      <c r="C86" s="6" t="s">
        <v>53</v>
      </c>
      <c r="D86" s="38"/>
      <c r="E86" s="38">
        <v>163919</v>
      </c>
      <c r="F86" s="39"/>
      <c r="G86" s="578" t="s">
        <v>232</v>
      </c>
      <c r="H86" s="17" t="str">
        <f t="shared" si="22"/>
        <v>na</v>
      </c>
      <c r="I86" s="17">
        <f t="shared" si="23"/>
        <v>0</v>
      </c>
      <c r="J86" s="100">
        <f>$J$5+0.01</f>
        <v>2.15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1.88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5">
      <c r="A87" s="10">
        <v>604724</v>
      </c>
      <c r="B87" s="143" t="str">
        <f t="shared" si="0"/>
        <v>COMMONWLTH ENER</v>
      </c>
      <c r="C87" s="286" t="s">
        <v>960</v>
      </c>
      <c r="D87" s="447"/>
      <c r="E87" s="272">
        <v>223964</v>
      </c>
      <c r="F87" s="265" t="s">
        <v>961</v>
      </c>
      <c r="G87" s="265" t="s">
        <v>938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5">
      <c r="A88" s="285">
        <v>625145</v>
      </c>
      <c r="B88" s="143" t="str">
        <f t="shared" si="0"/>
        <v>COMMONWLTH ENER</v>
      </c>
      <c r="C88" s="286" t="s">
        <v>960</v>
      </c>
      <c r="D88" s="447"/>
      <c r="E88" s="272">
        <v>223964</v>
      </c>
      <c r="F88" s="265" t="s">
        <v>961</v>
      </c>
      <c r="G88" s="265" t="s">
        <v>938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5">
      <c r="A89" s="644">
        <v>629019</v>
      </c>
      <c r="B89" s="143" t="str">
        <f t="shared" si="0"/>
        <v>CHESTERFIELD</v>
      </c>
      <c r="C89" s="286" t="s">
        <v>960</v>
      </c>
      <c r="D89" s="447"/>
      <c r="E89" s="272">
        <v>223964</v>
      </c>
      <c r="F89" s="265" t="s">
        <v>961</v>
      </c>
      <c r="G89" s="265" t="s">
        <v>938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5">
      <c r="A90" s="285">
        <v>635566</v>
      </c>
      <c r="B90" s="143" t="str">
        <f t="shared" si="0"/>
        <v>COMMONWLTH ENER</v>
      </c>
      <c r="C90" s="286" t="s">
        <v>960</v>
      </c>
      <c r="D90" s="447"/>
      <c r="E90" s="272">
        <v>223964</v>
      </c>
      <c r="F90" s="265" t="s">
        <v>961</v>
      </c>
      <c r="G90" s="265" t="s">
        <v>938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5">
      <c r="A91" s="285">
        <v>819179</v>
      </c>
      <c r="B91" s="143" t="str">
        <f t="shared" si="0"/>
        <v>COMMONWLTH ENER</v>
      </c>
      <c r="C91" s="286" t="s">
        <v>960</v>
      </c>
      <c r="D91" s="447"/>
      <c r="E91" s="272">
        <v>223964</v>
      </c>
      <c r="F91" s="265" t="s">
        <v>961</v>
      </c>
      <c r="G91" s="265" t="s">
        <v>938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5">
      <c r="A92" s="285">
        <v>835124</v>
      </c>
      <c r="B92" s="143" t="str">
        <f t="shared" si="0"/>
        <v>COTIGA DEVELOPM</v>
      </c>
      <c r="C92" s="286" t="s">
        <v>962</v>
      </c>
      <c r="D92" s="286"/>
      <c r="E92" s="38" t="s">
        <v>963</v>
      </c>
      <c r="F92" s="285" t="s">
        <v>964</v>
      </c>
      <c r="G92" s="285" t="s">
        <v>965</v>
      </c>
      <c r="H92" s="17">
        <f t="shared" si="32"/>
        <v>0</v>
      </c>
      <c r="I92" s="17">
        <f t="shared" si="33"/>
        <v>1100</v>
      </c>
      <c r="J92" s="299">
        <f>$J$5*0.99</f>
        <v>2.1186000000000003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2.0886000000000005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2297.4600000000005</v>
      </c>
      <c r="R92" s="209">
        <f t="shared" si="29"/>
        <v>2297.4600000000005</v>
      </c>
      <c r="U92" s="108"/>
      <c r="V92" s="108"/>
    </row>
    <row r="93" spans="1:24" s="41" customFormat="1" ht="15" customHeight="1" x14ac:dyDescent="0.25">
      <c r="A93" s="224">
        <v>835864</v>
      </c>
      <c r="B93" s="143" t="str">
        <f t="shared" si="0"/>
        <v>CUT THROUGH</v>
      </c>
      <c r="C93" s="6" t="s">
        <v>228</v>
      </c>
      <c r="D93" s="272"/>
      <c r="E93" s="272"/>
      <c r="F93" s="44"/>
      <c r="G93" s="39" t="s">
        <v>2067</v>
      </c>
      <c r="H93" s="17">
        <f t="shared" si="32"/>
        <v>0</v>
      </c>
      <c r="I93" s="17">
        <f t="shared" si="33"/>
        <v>0</v>
      </c>
      <c r="J93" s="100">
        <f>$J$5</f>
        <v>2.14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2.14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5">
      <c r="A94" s="224">
        <v>734918</v>
      </c>
      <c r="B94" s="143" t="str">
        <f t="shared" si="0"/>
        <v>CUTTER OIL</v>
      </c>
      <c r="C94" s="6" t="s">
        <v>143</v>
      </c>
      <c r="D94" s="272"/>
      <c r="E94" s="272">
        <v>220470</v>
      </c>
      <c r="F94" s="44"/>
      <c r="G94" s="39" t="s">
        <v>2067</v>
      </c>
      <c r="H94" s="17">
        <f t="shared" si="32"/>
        <v>0</v>
      </c>
      <c r="I94" s="17">
        <f t="shared" si="33"/>
        <v>0</v>
      </c>
      <c r="J94" s="100">
        <f>$J$5</f>
        <v>2.14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2.14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5">
      <c r="A95" s="224">
        <v>720584</v>
      </c>
      <c r="B95" s="143" t="str">
        <f t="shared" si="0"/>
        <v>na</v>
      </c>
      <c r="C95" s="6" t="s">
        <v>195</v>
      </c>
      <c r="D95" s="38"/>
      <c r="E95" s="38">
        <v>141900</v>
      </c>
      <c r="F95" s="39"/>
      <c r="G95" s="39" t="s">
        <v>2070</v>
      </c>
      <c r="H95" s="17" t="str">
        <f t="shared" si="32"/>
        <v>na</v>
      </c>
      <c r="I95" s="17">
        <f t="shared" si="33"/>
        <v>0</v>
      </c>
      <c r="J95" s="100">
        <f>$J$5*0.98</f>
        <v>2.0972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1.8271999999999999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5">
      <c r="A96" s="224">
        <v>726243</v>
      </c>
      <c r="B96" s="143" t="str">
        <f t="shared" si="0"/>
        <v>na</v>
      </c>
      <c r="C96" s="6" t="s">
        <v>195</v>
      </c>
      <c r="D96" s="38"/>
      <c r="E96" s="38">
        <v>141900</v>
      </c>
      <c r="F96" s="39"/>
      <c r="G96" s="39" t="s">
        <v>2070</v>
      </c>
      <c r="H96" s="17" t="str">
        <f t="shared" si="32"/>
        <v>na</v>
      </c>
      <c r="I96" s="17">
        <f t="shared" si="33"/>
        <v>0</v>
      </c>
      <c r="J96" s="100">
        <f>$J$5*0.98</f>
        <v>2.0972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1.8271999999999999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5">
      <c r="A97" s="285">
        <v>731882</v>
      </c>
      <c r="B97" s="143" t="str">
        <f t="shared" si="0"/>
        <v>DEER OIL &amp; GAS</v>
      </c>
      <c r="C97" s="286" t="s">
        <v>1651</v>
      </c>
      <c r="D97" s="144">
        <v>22428</v>
      </c>
      <c r="E97" s="291" t="s">
        <v>1652</v>
      </c>
      <c r="F97" s="291"/>
      <c r="G97" s="285" t="s">
        <v>388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5">
      <c r="A98" s="224">
        <v>618369</v>
      </c>
      <c r="B98" s="143" t="str">
        <f t="shared" si="0"/>
        <v>na</v>
      </c>
      <c r="C98" s="6" t="s">
        <v>170</v>
      </c>
      <c r="D98" s="272"/>
      <c r="E98" s="272">
        <v>226912</v>
      </c>
      <c r="F98" s="44"/>
      <c r="G98" s="44" t="s">
        <v>593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5">
      <c r="A99" s="224">
        <v>618598</v>
      </c>
      <c r="B99" s="143" t="str">
        <f t="shared" si="0"/>
        <v>na</v>
      </c>
      <c r="C99" s="6" t="s">
        <v>170</v>
      </c>
      <c r="D99" s="272"/>
      <c r="E99" s="272">
        <v>226912</v>
      </c>
      <c r="F99" s="44"/>
      <c r="G99" s="44" t="s">
        <v>593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5">
      <c r="A100" s="224">
        <v>628375</v>
      </c>
      <c r="B100" s="143" t="str">
        <f t="shared" si="0"/>
        <v>na</v>
      </c>
      <c r="C100" s="6" t="s">
        <v>170</v>
      </c>
      <c r="D100" s="272"/>
      <c r="E100" s="272">
        <v>226912</v>
      </c>
      <c r="F100" s="44"/>
      <c r="G100" s="44" t="s">
        <v>593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5">
      <c r="A101" s="224">
        <v>634555</v>
      </c>
      <c r="B101" s="143" t="str">
        <f t="shared" si="0"/>
        <v>DICK'S WELL SVC</v>
      </c>
      <c r="C101" s="379" t="s">
        <v>1592</v>
      </c>
      <c r="D101" s="464" t="s">
        <v>1593</v>
      </c>
      <c r="E101" s="272"/>
      <c r="F101" s="44"/>
      <c r="G101" s="44" t="s">
        <v>1594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5">
      <c r="A102" s="224">
        <v>723017</v>
      </c>
      <c r="B102" s="143" t="str">
        <f t="shared" si="0"/>
        <v>DICKINSON O&amp;G</v>
      </c>
      <c r="C102" s="6" t="s">
        <v>203</v>
      </c>
      <c r="D102" s="38"/>
      <c r="E102" s="38">
        <v>141968</v>
      </c>
      <c r="F102" s="39"/>
      <c r="G102" s="578" t="s">
        <v>2070</v>
      </c>
      <c r="H102" s="17">
        <f t="shared" si="32"/>
        <v>0</v>
      </c>
      <c r="I102" s="17">
        <f t="shared" si="33"/>
        <v>0</v>
      </c>
      <c r="J102" s="100">
        <f>$J$5*0.98</f>
        <v>2.0972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2.0972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5">
      <c r="A103" s="285">
        <v>619728</v>
      </c>
      <c r="B103" s="143" t="str">
        <f t="shared" si="0"/>
        <v>na</v>
      </c>
      <c r="C103" s="286" t="s">
        <v>966</v>
      </c>
      <c r="D103" s="286"/>
      <c r="E103" s="38" t="s">
        <v>967</v>
      </c>
      <c r="F103" s="285" t="s">
        <v>968</v>
      </c>
      <c r="G103" s="285" t="s">
        <v>2063</v>
      </c>
      <c r="H103" s="17" t="str">
        <f t="shared" si="32"/>
        <v>na</v>
      </c>
      <c r="I103" s="17">
        <f t="shared" si="33"/>
        <v>0</v>
      </c>
      <c r="J103" s="287">
        <f>$J$5-0.02</f>
        <v>2.12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1.79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5">
      <c r="A104" s="224">
        <v>722821</v>
      </c>
      <c r="B104" s="143" t="str">
        <f t="shared" si="0"/>
        <v>DONALD E. WOOD</v>
      </c>
      <c r="C104" s="6" t="s">
        <v>1256</v>
      </c>
      <c r="D104" s="186" t="s">
        <v>200</v>
      </c>
      <c r="E104" s="38"/>
      <c r="F104" s="39"/>
      <c r="G104" s="578" t="s">
        <v>602</v>
      </c>
      <c r="H104" s="17">
        <f t="shared" si="32"/>
        <v>0</v>
      </c>
      <c r="I104" s="17">
        <f t="shared" si="33"/>
        <v>0</v>
      </c>
      <c r="J104" s="100">
        <f>$J$5-0.02</f>
        <v>2.12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2.12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5">
      <c r="A105" s="224">
        <v>602355</v>
      </c>
      <c r="B105" s="143" t="str">
        <f t="shared" si="0"/>
        <v>DONALD W DEITZ</v>
      </c>
      <c r="C105" s="6" t="s">
        <v>594</v>
      </c>
      <c r="D105" s="38"/>
      <c r="E105" s="38">
        <v>164628</v>
      </c>
      <c r="F105" s="39"/>
      <c r="G105" s="578" t="s">
        <v>2099</v>
      </c>
      <c r="H105" s="17">
        <f t="shared" si="32"/>
        <v>0</v>
      </c>
      <c r="I105" s="17">
        <f t="shared" si="33"/>
        <v>83</v>
      </c>
      <c r="J105" s="100">
        <f>$J$5*0.95</f>
        <v>2.0329999999999999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1.7629999999999999</v>
      </c>
      <c r="O105" s="40">
        <f t="shared" si="35"/>
        <v>0</v>
      </c>
      <c r="P105" s="211">
        <f t="shared" si="25"/>
        <v>0</v>
      </c>
      <c r="Q105" s="164">
        <f t="shared" si="36"/>
        <v>146.32899999999998</v>
      </c>
      <c r="R105" s="209">
        <f t="shared" si="29"/>
        <v>146.32899999999998</v>
      </c>
    </row>
    <row r="106" spans="1:24" s="41" customFormat="1" ht="15" customHeight="1" x14ac:dyDescent="0.25">
      <c r="A106" s="224">
        <v>824442</v>
      </c>
      <c r="B106" s="143" t="str">
        <f t="shared" si="0"/>
        <v>DRI OPERATING</v>
      </c>
      <c r="C106" s="6" t="s">
        <v>220</v>
      </c>
      <c r="D106" s="38"/>
      <c r="E106" s="38">
        <v>272669</v>
      </c>
      <c r="F106" s="39"/>
      <c r="G106" s="578" t="s">
        <v>2067</v>
      </c>
      <c r="H106" s="17">
        <f t="shared" si="32"/>
        <v>0</v>
      </c>
      <c r="I106" s="17">
        <f t="shared" si="33"/>
        <v>9738</v>
      </c>
      <c r="J106" s="100">
        <f t="shared" ref="J106:J111" si="38">$J$5</f>
        <v>2.14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2.14</v>
      </c>
      <c r="O106" s="40">
        <f t="shared" si="35"/>
        <v>0</v>
      </c>
      <c r="P106" s="211">
        <f t="shared" si="25"/>
        <v>0</v>
      </c>
      <c r="Q106" s="164">
        <f t="shared" si="36"/>
        <v>20839.32</v>
      </c>
      <c r="R106" s="209">
        <f t="shared" si="29"/>
        <v>20839.32</v>
      </c>
    </row>
    <row r="107" spans="1:24" s="41" customFormat="1" ht="15" customHeight="1" x14ac:dyDescent="0.25">
      <c r="A107" s="224">
        <v>827009</v>
      </c>
      <c r="B107" s="143" t="str">
        <f t="shared" si="0"/>
        <v>DRI OPERATING</v>
      </c>
      <c r="C107" s="6" t="s">
        <v>220</v>
      </c>
      <c r="D107" s="38"/>
      <c r="E107" s="38">
        <v>272669</v>
      </c>
      <c r="F107" s="39"/>
      <c r="G107" s="578" t="s">
        <v>2067</v>
      </c>
      <c r="H107" s="17">
        <f t="shared" si="32"/>
        <v>0</v>
      </c>
      <c r="I107" s="17">
        <f t="shared" si="33"/>
        <v>3360</v>
      </c>
      <c r="J107" s="100">
        <f t="shared" si="38"/>
        <v>2.14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2.14</v>
      </c>
      <c r="O107" s="40">
        <f t="shared" si="35"/>
        <v>0</v>
      </c>
      <c r="P107" s="211">
        <f t="shared" si="25"/>
        <v>0</v>
      </c>
      <c r="Q107" s="164">
        <f t="shared" si="36"/>
        <v>7190.4000000000005</v>
      </c>
      <c r="R107" s="209">
        <f t="shared" si="29"/>
        <v>7190.4000000000005</v>
      </c>
    </row>
    <row r="108" spans="1:24" s="41" customFormat="1" ht="15" customHeight="1" x14ac:dyDescent="0.25">
      <c r="A108" s="224">
        <v>635009</v>
      </c>
      <c r="B108" s="143" t="str">
        <f t="shared" si="0"/>
        <v>na</v>
      </c>
      <c r="C108" s="6" t="s">
        <v>590</v>
      </c>
      <c r="D108" s="272"/>
      <c r="E108" s="272">
        <v>229869</v>
      </c>
      <c r="F108" s="44"/>
      <c r="G108" s="44" t="s">
        <v>881</v>
      </c>
      <c r="H108" s="159" t="str">
        <f t="shared" si="32"/>
        <v>na</v>
      </c>
      <c r="I108" s="159">
        <f t="shared" si="33"/>
        <v>0</v>
      </c>
      <c r="J108" s="100">
        <f t="shared" si="38"/>
        <v>2.14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2.08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5">
      <c r="A109" s="224">
        <v>722833</v>
      </c>
      <c r="B109" s="143" t="str">
        <f t="shared" si="0"/>
        <v>na</v>
      </c>
      <c r="C109" s="6" t="s">
        <v>201</v>
      </c>
      <c r="D109" s="38"/>
      <c r="E109" s="38">
        <v>164714</v>
      </c>
      <c r="F109" s="39"/>
      <c r="G109" s="578" t="s">
        <v>2067</v>
      </c>
      <c r="H109" s="17" t="str">
        <f t="shared" si="32"/>
        <v>na</v>
      </c>
      <c r="I109" s="17">
        <f t="shared" si="33"/>
        <v>0</v>
      </c>
      <c r="J109" s="100">
        <f t="shared" si="38"/>
        <v>2.14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1.87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5">
      <c r="A110" s="224">
        <v>730062</v>
      </c>
      <c r="B110" s="143" t="str">
        <f t="shared" si="0"/>
        <v>na</v>
      </c>
      <c r="C110" s="6" t="s">
        <v>201</v>
      </c>
      <c r="D110" s="38"/>
      <c r="E110" s="38">
        <v>164714</v>
      </c>
      <c r="F110" s="39"/>
      <c r="G110" s="578" t="s">
        <v>2067</v>
      </c>
      <c r="H110" s="17" t="str">
        <f t="shared" si="32"/>
        <v>na</v>
      </c>
      <c r="I110" s="17">
        <f t="shared" si="33"/>
        <v>0</v>
      </c>
      <c r="J110" s="100">
        <f t="shared" si="38"/>
        <v>2.14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1.87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5">
      <c r="A111" s="224">
        <v>602337</v>
      </c>
      <c r="B111" s="143" t="str">
        <f t="shared" si="0"/>
        <v>ELMS BROS &amp; CO</v>
      </c>
      <c r="C111" s="6" t="s">
        <v>146</v>
      </c>
      <c r="D111" s="38"/>
      <c r="E111" s="38">
        <v>164510</v>
      </c>
      <c r="F111" s="39"/>
      <c r="G111" s="578" t="s">
        <v>2067</v>
      </c>
      <c r="H111" s="17">
        <f t="shared" si="32"/>
        <v>0</v>
      </c>
      <c r="I111" s="17">
        <f t="shared" si="33"/>
        <v>0</v>
      </c>
      <c r="J111" s="100">
        <f t="shared" si="38"/>
        <v>2.14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1.87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5">
      <c r="A112" s="224">
        <v>720514</v>
      </c>
      <c r="B112" s="143" t="str">
        <f t="shared" si="0"/>
        <v>na</v>
      </c>
      <c r="C112" s="6" t="s">
        <v>627</v>
      </c>
      <c r="D112" s="186" t="s">
        <v>194</v>
      </c>
      <c r="E112" s="199"/>
      <c r="F112" s="198"/>
      <c r="G112" s="578" t="s">
        <v>602</v>
      </c>
      <c r="H112" s="17" t="str">
        <f t="shared" si="32"/>
        <v>na</v>
      </c>
      <c r="I112" s="17">
        <f t="shared" si="33"/>
        <v>0</v>
      </c>
      <c r="J112" s="100">
        <f>$J$5-0.02</f>
        <v>2.12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1.85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5">
      <c r="A113" s="224">
        <v>835068</v>
      </c>
      <c r="B113" s="143" t="str">
        <f t="shared" si="0"/>
        <v>ENERGY GROUP</v>
      </c>
      <c r="C113" s="6" t="s">
        <v>226</v>
      </c>
      <c r="D113" s="272"/>
      <c r="E113" s="272">
        <v>168967</v>
      </c>
      <c r="F113" s="44"/>
      <c r="G113" s="44" t="s">
        <v>2067</v>
      </c>
      <c r="H113" s="159">
        <f t="shared" si="32"/>
        <v>0</v>
      </c>
      <c r="I113" s="159">
        <f t="shared" si="33"/>
        <v>0</v>
      </c>
      <c r="J113" s="901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5">
      <c r="A114" s="224">
        <v>835656</v>
      </c>
      <c r="B114" s="143" t="str">
        <f t="shared" si="0"/>
        <v>ENERGY GROUP</v>
      </c>
      <c r="C114" s="6" t="s">
        <v>226</v>
      </c>
      <c r="D114" s="453"/>
      <c r="E114" s="453">
        <v>221046</v>
      </c>
      <c r="F114" s="44"/>
      <c r="G114" s="44" t="s">
        <v>2067</v>
      </c>
      <c r="H114" s="159">
        <f t="shared" si="32"/>
        <v>0</v>
      </c>
      <c r="I114" s="159">
        <f t="shared" si="33"/>
        <v>0</v>
      </c>
      <c r="J114" s="901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5">
      <c r="A115" s="285">
        <v>730713</v>
      </c>
      <c r="B115" s="143" t="str">
        <f t="shared" si="0"/>
        <v>na</v>
      </c>
      <c r="C115" s="286" t="s">
        <v>1029</v>
      </c>
      <c r="D115" s="286"/>
      <c r="E115" s="38" t="s">
        <v>1027</v>
      </c>
      <c r="F115" s="285" t="s">
        <v>1028</v>
      </c>
      <c r="G115" s="285" t="s">
        <v>1030</v>
      </c>
      <c r="H115" s="17" t="str">
        <f t="shared" si="32"/>
        <v>na</v>
      </c>
      <c r="I115" s="17">
        <f t="shared" si="33"/>
        <v>0</v>
      </c>
      <c r="J115" s="287">
        <f>$J$5+0.02</f>
        <v>2.16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1.8900000000000001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5">
      <c r="A116" s="224">
        <v>833482</v>
      </c>
      <c r="B116" s="143" t="str">
        <f t="shared" si="0"/>
        <v>EPI, INC.</v>
      </c>
      <c r="C116" s="6" t="s">
        <v>222</v>
      </c>
      <c r="D116" s="272"/>
      <c r="E116" s="272">
        <v>141106</v>
      </c>
      <c r="F116" s="44"/>
      <c r="G116" s="44" t="s">
        <v>770</v>
      </c>
      <c r="H116" s="17">
        <f t="shared" si="32"/>
        <v>0</v>
      </c>
      <c r="I116" s="17">
        <f t="shared" si="33"/>
        <v>0</v>
      </c>
      <c r="J116" s="100">
        <f>$J$5</f>
        <v>2.14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2.14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5">
      <c r="A117" s="224">
        <v>833486</v>
      </c>
      <c r="B117" s="143" t="str">
        <f t="shared" si="0"/>
        <v>EPI, INC.</v>
      </c>
      <c r="C117" s="6" t="s">
        <v>222</v>
      </c>
      <c r="D117" s="272"/>
      <c r="E117" s="272">
        <v>141106</v>
      </c>
      <c r="F117" s="44"/>
      <c r="G117" s="44" t="s">
        <v>770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2.14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2.14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5">
      <c r="A118" s="224">
        <v>835043</v>
      </c>
      <c r="B118" s="143" t="str">
        <f t="shared" si="0"/>
        <v>EXXO RESOURCES</v>
      </c>
      <c r="C118" s="6" t="s">
        <v>222</v>
      </c>
      <c r="D118" s="250" t="s">
        <v>224</v>
      </c>
      <c r="E118" s="272">
        <v>141106</v>
      </c>
      <c r="F118" s="44"/>
      <c r="G118" s="44" t="s">
        <v>770</v>
      </c>
      <c r="H118" s="17">
        <f t="shared" si="44"/>
        <v>0</v>
      </c>
      <c r="I118" s="17">
        <f t="shared" si="45"/>
        <v>0</v>
      </c>
      <c r="J118" s="100">
        <f>$J$5</f>
        <v>2.14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2.14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5">
      <c r="A119" s="224">
        <v>835064</v>
      </c>
      <c r="B119" s="143" t="str">
        <f t="shared" si="0"/>
        <v>EVAN ENERGY</v>
      </c>
      <c r="C119" s="6" t="s">
        <v>225</v>
      </c>
      <c r="D119" s="272"/>
      <c r="E119" s="272">
        <v>141122</v>
      </c>
      <c r="F119" s="44"/>
      <c r="G119" s="185" t="s">
        <v>128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5">
      <c r="A120" s="224">
        <v>835802</v>
      </c>
      <c r="B120" s="143" t="str">
        <f t="shared" si="0"/>
        <v>EVAN ENERGY</v>
      </c>
      <c r="C120" s="6" t="s">
        <v>225</v>
      </c>
      <c r="D120" s="272"/>
      <c r="E120" s="272">
        <v>246835</v>
      </c>
      <c r="F120" s="44"/>
      <c r="G120" s="185" t="s">
        <v>128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5">
      <c r="A121" s="1">
        <v>602559</v>
      </c>
      <c r="B121" s="143" t="str">
        <f t="shared" si="0"/>
        <v>MCCALL OIL &amp; GA</v>
      </c>
      <c r="C121" s="6" t="s">
        <v>2044</v>
      </c>
      <c r="D121" s="142" t="s">
        <v>1104</v>
      </c>
      <c r="E121" s="38"/>
      <c r="F121" s="285"/>
      <c r="G121" s="578" t="s">
        <v>602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2.12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1.85</v>
      </c>
      <c r="O121" s="289">
        <f t="shared" si="46"/>
        <v>0</v>
      </c>
      <c r="P121" s="211">
        <f t="shared" si="47"/>
        <v>0</v>
      </c>
      <c r="Q121" s="290">
        <f t="shared" si="36"/>
        <v>0</v>
      </c>
      <c r="R121" s="209">
        <f>+(I121*N121)-P121</f>
        <v>0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5">
      <c r="A122" s="1">
        <v>602562</v>
      </c>
      <c r="B122" s="143" t="str">
        <f t="shared" si="0"/>
        <v>MCCALL OIL &amp; GA</v>
      </c>
      <c r="C122" s="6" t="s">
        <v>2044</v>
      </c>
      <c r="D122" s="142" t="s">
        <v>1104</v>
      </c>
      <c r="E122" s="38"/>
      <c r="F122" s="285"/>
      <c r="G122" s="578" t="s">
        <v>602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2.12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1.85</v>
      </c>
      <c r="O122" s="289">
        <f t="shared" si="46"/>
        <v>0</v>
      </c>
      <c r="P122" s="211">
        <f t="shared" si="47"/>
        <v>0</v>
      </c>
      <c r="Q122" s="290">
        <f t="shared" si="36"/>
        <v>0</v>
      </c>
      <c r="R122" s="209">
        <f t="shared" si="48"/>
        <v>0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5">
      <c r="A123" s="224">
        <v>711108</v>
      </c>
      <c r="B123" s="143" t="str">
        <f t="shared" si="0"/>
        <v>FLOYD F DRAKE</v>
      </c>
      <c r="C123" s="6" t="s">
        <v>190</v>
      </c>
      <c r="D123" s="38"/>
      <c r="E123" s="38">
        <v>164629</v>
      </c>
      <c r="F123" s="39"/>
      <c r="G123" s="578" t="s">
        <v>2064</v>
      </c>
      <c r="H123" s="17">
        <f t="shared" si="44"/>
        <v>0</v>
      </c>
      <c r="I123" s="17">
        <f t="shared" si="45"/>
        <v>0</v>
      </c>
      <c r="J123" s="100">
        <f>$J$5*0.97</f>
        <v>2.0758000000000001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1.8058000000000001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5">
      <c r="A124" s="224">
        <v>800229</v>
      </c>
      <c r="B124" s="143" t="str">
        <f t="shared" si="0"/>
        <v>FRAME AND LEANY</v>
      </c>
      <c r="C124" s="6" t="s">
        <v>51</v>
      </c>
      <c r="D124" s="38"/>
      <c r="E124" s="38">
        <v>168363</v>
      </c>
      <c r="F124" s="39"/>
      <c r="G124" s="578" t="s">
        <v>2070</v>
      </c>
      <c r="H124" s="17">
        <f t="shared" si="44"/>
        <v>0</v>
      </c>
      <c r="I124" s="17">
        <f t="shared" si="45"/>
        <v>0</v>
      </c>
      <c r="J124" s="100">
        <f>$J$5*0.98</f>
        <v>2.0972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1.8271999999999999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5">
      <c r="A125" s="224">
        <v>801354</v>
      </c>
      <c r="B125" s="143" t="str">
        <f t="shared" si="0"/>
        <v>FRAME AND LEANY</v>
      </c>
      <c r="C125" s="6" t="s">
        <v>51</v>
      </c>
      <c r="D125" s="38"/>
      <c r="E125" s="38">
        <v>168363</v>
      </c>
      <c r="F125" s="39"/>
      <c r="G125" s="578" t="s">
        <v>2070</v>
      </c>
      <c r="H125" s="17">
        <f t="shared" si="44"/>
        <v>0</v>
      </c>
      <c r="I125" s="17">
        <f t="shared" si="45"/>
        <v>0</v>
      </c>
      <c r="J125" s="100">
        <f>$J$5*0.98</f>
        <v>2.0972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1.8271999999999999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5">
      <c r="A126" s="224">
        <v>801978</v>
      </c>
      <c r="B126" s="143" t="str">
        <f t="shared" si="0"/>
        <v>FRAME AND LEANY</v>
      </c>
      <c r="C126" s="6" t="s">
        <v>51</v>
      </c>
      <c r="E126" s="38">
        <v>168363</v>
      </c>
      <c r="F126" s="39"/>
      <c r="G126" s="578" t="s">
        <v>2070</v>
      </c>
      <c r="H126" s="17">
        <f t="shared" si="44"/>
        <v>0</v>
      </c>
      <c r="I126" s="17">
        <f t="shared" si="45"/>
        <v>0</v>
      </c>
      <c r="J126" s="100">
        <f>$J$5*0.98</f>
        <v>2.0972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1.8271999999999999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5">
      <c r="A127" s="224">
        <v>620073</v>
      </c>
      <c r="B127" s="143" t="str">
        <f t="shared" si="0"/>
        <v>G &amp; G GAS INC</v>
      </c>
      <c r="C127" s="6" t="s">
        <v>2180</v>
      </c>
      <c r="D127" s="186" t="s">
        <v>185</v>
      </c>
      <c r="E127" s="38">
        <v>140934</v>
      </c>
      <c r="F127" s="39"/>
      <c r="G127" s="578" t="s">
        <v>2067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2.14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1.87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5">
      <c r="A128" s="285">
        <v>719181</v>
      </c>
      <c r="B128" s="143" t="str">
        <f t="shared" si="0"/>
        <v>G &amp; O RESOURCES</v>
      </c>
      <c r="C128" s="286" t="s">
        <v>969</v>
      </c>
      <c r="D128" s="286"/>
      <c r="E128" s="38">
        <v>30953</v>
      </c>
      <c r="F128" s="285" t="s">
        <v>970</v>
      </c>
      <c r="G128" s="285" t="s">
        <v>971</v>
      </c>
      <c r="H128" s="17">
        <f t="shared" si="44"/>
        <v>0</v>
      </c>
      <c r="I128" s="17">
        <f t="shared" si="45"/>
        <v>126</v>
      </c>
      <c r="J128" s="287">
        <f>$J$5-0.03</f>
        <v>2.1100000000000003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2.1100000000000003</v>
      </c>
      <c r="O128" s="289">
        <f t="shared" si="46"/>
        <v>0</v>
      </c>
      <c r="P128" s="211">
        <f t="shared" si="47"/>
        <v>0.126</v>
      </c>
      <c r="Q128" s="290">
        <f t="shared" si="49"/>
        <v>265.86</v>
      </c>
      <c r="R128" s="209">
        <f t="shared" si="48"/>
        <v>265.73400000000004</v>
      </c>
      <c r="U128" s="108"/>
      <c r="V128" s="108"/>
      <c r="W128" s="47"/>
      <c r="X128" s="47"/>
    </row>
    <row r="129" spans="1:24" s="41" customFormat="1" ht="15" customHeight="1" x14ac:dyDescent="0.25">
      <c r="A129" s="285">
        <v>723794</v>
      </c>
      <c r="B129" s="143" t="str">
        <f t="shared" si="0"/>
        <v>na</v>
      </c>
      <c r="C129" s="286" t="s">
        <v>969</v>
      </c>
      <c r="D129" s="286"/>
      <c r="E129" s="38">
        <v>30953</v>
      </c>
      <c r="F129" s="285" t="s">
        <v>970</v>
      </c>
      <c r="G129" s="285" t="s">
        <v>971</v>
      </c>
      <c r="H129" s="17" t="str">
        <f t="shared" si="44"/>
        <v>na</v>
      </c>
      <c r="I129" s="17">
        <f t="shared" si="45"/>
        <v>0</v>
      </c>
      <c r="J129" s="287">
        <f>$J$5-0.03</f>
        <v>2.1100000000000003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1.8400000000000003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5">
      <c r="A130" s="285">
        <v>732296</v>
      </c>
      <c r="B130" s="143" t="str">
        <f t="shared" si="0"/>
        <v>na</v>
      </c>
      <c r="C130" s="286" t="s">
        <v>969</v>
      </c>
      <c r="D130" s="286"/>
      <c r="E130" s="38">
        <v>30953</v>
      </c>
      <c r="F130" s="285" t="s">
        <v>970</v>
      </c>
      <c r="G130" s="285" t="s">
        <v>971</v>
      </c>
      <c r="H130" s="17" t="str">
        <f t="shared" si="44"/>
        <v>na</v>
      </c>
      <c r="I130" s="17">
        <f t="shared" si="45"/>
        <v>0</v>
      </c>
      <c r="J130" s="287">
        <f>$J$5-0.03</f>
        <v>2.1100000000000003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1.8400000000000003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5">
      <c r="A131" s="285">
        <v>708933</v>
      </c>
      <c r="B131" s="143" t="str">
        <f t="shared" si="0"/>
        <v>G&amp;O PIPE SUPPLY</v>
      </c>
      <c r="C131" s="286" t="s">
        <v>1653</v>
      </c>
      <c r="D131" s="38">
        <v>31418</v>
      </c>
      <c r="E131" s="298" t="s">
        <v>1654</v>
      </c>
      <c r="F131" s="298"/>
      <c r="G131" s="763" t="s">
        <v>1661</v>
      </c>
      <c r="H131" s="17">
        <f t="shared" si="44"/>
        <v>0</v>
      </c>
      <c r="I131" s="17">
        <f t="shared" si="45"/>
        <v>0</v>
      </c>
      <c r="J131" s="656">
        <f>$J$5</f>
        <v>2.14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1.87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5">
      <c r="A132" s="285">
        <v>834662</v>
      </c>
      <c r="B132" s="143" t="str">
        <f t="shared" si="0"/>
        <v>GEOEX</v>
      </c>
      <c r="C132" s="6" t="s">
        <v>1261</v>
      </c>
      <c r="D132" s="144" t="s">
        <v>1662</v>
      </c>
      <c r="E132" s="291" t="s">
        <v>1663</v>
      </c>
      <c r="F132" s="291"/>
      <c r="G132" s="39" t="s">
        <v>2067</v>
      </c>
      <c r="H132" s="17">
        <f t="shared" si="44"/>
        <v>0</v>
      </c>
      <c r="I132" s="17">
        <f t="shared" si="45"/>
        <v>0</v>
      </c>
      <c r="J132" s="100">
        <f>$J$5</f>
        <v>2.14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2.1100000000000003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5">
      <c r="A133" s="285">
        <v>835567</v>
      </c>
      <c r="B133" s="143" t="str">
        <f t="shared" si="0"/>
        <v>GEOEX</v>
      </c>
      <c r="C133" s="6" t="s">
        <v>1261</v>
      </c>
      <c r="D133" s="17">
        <v>32403</v>
      </c>
      <c r="E133" s="291" t="s">
        <v>1663</v>
      </c>
      <c r="F133" s="291"/>
      <c r="G133" s="39" t="s">
        <v>2067</v>
      </c>
      <c r="H133" s="17">
        <f t="shared" si="44"/>
        <v>0</v>
      </c>
      <c r="I133" s="17">
        <f t="shared" si="45"/>
        <v>0</v>
      </c>
      <c r="J133" s="100">
        <f>$J$5</f>
        <v>2.14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2.1100000000000003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5">
      <c r="A134" s="285">
        <v>835717</v>
      </c>
      <c r="B134" s="143" t="str">
        <f t="shared" si="0"/>
        <v>GEOEX</v>
      </c>
      <c r="C134" s="6" t="s">
        <v>1261</v>
      </c>
      <c r="D134" s="17">
        <v>32403</v>
      </c>
      <c r="E134" s="291" t="s">
        <v>1663</v>
      </c>
      <c r="F134" s="291"/>
      <c r="G134" s="39" t="s">
        <v>2067</v>
      </c>
      <c r="H134" s="17">
        <f t="shared" si="44"/>
        <v>0</v>
      </c>
      <c r="I134" s="17">
        <f t="shared" si="45"/>
        <v>0</v>
      </c>
      <c r="J134" s="100">
        <f>$J$5</f>
        <v>2.14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2.1100000000000003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5">
      <c r="A135" s="285">
        <v>718417</v>
      </c>
      <c r="B135" s="143" t="str">
        <f t="shared" si="0"/>
        <v>EDWARD W GOEHLE</v>
      </c>
      <c r="C135" s="286" t="s">
        <v>972</v>
      </c>
      <c r="D135" s="286"/>
      <c r="E135" s="38" t="s">
        <v>973</v>
      </c>
      <c r="F135" s="285" t="s">
        <v>974</v>
      </c>
      <c r="G135" s="285" t="s">
        <v>975</v>
      </c>
      <c r="H135" s="17">
        <f t="shared" si="44"/>
        <v>0</v>
      </c>
      <c r="I135" s="17">
        <f t="shared" si="45"/>
        <v>0</v>
      </c>
      <c r="J135" s="287">
        <f>$J$5-0.1</f>
        <v>2.04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2.04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5">
      <c r="A136" s="224">
        <v>722443</v>
      </c>
      <c r="B136" s="143" t="str">
        <f t="shared" si="0"/>
        <v>na</v>
      </c>
      <c r="C136" s="6" t="s">
        <v>2090</v>
      </c>
      <c r="D136" s="38"/>
      <c r="E136" s="38">
        <v>164637</v>
      </c>
      <c r="F136" s="39"/>
      <c r="G136" s="578" t="s">
        <v>2064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2.0758000000000001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1.8058000000000001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5">
      <c r="A137" s="224">
        <v>713078</v>
      </c>
      <c r="B137" s="143" t="str">
        <f t="shared" si="0"/>
        <v>na</v>
      </c>
      <c r="C137" s="6" t="s">
        <v>192</v>
      </c>
      <c r="D137" s="38"/>
      <c r="E137" s="38">
        <v>165340</v>
      </c>
      <c r="F137" s="39"/>
      <c r="G137" s="578" t="s">
        <v>2064</v>
      </c>
      <c r="H137" s="17" t="str">
        <f t="shared" si="44"/>
        <v>na</v>
      </c>
      <c r="I137" s="17">
        <f t="shared" si="45"/>
        <v>0</v>
      </c>
      <c r="J137" s="100">
        <f t="shared" si="52"/>
        <v>2.0758000000000001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1.8058000000000001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5">
      <c r="A138" s="224">
        <v>717297</v>
      </c>
      <c r="B138" s="143" t="str">
        <f t="shared" si="0"/>
        <v>na</v>
      </c>
      <c r="C138" s="6" t="s">
        <v>192</v>
      </c>
      <c r="D138" s="38"/>
      <c r="E138" s="38">
        <v>220394</v>
      </c>
      <c r="F138" s="39"/>
      <c r="G138" s="578" t="s">
        <v>2064</v>
      </c>
      <c r="H138" s="17" t="str">
        <f t="shared" si="44"/>
        <v>na</v>
      </c>
      <c r="I138" s="17">
        <f t="shared" si="45"/>
        <v>0</v>
      </c>
      <c r="J138" s="100">
        <f t="shared" si="52"/>
        <v>2.0758000000000001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1.8058000000000001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5">
      <c r="A139" s="224">
        <v>723668</v>
      </c>
      <c r="B139" s="143" t="str">
        <f t="shared" si="0"/>
        <v>GREEN GAS CO</v>
      </c>
      <c r="C139" s="6" t="s">
        <v>192</v>
      </c>
      <c r="D139" s="38"/>
      <c r="E139" s="38">
        <v>165340</v>
      </c>
      <c r="F139" s="39"/>
      <c r="G139" s="578" t="s">
        <v>2064</v>
      </c>
      <c r="H139" s="17">
        <f t="shared" si="44"/>
        <v>0</v>
      </c>
      <c r="I139" s="17">
        <f t="shared" si="45"/>
        <v>0</v>
      </c>
      <c r="J139" s="100">
        <f t="shared" si="52"/>
        <v>2.0758000000000001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1.8058000000000001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5">
      <c r="A140" s="224">
        <v>724448</v>
      </c>
      <c r="B140" s="143" t="str">
        <f t="shared" si="0"/>
        <v>na</v>
      </c>
      <c r="C140" s="6" t="s">
        <v>192</v>
      </c>
      <c r="D140" s="38"/>
      <c r="E140" s="38">
        <v>165340</v>
      </c>
      <c r="F140" s="39"/>
      <c r="G140" s="578" t="s">
        <v>2064</v>
      </c>
      <c r="H140" s="17" t="str">
        <f t="shared" si="44"/>
        <v>na</v>
      </c>
      <c r="I140" s="17">
        <f t="shared" si="45"/>
        <v>0</v>
      </c>
      <c r="J140" s="100">
        <f t="shared" si="52"/>
        <v>2.0758000000000001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1.8058000000000001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5">
      <c r="A141" s="831">
        <v>634679</v>
      </c>
      <c r="B141" s="832" t="str">
        <f t="shared" si="0"/>
        <v>GREENE ENERGY</v>
      </c>
      <c r="C141" s="6" t="s">
        <v>2277</v>
      </c>
      <c r="D141" s="779"/>
      <c r="E141" s="779">
        <v>141181</v>
      </c>
      <c r="F141" s="780"/>
      <c r="G141" s="833" t="s">
        <v>2278</v>
      </c>
      <c r="H141" s="536">
        <f t="shared" si="44"/>
        <v>0</v>
      </c>
      <c r="I141" s="536">
        <f t="shared" si="45"/>
        <v>0</v>
      </c>
      <c r="J141" s="834">
        <f>$J$5</f>
        <v>2.14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2.14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2278</v>
      </c>
      <c r="T141" s="273"/>
    </row>
    <row r="142" spans="1:24" s="41" customFormat="1" ht="15" customHeight="1" x14ac:dyDescent="0.25">
      <c r="A142" s="285">
        <v>713095</v>
      </c>
      <c r="B142" s="143" t="str">
        <f t="shared" si="0"/>
        <v>CHARLES O LIGH</v>
      </c>
      <c r="C142" s="286" t="s">
        <v>65</v>
      </c>
      <c r="D142" s="286"/>
      <c r="E142" s="38">
        <v>63690</v>
      </c>
      <c r="F142" s="285" t="s">
        <v>977</v>
      </c>
      <c r="G142" s="39" t="s">
        <v>2064</v>
      </c>
      <c r="H142" s="17">
        <f t="shared" si="44"/>
        <v>0</v>
      </c>
      <c r="I142" s="17">
        <f t="shared" si="45"/>
        <v>0</v>
      </c>
      <c r="J142" s="100">
        <f t="shared" si="52"/>
        <v>2.0758000000000001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2.0758000000000001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5">
      <c r="A143" s="285">
        <v>719495</v>
      </c>
      <c r="B143" s="143" t="str">
        <f t="shared" si="0"/>
        <v>CHARLES O LIGH</v>
      </c>
      <c r="C143" s="286" t="s">
        <v>65</v>
      </c>
      <c r="D143" s="286"/>
      <c r="E143" s="38">
        <v>63690</v>
      </c>
      <c r="F143" s="285" t="s">
        <v>977</v>
      </c>
      <c r="G143" s="39" t="s">
        <v>2064</v>
      </c>
      <c r="H143" s="17">
        <f t="shared" si="44"/>
        <v>0</v>
      </c>
      <c r="I143" s="17">
        <f t="shared" si="45"/>
        <v>0</v>
      </c>
      <c r="J143" s="100">
        <f t="shared" si="52"/>
        <v>2.0758000000000001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1.8058000000000001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5">
      <c r="A144" s="285">
        <v>734403</v>
      </c>
      <c r="B144" s="143" t="str">
        <f t="shared" si="0"/>
        <v>CHARLES O LIGH</v>
      </c>
      <c r="C144" s="286" t="s">
        <v>65</v>
      </c>
      <c r="D144" s="286"/>
      <c r="E144" s="38">
        <v>63690</v>
      </c>
      <c r="F144" s="285" t="s">
        <v>977</v>
      </c>
      <c r="G144" s="39" t="s">
        <v>2064</v>
      </c>
      <c r="H144" s="17">
        <f t="shared" si="44"/>
        <v>0</v>
      </c>
      <c r="I144" s="17">
        <f t="shared" si="45"/>
        <v>0</v>
      </c>
      <c r="J144" s="100">
        <f t="shared" si="52"/>
        <v>2.0758000000000001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2.0758000000000001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5">
      <c r="A145" s="285">
        <v>733704</v>
      </c>
      <c r="B145" s="143" t="str">
        <f t="shared" si="0"/>
        <v>KILBARGER CONST</v>
      </c>
      <c r="C145" s="286" t="s">
        <v>984</v>
      </c>
      <c r="D145" s="286"/>
      <c r="E145" s="38">
        <v>82756</v>
      </c>
      <c r="F145" s="285" t="s">
        <v>985</v>
      </c>
      <c r="G145" s="654" t="s">
        <v>986</v>
      </c>
      <c r="H145" s="17">
        <f t="shared" si="44"/>
        <v>0</v>
      </c>
      <c r="I145" s="17">
        <f t="shared" si="45"/>
        <v>0</v>
      </c>
      <c r="J145" s="537">
        <f>$J$5</f>
        <v>2.14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2.14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5">
      <c r="A146" s="285">
        <v>731945</v>
      </c>
      <c r="B146" s="143" t="str">
        <f t="shared" si="0"/>
        <v>na</v>
      </c>
      <c r="C146" s="286" t="s">
        <v>987</v>
      </c>
      <c r="D146" s="286"/>
      <c r="E146" s="38" t="s">
        <v>988</v>
      </c>
      <c r="F146" s="285" t="s">
        <v>989</v>
      </c>
      <c r="G146" s="285" t="s">
        <v>990</v>
      </c>
      <c r="H146" s="17" t="str">
        <f t="shared" si="44"/>
        <v>na</v>
      </c>
      <c r="I146" s="17">
        <f t="shared" si="45"/>
        <v>0</v>
      </c>
      <c r="J146" s="287">
        <f>$J$5-0.01</f>
        <v>2.1300000000000003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1.8600000000000003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5">
      <c r="A147" s="285">
        <v>713117</v>
      </c>
      <c r="B147" s="143" t="str">
        <f t="shared" si="0"/>
        <v>na</v>
      </c>
      <c r="C147" s="286" t="s">
        <v>991</v>
      </c>
      <c r="D147" s="286"/>
      <c r="E147" s="38" t="s">
        <v>988</v>
      </c>
      <c r="F147" s="285" t="s">
        <v>989</v>
      </c>
      <c r="G147" s="285" t="s">
        <v>990</v>
      </c>
      <c r="H147" s="17" t="str">
        <f t="shared" si="44"/>
        <v>na</v>
      </c>
      <c r="I147" s="17">
        <f t="shared" si="45"/>
        <v>0</v>
      </c>
      <c r="J147" s="287">
        <f>$J$5-0.01</f>
        <v>2.1300000000000003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1.8600000000000003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5">
      <c r="A148" s="285">
        <v>602661</v>
      </c>
      <c r="B148" s="143" t="str">
        <f t="shared" si="0"/>
        <v>CE &amp; JM HORNER</v>
      </c>
      <c r="C148" s="286" t="s">
        <v>992</v>
      </c>
      <c r="D148" s="286"/>
      <c r="E148" s="38">
        <v>41301</v>
      </c>
      <c r="F148" s="285" t="s">
        <v>993</v>
      </c>
      <c r="G148" s="285" t="s">
        <v>2064</v>
      </c>
      <c r="H148" s="17">
        <f t="shared" si="44"/>
        <v>0</v>
      </c>
      <c r="I148" s="17">
        <f t="shared" si="45"/>
        <v>0</v>
      </c>
      <c r="J148" s="287">
        <f>$J$5*0.97</f>
        <v>2.0758000000000001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1.7758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5">
      <c r="A149" s="285">
        <v>602662</v>
      </c>
      <c r="B149" s="143" t="str">
        <f t="shared" si="0"/>
        <v>CE &amp; JM HORNER</v>
      </c>
      <c r="C149" s="286" t="s">
        <v>992</v>
      </c>
      <c r="D149" s="286"/>
      <c r="E149" s="38">
        <v>41301</v>
      </c>
      <c r="F149" s="285" t="s">
        <v>993</v>
      </c>
      <c r="G149" s="285" t="s">
        <v>2064</v>
      </c>
      <c r="H149" s="17">
        <f t="shared" si="44"/>
        <v>0</v>
      </c>
      <c r="I149" s="17">
        <f t="shared" si="45"/>
        <v>0</v>
      </c>
      <c r="J149" s="287">
        <f>$J$5*0.97</f>
        <v>2.0758000000000001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1.7758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5">
      <c r="A150" s="285">
        <v>602663</v>
      </c>
      <c r="B150" s="143" t="str">
        <f t="shared" si="0"/>
        <v>CE &amp; JM HORNER</v>
      </c>
      <c r="C150" s="286" t="s">
        <v>992</v>
      </c>
      <c r="D150" s="286"/>
      <c r="E150" s="38">
        <v>41301</v>
      </c>
      <c r="F150" s="285" t="s">
        <v>993</v>
      </c>
      <c r="G150" s="285" t="s">
        <v>2064</v>
      </c>
      <c r="H150" s="17">
        <f t="shared" si="44"/>
        <v>0</v>
      </c>
      <c r="I150" s="17">
        <f t="shared" si="45"/>
        <v>0</v>
      </c>
      <c r="J150" s="287">
        <f>$J$5*0.97</f>
        <v>2.0758000000000001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1.7758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5">
      <c r="A151" s="285">
        <v>602664</v>
      </c>
      <c r="B151" s="143" t="str">
        <f t="shared" si="0"/>
        <v>CE &amp; JM HORNER</v>
      </c>
      <c r="C151" s="286" t="s">
        <v>992</v>
      </c>
      <c r="D151" s="286"/>
      <c r="E151" s="38">
        <v>41301</v>
      </c>
      <c r="F151" s="285" t="s">
        <v>993</v>
      </c>
      <c r="G151" s="285" t="s">
        <v>2064</v>
      </c>
      <c r="H151" s="17">
        <f t="shared" si="44"/>
        <v>0</v>
      </c>
      <c r="I151" s="17">
        <f t="shared" si="45"/>
        <v>0</v>
      </c>
      <c r="J151" s="287">
        <f>$J$5*0.97</f>
        <v>2.0758000000000001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1.7758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5">
      <c r="A152" s="285">
        <v>635268</v>
      </c>
      <c r="B152" s="143" t="str">
        <f t="shared" si="0"/>
        <v>HORNER'S O&amp;G</v>
      </c>
      <c r="C152" s="286" t="s">
        <v>992</v>
      </c>
      <c r="D152" s="286"/>
      <c r="E152" s="38">
        <v>41301</v>
      </c>
      <c r="F152" s="285" t="s">
        <v>993</v>
      </c>
      <c r="G152" s="285" t="s">
        <v>2064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2.0758000000000001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1.7758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5">
      <c r="A153" s="285">
        <v>723517</v>
      </c>
      <c r="B153" s="143" t="str">
        <f t="shared" si="0"/>
        <v>HUBBARD</v>
      </c>
      <c r="C153" s="286" t="s">
        <v>994</v>
      </c>
      <c r="D153" s="286"/>
      <c r="E153" s="38" t="s">
        <v>995</v>
      </c>
      <c r="F153" s="285" t="s">
        <v>996</v>
      </c>
      <c r="G153" s="285" t="s">
        <v>997</v>
      </c>
      <c r="H153" s="17">
        <f t="shared" si="56"/>
        <v>0</v>
      </c>
      <c r="I153" s="17">
        <f t="shared" si="57"/>
        <v>401</v>
      </c>
      <c r="J153" s="287">
        <f>$J$5-0.08</f>
        <v>2.06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1.79</v>
      </c>
      <c r="O153" s="289">
        <f t="shared" si="58"/>
        <v>0</v>
      </c>
      <c r="P153" s="211">
        <f t="shared" si="47"/>
        <v>0.40100000000000002</v>
      </c>
      <c r="Q153" s="290">
        <f t="shared" si="49"/>
        <v>717.79</v>
      </c>
      <c r="R153" s="209">
        <f t="shared" si="48"/>
        <v>717.38900000000001</v>
      </c>
      <c r="U153" s="108"/>
      <c r="V153" s="108"/>
    </row>
    <row r="154" spans="1:32" s="42" customFormat="1" ht="15" customHeight="1" x14ac:dyDescent="0.25">
      <c r="A154" s="873">
        <v>800875</v>
      </c>
      <c r="B154" s="811" t="str">
        <f t="shared" si="0"/>
        <v>na</v>
      </c>
      <c r="C154" s="286" t="s">
        <v>283</v>
      </c>
      <c r="D154" s="874" t="s">
        <v>913</v>
      </c>
      <c r="E154" s="812" t="s">
        <v>914</v>
      </c>
      <c r="F154" s="873" t="s">
        <v>915</v>
      </c>
      <c r="G154" s="873" t="s">
        <v>916</v>
      </c>
      <c r="H154" s="735" t="str">
        <f t="shared" si="56"/>
        <v>na</v>
      </c>
      <c r="I154" s="735">
        <f t="shared" si="57"/>
        <v>0</v>
      </c>
      <c r="J154" s="875">
        <f>$J$4*0.95</f>
        <v>2.0044999999999997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1.7044999999999997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63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5">
      <c r="A155" s="873">
        <v>816117</v>
      </c>
      <c r="B155" s="811" t="str">
        <f t="shared" si="0"/>
        <v>na</v>
      </c>
      <c r="C155" s="286" t="s">
        <v>283</v>
      </c>
      <c r="D155" s="874" t="s">
        <v>913</v>
      </c>
      <c r="E155" s="812" t="s">
        <v>914</v>
      </c>
      <c r="F155" s="873" t="s">
        <v>915</v>
      </c>
      <c r="G155" s="873" t="s">
        <v>916</v>
      </c>
      <c r="H155" s="735" t="str">
        <f t="shared" si="56"/>
        <v>na</v>
      </c>
      <c r="I155" s="735">
        <f t="shared" si="57"/>
        <v>0</v>
      </c>
      <c r="J155" s="875">
        <f>$J$4*0.95</f>
        <v>2.0044999999999997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1.7044999999999997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63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5">
      <c r="A156" s="224">
        <v>602670</v>
      </c>
      <c r="B156" s="143" t="str">
        <f t="shared" si="0"/>
        <v>J C BAKER</v>
      </c>
      <c r="C156" s="6" t="s">
        <v>159</v>
      </c>
      <c r="D156" s="186" t="s">
        <v>159</v>
      </c>
      <c r="E156" s="38">
        <v>270104</v>
      </c>
      <c r="F156" s="39"/>
      <c r="G156" s="578" t="s">
        <v>2067</v>
      </c>
      <c r="H156" s="17">
        <f t="shared" si="56"/>
        <v>0</v>
      </c>
      <c r="I156" s="17">
        <f t="shared" si="57"/>
        <v>119</v>
      </c>
      <c r="J156" s="100">
        <f>$J$5</f>
        <v>2.14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2.14</v>
      </c>
      <c r="O156" s="40">
        <f t="shared" si="58"/>
        <v>0</v>
      </c>
      <c r="P156" s="211">
        <f t="shared" si="47"/>
        <v>0</v>
      </c>
      <c r="Q156" s="164">
        <f t="shared" si="49"/>
        <v>254.66000000000003</v>
      </c>
      <c r="R156" s="209">
        <f t="shared" si="48"/>
        <v>254.66000000000003</v>
      </c>
    </row>
    <row r="157" spans="1:32" s="41" customFormat="1" ht="15" customHeight="1" x14ac:dyDescent="0.25">
      <c r="A157" s="224">
        <v>602671</v>
      </c>
      <c r="B157" s="143" t="str">
        <f t="shared" si="0"/>
        <v>J C BAKER</v>
      </c>
      <c r="C157" s="461" t="s">
        <v>159</v>
      </c>
      <c r="D157" s="186" t="s">
        <v>159</v>
      </c>
      <c r="E157" s="197">
        <v>270104</v>
      </c>
      <c r="F157" s="45"/>
      <c r="G157" s="578" t="s">
        <v>2067</v>
      </c>
      <c r="H157" s="17">
        <f t="shared" si="56"/>
        <v>0</v>
      </c>
      <c r="I157" s="17">
        <f t="shared" si="57"/>
        <v>461</v>
      </c>
      <c r="J157" s="100">
        <f>$J$5</f>
        <v>2.14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1.87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862.07</v>
      </c>
      <c r="R157" s="209">
        <f t="shared" si="48"/>
        <v>862.07</v>
      </c>
    </row>
    <row r="158" spans="1:32" s="41" customFormat="1" ht="15" customHeight="1" x14ac:dyDescent="0.25">
      <c r="A158" s="285">
        <v>726981</v>
      </c>
      <c r="B158" s="143" t="str">
        <f t="shared" si="0"/>
        <v>na</v>
      </c>
      <c r="C158" s="394" t="s">
        <v>998</v>
      </c>
      <c r="D158" s="286"/>
      <c r="E158" s="38">
        <v>44778</v>
      </c>
      <c r="F158" s="285" t="s">
        <v>999</v>
      </c>
      <c r="G158" s="285" t="s">
        <v>1000</v>
      </c>
      <c r="H158" s="17" t="str">
        <f t="shared" si="56"/>
        <v>na</v>
      </c>
      <c r="I158" s="17">
        <f t="shared" si="57"/>
        <v>0</v>
      </c>
      <c r="J158" s="287">
        <f>$J$5+0.01</f>
        <v>2.15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1.88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5">
      <c r="A159" s="285">
        <v>733408</v>
      </c>
      <c r="B159" s="143" t="str">
        <f t="shared" si="0"/>
        <v>na</v>
      </c>
      <c r="C159" s="394" t="s">
        <v>998</v>
      </c>
      <c r="D159" s="286"/>
      <c r="E159" s="38">
        <v>44778</v>
      </c>
      <c r="F159" s="285" t="s">
        <v>999</v>
      </c>
      <c r="G159" s="285" t="s">
        <v>1000</v>
      </c>
      <c r="H159" s="17" t="str">
        <f t="shared" si="56"/>
        <v>na</v>
      </c>
      <c r="I159" s="17">
        <f t="shared" si="57"/>
        <v>0</v>
      </c>
      <c r="J159" s="287">
        <f>$J$5+0.01</f>
        <v>2.15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1.88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5">
      <c r="A160" s="285">
        <v>733409</v>
      </c>
      <c r="B160" s="143" t="str">
        <f t="shared" si="0"/>
        <v>na</v>
      </c>
      <c r="C160" s="394" t="s">
        <v>998</v>
      </c>
      <c r="D160" s="286"/>
      <c r="E160" s="38">
        <v>44778</v>
      </c>
      <c r="F160" s="285" t="s">
        <v>999</v>
      </c>
      <c r="G160" s="285" t="s">
        <v>1000</v>
      </c>
      <c r="H160" s="17" t="str">
        <f t="shared" si="56"/>
        <v>na</v>
      </c>
      <c r="I160" s="17">
        <f t="shared" si="57"/>
        <v>0</v>
      </c>
      <c r="J160" s="287">
        <f>$J$5+0.01</f>
        <v>2.15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1.88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5">
      <c r="A161" s="224">
        <v>622012</v>
      </c>
      <c r="B161" s="143" t="str">
        <f t="shared" si="0"/>
        <v>na</v>
      </c>
      <c r="C161" s="461" t="s">
        <v>172</v>
      </c>
      <c r="D161" s="398"/>
      <c r="E161" s="43"/>
      <c r="F161" s="39"/>
      <c r="G161" s="39" t="s">
        <v>2067</v>
      </c>
      <c r="H161" s="17" t="str">
        <f t="shared" si="56"/>
        <v>na</v>
      </c>
      <c r="I161" s="17">
        <f t="shared" si="57"/>
        <v>0</v>
      </c>
      <c r="J161" s="100">
        <f>$J$5</f>
        <v>2.14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1.87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5">
      <c r="A162" s="224">
        <v>706283</v>
      </c>
      <c r="B162" s="143" t="str">
        <f t="shared" si="0"/>
        <v>na</v>
      </c>
      <c r="C162" s="461" t="s">
        <v>1269</v>
      </c>
      <c r="D162" s="580"/>
      <c r="E162" s="295">
        <v>164627</v>
      </c>
      <c r="F162" s="581"/>
      <c r="G162" s="581" t="s">
        <v>2099</v>
      </c>
      <c r="H162" s="582" t="str">
        <f t="shared" si="56"/>
        <v>na</v>
      </c>
      <c r="I162" s="582">
        <f t="shared" si="57"/>
        <v>0</v>
      </c>
      <c r="J162" s="579">
        <f>$J$5*0.95</f>
        <v>2.0329999999999999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1.7629999999999999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5">
      <c r="A163" s="285">
        <v>833596</v>
      </c>
      <c r="B163" s="143" t="str">
        <f t="shared" si="0"/>
        <v>na</v>
      </c>
      <c r="C163" s="394" t="s">
        <v>1001</v>
      </c>
      <c r="D163" s="286"/>
      <c r="E163" s="38" t="s">
        <v>1002</v>
      </c>
      <c r="F163" s="285" t="s">
        <v>1003</v>
      </c>
      <c r="G163" s="285" t="s">
        <v>1004</v>
      </c>
      <c r="H163" s="17" t="str">
        <f t="shared" si="56"/>
        <v>na</v>
      </c>
      <c r="I163" s="17">
        <f t="shared" si="57"/>
        <v>0</v>
      </c>
      <c r="J163" s="287">
        <f>$J$5-0.05</f>
        <v>2.0900000000000003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1.7600000000000002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5">
      <c r="A164" s="224">
        <v>804777</v>
      </c>
      <c r="B164" s="143" t="str">
        <f t="shared" si="0"/>
        <v>na</v>
      </c>
      <c r="C164" s="6" t="s">
        <v>219</v>
      </c>
      <c r="D164" s="761"/>
      <c r="E164" s="761">
        <v>140928</v>
      </c>
      <c r="F164" s="581"/>
      <c r="G164" s="581" t="s">
        <v>595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5">
      <c r="A165" s="224">
        <v>802049</v>
      </c>
      <c r="B165" s="143" t="str">
        <f t="shared" si="0"/>
        <v>JENKINS &amp; ARCHE</v>
      </c>
      <c r="C165" s="6" t="s">
        <v>2267</v>
      </c>
      <c r="D165" s="38"/>
      <c r="E165" s="38">
        <v>168362</v>
      </c>
      <c r="F165" s="39"/>
      <c r="G165" s="578" t="s">
        <v>2070</v>
      </c>
      <c r="H165" s="17">
        <f t="shared" si="56"/>
        <v>0</v>
      </c>
      <c r="I165" s="17">
        <f t="shared" si="57"/>
        <v>0</v>
      </c>
      <c r="J165" s="100">
        <f>$J$5*0.98</f>
        <v>2.0972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2.0972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5">
      <c r="A166" s="224">
        <v>602350</v>
      </c>
      <c r="B166" s="143" t="str">
        <f t="shared" si="0"/>
        <v>ROY BERN CRAWFO</v>
      </c>
      <c r="C166" s="6" t="s">
        <v>649</v>
      </c>
      <c r="D166" s="186" t="s">
        <v>147</v>
      </c>
      <c r="E166" s="38">
        <v>140966</v>
      </c>
      <c r="F166" s="39"/>
      <c r="G166" s="578" t="s">
        <v>602</v>
      </c>
      <c r="H166" s="17">
        <f t="shared" si="56"/>
        <v>0</v>
      </c>
      <c r="I166" s="17">
        <f t="shared" si="57"/>
        <v>0</v>
      </c>
      <c r="J166" s="100">
        <f>$J$5-0.02</f>
        <v>2.12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1.85</v>
      </c>
      <c r="O166" s="40">
        <f t="shared" si="58"/>
        <v>0</v>
      </c>
      <c r="P166" s="211">
        <f t="shared" si="47"/>
        <v>0</v>
      </c>
      <c r="Q166" s="164">
        <f t="shared" si="60"/>
        <v>0</v>
      </c>
      <c r="R166" s="209">
        <f t="shared" si="48"/>
        <v>0</v>
      </c>
    </row>
    <row r="167" spans="1:24" s="41" customFormat="1" ht="15" customHeight="1" x14ac:dyDescent="0.25">
      <c r="A167" s="224">
        <v>602411</v>
      </c>
      <c r="B167" s="143" t="str">
        <f t="shared" si="0"/>
        <v>JOSEPH DUNN</v>
      </c>
      <c r="C167" s="6" t="s">
        <v>150</v>
      </c>
      <c r="D167" s="38"/>
      <c r="E167" s="38">
        <v>141941</v>
      </c>
      <c r="F167" s="39"/>
      <c r="G167" s="578" t="s">
        <v>2070</v>
      </c>
      <c r="H167" s="17">
        <f t="shared" si="56"/>
        <v>0</v>
      </c>
      <c r="I167" s="17">
        <f t="shared" si="57"/>
        <v>0</v>
      </c>
      <c r="J167" s="100">
        <f>$J$5*0.98</f>
        <v>2.0972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1.8271999999999999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5">
      <c r="A168" s="224">
        <v>602455</v>
      </c>
      <c r="B168" s="143" t="str">
        <f t="shared" si="0"/>
        <v>KAIB AND KAIB</v>
      </c>
      <c r="C168" s="6" t="s">
        <v>153</v>
      </c>
      <c r="D168" s="38"/>
      <c r="E168" s="38">
        <v>141120</v>
      </c>
      <c r="F168" s="39"/>
      <c r="G168" s="578" t="s">
        <v>2070</v>
      </c>
      <c r="H168" s="17">
        <f t="shared" si="56"/>
        <v>0</v>
      </c>
      <c r="I168" s="17">
        <f t="shared" si="57"/>
        <v>0</v>
      </c>
      <c r="J168" s="100">
        <f>$J$5*0.98</f>
        <v>2.0972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1.8271999999999999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5">
      <c r="A169" s="224">
        <v>602456</v>
      </c>
      <c r="B169" s="143" t="str">
        <f t="shared" si="0"/>
        <v>KAIB AND KAIB</v>
      </c>
      <c r="C169" s="6" t="s">
        <v>153</v>
      </c>
      <c r="D169" s="38"/>
      <c r="E169" s="38">
        <v>141120</v>
      </c>
      <c r="F169" s="39"/>
      <c r="G169" s="578" t="s">
        <v>2070</v>
      </c>
      <c r="H169" s="17">
        <f t="shared" si="56"/>
        <v>0</v>
      </c>
      <c r="I169" s="17">
        <f t="shared" si="57"/>
        <v>0</v>
      </c>
      <c r="J169" s="100">
        <f>$J$5*0.98</f>
        <v>2.0972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1.8271999999999999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5">
      <c r="A170" s="224">
        <v>602457</v>
      </c>
      <c r="B170" s="143" t="str">
        <f t="shared" si="0"/>
        <v>KAIB AND KAIB</v>
      </c>
      <c r="C170" s="6" t="s">
        <v>153</v>
      </c>
      <c r="D170" s="38"/>
      <c r="E170" s="38">
        <v>141120</v>
      </c>
      <c r="F170" s="45"/>
      <c r="G170" s="578" t="s">
        <v>2070</v>
      </c>
      <c r="H170" s="17">
        <f t="shared" si="56"/>
        <v>0</v>
      </c>
      <c r="I170" s="17">
        <f t="shared" si="57"/>
        <v>0</v>
      </c>
      <c r="J170" s="100">
        <f>$J$5*0.98</f>
        <v>2.0972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1.8271999999999999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5">
      <c r="A171" s="265">
        <v>732038</v>
      </c>
      <c r="B171" s="701" t="str">
        <f t="shared" si="0"/>
        <v>KAPLAN INTEREST</v>
      </c>
      <c r="C171" s="286" t="s">
        <v>1005</v>
      </c>
      <c r="D171" s="447"/>
      <c r="E171" s="272" t="s">
        <v>1006</v>
      </c>
      <c r="F171" s="265" t="s">
        <v>1008</v>
      </c>
      <c r="G171" s="159" t="s">
        <v>2003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5">
      <c r="A172" s="224">
        <v>602280</v>
      </c>
      <c r="B172" s="143" t="str">
        <f t="shared" si="0"/>
        <v>KAY D. BARNHART</v>
      </c>
      <c r="C172" s="6" t="s">
        <v>144</v>
      </c>
      <c r="D172" s="38"/>
      <c r="E172" s="38">
        <v>164507</v>
      </c>
      <c r="F172" s="39"/>
      <c r="G172" s="578" t="s">
        <v>2067</v>
      </c>
      <c r="H172" s="17">
        <f t="shared" si="56"/>
        <v>0</v>
      </c>
      <c r="I172" s="17">
        <f t="shared" si="57"/>
        <v>259</v>
      </c>
      <c r="J172" s="100">
        <f>$J$5</f>
        <v>2.14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1.87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484.33000000000004</v>
      </c>
      <c r="R172" s="209">
        <f t="shared" si="48"/>
        <v>484.33000000000004</v>
      </c>
    </row>
    <row r="173" spans="1:24" s="41" customFormat="1" ht="15" customHeight="1" x14ac:dyDescent="0.25">
      <c r="A173" s="224">
        <v>602598</v>
      </c>
      <c r="B173" s="143" t="str">
        <f t="shared" si="0"/>
        <v>KAY D. BARNHART</v>
      </c>
      <c r="C173" s="6" t="s">
        <v>144</v>
      </c>
      <c r="D173" s="38"/>
      <c r="E173" s="38">
        <v>164507</v>
      </c>
      <c r="F173" s="39"/>
      <c r="G173" s="578" t="s">
        <v>2067</v>
      </c>
      <c r="H173" s="17">
        <f t="shared" si="56"/>
        <v>0</v>
      </c>
      <c r="I173" s="17">
        <f t="shared" si="57"/>
        <v>68</v>
      </c>
      <c r="J173" s="100">
        <f>$J$5</f>
        <v>2.14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1.87</v>
      </c>
      <c r="O173" s="40">
        <f t="shared" si="63"/>
        <v>0</v>
      </c>
      <c r="P173" s="211">
        <f t="shared" si="47"/>
        <v>0</v>
      </c>
      <c r="Q173" s="164">
        <f t="shared" si="64"/>
        <v>127.16000000000001</v>
      </c>
      <c r="R173" s="209">
        <f t="shared" si="48"/>
        <v>127.16000000000001</v>
      </c>
    </row>
    <row r="174" spans="1:24" s="41" customFormat="1" ht="15" customHeight="1" x14ac:dyDescent="0.25">
      <c r="A174" s="224">
        <v>713762</v>
      </c>
      <c r="B174" s="143" t="str">
        <f t="shared" si="0"/>
        <v>KENOIL</v>
      </c>
      <c r="C174" s="6" t="s">
        <v>2069</v>
      </c>
      <c r="D174" s="272"/>
      <c r="E174" s="272">
        <v>270663</v>
      </c>
      <c r="F174" s="44"/>
      <c r="G174" s="44" t="s">
        <v>596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5">
      <c r="A175" s="224">
        <v>717037</v>
      </c>
      <c r="B175" s="143" t="str">
        <f t="shared" si="0"/>
        <v>KENOIL</v>
      </c>
      <c r="C175" s="6" t="s">
        <v>2069</v>
      </c>
      <c r="D175" s="272"/>
      <c r="E175" s="272">
        <v>270663</v>
      </c>
      <c r="F175" s="44"/>
      <c r="G175" s="44" t="s">
        <v>596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5">
      <c r="A176" s="224">
        <v>717177</v>
      </c>
      <c r="B176" s="143" t="str">
        <f t="shared" si="0"/>
        <v>KENOIL</v>
      </c>
      <c r="C176" s="6" t="s">
        <v>2069</v>
      </c>
      <c r="D176" s="272"/>
      <c r="E176" s="272">
        <v>270663</v>
      </c>
      <c r="F176" s="44"/>
      <c r="G176" s="44" t="s">
        <v>596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5">
      <c r="A177" s="224">
        <v>718654</v>
      </c>
      <c r="B177" s="143" t="str">
        <f t="shared" si="0"/>
        <v>na</v>
      </c>
      <c r="C177" s="6" t="s">
        <v>2069</v>
      </c>
      <c r="D177" s="272"/>
      <c r="E177" s="272">
        <v>270663</v>
      </c>
      <c r="F177" s="44"/>
      <c r="G177" s="44" t="s">
        <v>596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5">
      <c r="A178" s="224">
        <v>719480</v>
      </c>
      <c r="B178" s="143" t="str">
        <f t="shared" si="0"/>
        <v>KENOIL</v>
      </c>
      <c r="C178" s="6" t="s">
        <v>2069</v>
      </c>
      <c r="D178" s="272"/>
      <c r="E178" s="272">
        <v>270663</v>
      </c>
      <c r="F178" s="44"/>
      <c r="G178" s="44" t="s">
        <v>596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5">
      <c r="A179" s="224">
        <v>720011</v>
      </c>
      <c r="B179" s="143" t="str">
        <f t="shared" si="0"/>
        <v>KENOIL</v>
      </c>
      <c r="C179" s="6" t="s">
        <v>2069</v>
      </c>
      <c r="D179" s="272"/>
      <c r="E179" s="272">
        <v>270663</v>
      </c>
      <c r="F179" s="44"/>
      <c r="G179" s="44" t="s">
        <v>596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5">
      <c r="A180" s="224">
        <v>720170</v>
      </c>
      <c r="B180" s="143" t="str">
        <f t="shared" si="0"/>
        <v>KENOIL</v>
      </c>
      <c r="C180" s="6" t="s">
        <v>2069</v>
      </c>
      <c r="D180" s="272"/>
      <c r="E180" s="272">
        <v>270663</v>
      </c>
      <c r="F180" s="44"/>
      <c r="G180" s="44" t="s">
        <v>596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5">
      <c r="A181" s="224">
        <v>720251</v>
      </c>
      <c r="B181" s="143" t="str">
        <f t="shared" si="0"/>
        <v>KENOIL</v>
      </c>
      <c r="C181" s="6" t="s">
        <v>2069</v>
      </c>
      <c r="D181" s="272"/>
      <c r="E181" s="272">
        <v>270663</v>
      </c>
      <c r="F181" s="44"/>
      <c r="G181" s="44" t="s">
        <v>596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5">
      <c r="A182" s="224">
        <v>720637</v>
      </c>
      <c r="B182" s="143" t="str">
        <f t="shared" si="0"/>
        <v>na</v>
      </c>
      <c r="C182" s="6" t="s">
        <v>2069</v>
      </c>
      <c r="D182" s="272"/>
      <c r="E182" s="272">
        <v>270663</v>
      </c>
      <c r="F182" s="44"/>
      <c r="G182" s="44" t="s">
        <v>596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5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2069</v>
      </c>
      <c r="D183" s="272"/>
      <c r="E183" s="272">
        <v>270663</v>
      </c>
      <c r="F183" s="44"/>
      <c r="G183" s="44" t="s">
        <v>596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5">
      <c r="A184" s="224">
        <v>723269</v>
      </c>
      <c r="B184" s="143" t="str">
        <f t="shared" si="66"/>
        <v>na</v>
      </c>
      <c r="C184" s="6" t="s">
        <v>2069</v>
      </c>
      <c r="D184" s="272"/>
      <c r="E184" s="272">
        <v>270663</v>
      </c>
      <c r="F184" s="44"/>
      <c r="G184" s="44" t="s">
        <v>596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5">
      <c r="A185" s="224">
        <v>723440</v>
      </c>
      <c r="B185" s="143" t="str">
        <f t="shared" si="66"/>
        <v>KENOIL</v>
      </c>
      <c r="C185" s="6" t="s">
        <v>2069</v>
      </c>
      <c r="D185" s="272"/>
      <c r="E185" s="272">
        <v>270663</v>
      </c>
      <c r="F185" s="44"/>
      <c r="G185" s="44" t="s">
        <v>596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5">
      <c r="A186" s="224">
        <v>731224</v>
      </c>
      <c r="B186" s="143" t="str">
        <f t="shared" si="66"/>
        <v>na</v>
      </c>
      <c r="C186" s="6" t="s">
        <v>2069</v>
      </c>
      <c r="D186" s="272"/>
      <c r="E186" s="272">
        <v>270663</v>
      </c>
      <c r="F186" s="44"/>
      <c r="G186" s="44" t="s">
        <v>596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5">
      <c r="A187" s="224">
        <v>733109</v>
      </c>
      <c r="B187" s="143" t="str">
        <f t="shared" si="66"/>
        <v>KENOIL</v>
      </c>
      <c r="C187" s="6" t="s">
        <v>2069</v>
      </c>
      <c r="D187" s="272"/>
      <c r="E187" s="272">
        <v>270663</v>
      </c>
      <c r="F187" s="44"/>
      <c r="G187" s="44" t="s">
        <v>596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5">
      <c r="A188" s="224">
        <v>733836</v>
      </c>
      <c r="B188" s="143" t="str">
        <f t="shared" si="66"/>
        <v>KENOIL</v>
      </c>
      <c r="C188" s="6" t="s">
        <v>2069</v>
      </c>
      <c r="D188" s="272"/>
      <c r="E188" s="272">
        <v>270663</v>
      </c>
      <c r="F188" s="44"/>
      <c r="G188" s="44" t="s">
        <v>596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5">
      <c r="A189" s="224">
        <v>733985</v>
      </c>
      <c r="B189" s="143" t="str">
        <f t="shared" si="66"/>
        <v>na</v>
      </c>
      <c r="C189" s="6" t="s">
        <v>2069</v>
      </c>
      <c r="D189" s="272"/>
      <c r="E189" s="272">
        <v>270663</v>
      </c>
      <c r="F189" s="44"/>
      <c r="G189" s="44" t="s">
        <v>596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5">
      <c r="A190" s="224">
        <v>734994</v>
      </c>
      <c r="B190" s="143" t="str">
        <f t="shared" si="66"/>
        <v>KILBARGER CONST</v>
      </c>
      <c r="C190" s="6" t="s">
        <v>217</v>
      </c>
      <c r="D190" s="38"/>
      <c r="E190" s="38">
        <v>141943</v>
      </c>
      <c r="F190" s="39"/>
      <c r="G190" s="39" t="s">
        <v>598</v>
      </c>
      <c r="H190" s="17">
        <f t="shared" si="68"/>
        <v>0</v>
      </c>
      <c r="I190" s="17">
        <f t="shared" si="69"/>
        <v>0</v>
      </c>
      <c r="J190" s="100">
        <f>$J$5</f>
        <v>2.14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2.14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5">
      <c r="A191" s="224">
        <v>735253</v>
      </c>
      <c r="B191" s="143" t="str">
        <f t="shared" si="66"/>
        <v>KILBARGER CONST</v>
      </c>
      <c r="C191" s="6" t="s">
        <v>217</v>
      </c>
      <c r="D191" s="63"/>
      <c r="E191" s="38">
        <v>141943</v>
      </c>
      <c r="F191" s="39">
        <v>15627</v>
      </c>
      <c r="G191" s="39" t="s">
        <v>598</v>
      </c>
      <c r="H191" s="17">
        <f t="shared" si="68"/>
        <v>0</v>
      </c>
      <c r="I191" s="17">
        <f t="shared" si="69"/>
        <v>0</v>
      </c>
      <c r="J191" s="100">
        <f>$J$5</f>
        <v>2.14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2.14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5">
      <c r="A192" s="224">
        <v>735568</v>
      </c>
      <c r="B192" s="143" t="str">
        <f t="shared" si="66"/>
        <v>KILBARGER CONST</v>
      </c>
      <c r="C192" s="6" t="s">
        <v>217</v>
      </c>
      <c r="D192" s="38"/>
      <c r="E192" s="38">
        <v>141943</v>
      </c>
      <c r="F192" s="39"/>
      <c r="G192" s="39" t="s">
        <v>598</v>
      </c>
      <c r="H192" s="17">
        <f t="shared" si="68"/>
        <v>0</v>
      </c>
      <c r="I192" s="17">
        <f t="shared" si="69"/>
        <v>0</v>
      </c>
      <c r="J192" s="100">
        <f>$J$5</f>
        <v>2.14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2.14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5">
      <c r="A193" s="310">
        <v>735907</v>
      </c>
      <c r="B193" s="684" t="str">
        <f t="shared" si="66"/>
        <v>na</v>
      </c>
      <c r="C193" s="6" t="s">
        <v>217</v>
      </c>
      <c r="D193" s="6" t="s">
        <v>643</v>
      </c>
      <c r="E193" s="38"/>
      <c r="F193" s="39"/>
      <c r="G193" s="39" t="s">
        <v>598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2.14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1.87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5">
      <c r="A194" s="224">
        <v>736922</v>
      </c>
      <c r="B194" s="143" t="str">
        <f t="shared" si="66"/>
        <v>KILBARGER CONST</v>
      </c>
      <c r="C194" s="6" t="s">
        <v>217</v>
      </c>
      <c r="D194" s="38"/>
      <c r="E194" s="38">
        <v>141943</v>
      </c>
      <c r="F194" s="39"/>
      <c r="G194" s="39" t="s">
        <v>598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2.14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2.14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5">
      <c r="A195" s="224">
        <v>708922</v>
      </c>
      <c r="B195" s="143" t="str">
        <f t="shared" si="66"/>
        <v>KING DRILLING</v>
      </c>
      <c r="C195" s="6" t="s">
        <v>13</v>
      </c>
      <c r="D195" s="272"/>
      <c r="E195" s="272">
        <v>220039</v>
      </c>
      <c r="F195" s="44"/>
      <c r="G195" s="44" t="s">
        <v>601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7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5">
      <c r="A196" s="224">
        <v>818188</v>
      </c>
      <c r="B196" s="143" t="str">
        <f t="shared" si="66"/>
        <v>na</v>
      </c>
      <c r="C196" s="6" t="s">
        <v>2025</v>
      </c>
      <c r="D196" s="38"/>
      <c r="E196" s="38">
        <v>168380</v>
      </c>
      <c r="F196" s="39"/>
      <c r="G196" s="39" t="s">
        <v>2067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2.14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1.87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5">
      <c r="A197" s="224">
        <v>604545</v>
      </c>
      <c r="B197" s="143" t="str">
        <f t="shared" si="66"/>
        <v>na</v>
      </c>
      <c r="C197" s="6" t="s">
        <v>160</v>
      </c>
      <c r="D197" s="38"/>
      <c r="E197" s="38"/>
      <c r="F197" s="39"/>
      <c r="G197" s="39" t="s">
        <v>2067</v>
      </c>
      <c r="H197" s="17" t="str">
        <f t="shared" si="68"/>
        <v>na</v>
      </c>
      <c r="I197" s="17">
        <f t="shared" si="69"/>
        <v>0</v>
      </c>
      <c r="J197" s="100">
        <f t="shared" si="71"/>
        <v>2.14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1.87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5">
      <c r="A198" s="224">
        <v>720118</v>
      </c>
      <c r="B198" s="143" t="str">
        <f t="shared" si="66"/>
        <v>na</v>
      </c>
      <c r="C198" s="6" t="s">
        <v>193</v>
      </c>
      <c r="D198" s="38"/>
      <c r="E198" s="38">
        <v>168893</v>
      </c>
      <c r="F198" s="39"/>
      <c r="G198" s="39" t="s">
        <v>2067</v>
      </c>
      <c r="H198" s="17" t="str">
        <f t="shared" si="68"/>
        <v>na</v>
      </c>
      <c r="I198" s="17">
        <f t="shared" si="69"/>
        <v>0</v>
      </c>
      <c r="J198" s="100">
        <f t="shared" si="71"/>
        <v>2.14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1.87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5">
      <c r="A199" s="224">
        <v>722522</v>
      </c>
      <c r="B199" s="143" t="str">
        <f t="shared" si="66"/>
        <v>na</v>
      </c>
      <c r="C199" s="6" t="s">
        <v>193</v>
      </c>
      <c r="D199" s="38"/>
      <c r="E199" s="38">
        <v>168893</v>
      </c>
      <c r="F199" s="39"/>
      <c r="G199" s="39" t="s">
        <v>2067</v>
      </c>
      <c r="H199" s="17" t="str">
        <f t="shared" si="68"/>
        <v>na</v>
      </c>
      <c r="I199" s="17">
        <f t="shared" si="69"/>
        <v>0</v>
      </c>
      <c r="J199" s="100">
        <f t="shared" si="71"/>
        <v>2.14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1.87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5">
      <c r="A200" s="224">
        <v>723305</v>
      </c>
      <c r="B200" s="143" t="str">
        <f t="shared" si="66"/>
        <v>LAKE REGION OIL</v>
      </c>
      <c r="C200" s="6" t="s">
        <v>193</v>
      </c>
      <c r="D200" s="38"/>
      <c r="E200" s="38">
        <v>168893</v>
      </c>
      <c r="F200" s="45"/>
      <c r="G200" s="39" t="s">
        <v>2067</v>
      </c>
      <c r="H200" s="17">
        <f t="shared" si="68"/>
        <v>0</v>
      </c>
      <c r="I200" s="17">
        <f t="shared" si="69"/>
        <v>0</v>
      </c>
      <c r="J200" s="100">
        <f t="shared" si="71"/>
        <v>2.14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2.14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5">
      <c r="A201" s="224">
        <v>725900</v>
      </c>
      <c r="B201" s="143" t="str">
        <f t="shared" si="66"/>
        <v>LAKE REGION OIL</v>
      </c>
      <c r="C201" s="6" t="s">
        <v>193</v>
      </c>
      <c r="D201" s="38"/>
      <c r="E201" s="38">
        <v>168893</v>
      </c>
      <c r="F201" s="45"/>
      <c r="G201" s="39" t="s">
        <v>2067</v>
      </c>
      <c r="H201" s="17">
        <f t="shared" si="68"/>
        <v>0</v>
      </c>
      <c r="I201" s="17">
        <f t="shared" si="69"/>
        <v>0</v>
      </c>
      <c r="J201" s="100">
        <f t="shared" si="71"/>
        <v>2.14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2.14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5">
      <c r="A202" s="224">
        <v>729331</v>
      </c>
      <c r="B202" s="143" t="str">
        <f t="shared" si="66"/>
        <v>LAKE REGION OIL</v>
      </c>
      <c r="C202" s="6" t="s">
        <v>193</v>
      </c>
      <c r="D202" s="38"/>
      <c r="E202" s="38">
        <v>168893</v>
      </c>
      <c r="F202" s="39"/>
      <c r="G202" s="39" t="s">
        <v>2067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2.14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1.87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5">
      <c r="A203" s="224">
        <v>835712</v>
      </c>
      <c r="B203" s="143" t="str">
        <f t="shared" si="66"/>
        <v>H &amp; H ENERGY</v>
      </c>
      <c r="C203" s="6" t="s">
        <v>619</v>
      </c>
      <c r="D203" s="186" t="s">
        <v>227</v>
      </c>
      <c r="E203" s="38">
        <v>164723</v>
      </c>
      <c r="F203" s="39"/>
      <c r="G203" s="39" t="s">
        <v>2067</v>
      </c>
      <c r="H203" s="17">
        <f t="shared" si="72"/>
        <v>0</v>
      </c>
      <c r="I203" s="17">
        <f t="shared" si="73"/>
        <v>0</v>
      </c>
      <c r="J203" s="100">
        <f t="shared" si="71"/>
        <v>2.14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2.14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5">
      <c r="A204" s="285">
        <v>710760</v>
      </c>
      <c r="B204" s="143" t="str">
        <f t="shared" si="66"/>
        <v>LONESTAR PETROL</v>
      </c>
      <c r="C204" s="286" t="s">
        <v>1009</v>
      </c>
      <c r="D204" s="286"/>
      <c r="E204" s="38" t="s">
        <v>1010</v>
      </c>
      <c r="F204" s="285" t="s">
        <v>1011</v>
      </c>
      <c r="G204" s="285" t="s">
        <v>1012</v>
      </c>
      <c r="H204" s="17">
        <f t="shared" si="72"/>
        <v>0</v>
      </c>
      <c r="I204" s="17">
        <f t="shared" si="73"/>
        <v>0</v>
      </c>
      <c r="J204" s="287">
        <f>$J$5*0.99</f>
        <v>2.1186000000000003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1.8486000000000002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5">
      <c r="A205" s="285">
        <v>824196</v>
      </c>
      <c r="B205" s="143" t="str">
        <f t="shared" si="66"/>
        <v>na</v>
      </c>
      <c r="C205" s="286" t="s">
        <v>1013</v>
      </c>
      <c r="D205" s="286"/>
      <c r="E205" s="38">
        <v>66649</v>
      </c>
      <c r="F205" s="285" t="s">
        <v>1014</v>
      </c>
      <c r="G205" s="285" t="s">
        <v>1015</v>
      </c>
      <c r="H205" s="17" t="str">
        <f t="shared" si="72"/>
        <v>na</v>
      </c>
      <c r="I205" s="17">
        <f t="shared" si="73"/>
        <v>0</v>
      </c>
      <c r="J205" s="287">
        <f>$J$5</f>
        <v>2.14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1.81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5">
      <c r="A206" s="224">
        <v>724802</v>
      </c>
      <c r="B206" s="143" t="str">
        <f t="shared" si="66"/>
        <v>MADDEN VENTURES</v>
      </c>
      <c r="C206" s="6" t="s">
        <v>206</v>
      </c>
      <c r="D206" s="38"/>
      <c r="E206" s="38">
        <v>141131</v>
      </c>
      <c r="F206" s="39"/>
      <c r="G206" s="578" t="s">
        <v>2070</v>
      </c>
      <c r="H206" s="17">
        <f t="shared" si="72"/>
        <v>0</v>
      </c>
      <c r="I206" s="17">
        <f t="shared" si="73"/>
        <v>181</v>
      </c>
      <c r="J206" s="100">
        <f>$J$5*0.98</f>
        <v>2.0972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1.8271999999999999</v>
      </c>
      <c r="O206" s="40">
        <f t="shared" si="75"/>
        <v>0</v>
      </c>
      <c r="P206" s="211">
        <f t="shared" si="67"/>
        <v>0.18099999999999999</v>
      </c>
      <c r="Q206" s="164">
        <f t="shared" si="76"/>
        <v>330.72319999999996</v>
      </c>
      <c r="R206" s="209">
        <f t="shared" si="70"/>
        <v>330.54219999999998</v>
      </c>
      <c r="U206" s="198"/>
      <c r="V206" s="198"/>
    </row>
    <row r="207" spans="1:24" s="47" customFormat="1" ht="15" customHeight="1" x14ac:dyDescent="0.25">
      <c r="A207" s="224">
        <v>834333</v>
      </c>
      <c r="B207" s="143" t="str">
        <f t="shared" si="66"/>
        <v>MAGNUM DRILLING</v>
      </c>
      <c r="C207" s="6" t="s">
        <v>2037</v>
      </c>
      <c r="D207" s="6" t="s">
        <v>223</v>
      </c>
      <c r="E207" s="38">
        <v>250751</v>
      </c>
      <c r="F207" s="39"/>
      <c r="G207" s="578" t="s">
        <v>2067</v>
      </c>
      <c r="H207" s="17">
        <f t="shared" si="72"/>
        <v>0</v>
      </c>
      <c r="I207" s="17">
        <f t="shared" si="73"/>
        <v>0</v>
      </c>
      <c r="J207" s="100">
        <f>$J$5</f>
        <v>2.14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2.14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5">
      <c r="A208" s="224">
        <v>602423</v>
      </c>
      <c r="B208" s="143" t="str">
        <f t="shared" si="66"/>
        <v>HAROLD GOAL</v>
      </c>
      <c r="C208" s="6" t="s">
        <v>632</v>
      </c>
      <c r="D208" s="186" t="s">
        <v>151</v>
      </c>
      <c r="E208" s="38">
        <v>141953</v>
      </c>
      <c r="F208" s="39"/>
      <c r="G208" s="578" t="s">
        <v>633</v>
      </c>
      <c r="H208" s="17">
        <f t="shared" si="72"/>
        <v>0</v>
      </c>
      <c r="I208" s="17">
        <f t="shared" si="73"/>
        <v>724</v>
      </c>
      <c r="J208" s="100">
        <f>$J$5*0.9</f>
        <v>1.9260000000000002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1.6560000000000001</v>
      </c>
      <c r="O208" s="40">
        <f t="shared" si="75"/>
        <v>0</v>
      </c>
      <c r="P208" s="211">
        <f t="shared" si="67"/>
        <v>0</v>
      </c>
      <c r="Q208" s="164">
        <f t="shared" si="76"/>
        <v>1198.9440000000002</v>
      </c>
      <c r="R208" s="209">
        <f t="shared" si="70"/>
        <v>1198.9440000000002</v>
      </c>
      <c r="U208" s="198"/>
      <c r="V208" s="198"/>
    </row>
    <row r="209" spans="1:24" s="41" customFormat="1" ht="15" customHeight="1" x14ac:dyDescent="0.25">
      <c r="A209" s="224">
        <v>602544</v>
      </c>
      <c r="B209" s="143" t="str">
        <f t="shared" si="66"/>
        <v>MAPLE GROVE</v>
      </c>
      <c r="C209" s="6" t="s">
        <v>632</v>
      </c>
      <c r="D209" s="534" t="s">
        <v>167</v>
      </c>
      <c r="E209" s="38">
        <v>165349</v>
      </c>
      <c r="F209" s="39"/>
      <c r="G209" s="578" t="s">
        <v>633</v>
      </c>
      <c r="H209" s="17">
        <f t="shared" si="72"/>
        <v>0</v>
      </c>
      <c r="I209" s="17">
        <f t="shared" si="73"/>
        <v>10</v>
      </c>
      <c r="J209" s="100">
        <f>$J$5*0.9</f>
        <v>1.9260000000000002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1.6560000000000001</v>
      </c>
      <c r="O209" s="40">
        <f t="shared" si="75"/>
        <v>0</v>
      </c>
      <c r="P209" s="211">
        <f t="shared" si="67"/>
        <v>0</v>
      </c>
      <c r="Q209" s="164">
        <f t="shared" si="76"/>
        <v>16.560000000000002</v>
      </c>
      <c r="R209" s="209">
        <f t="shared" si="70"/>
        <v>16.560000000000002</v>
      </c>
      <c r="U209" s="198"/>
      <c r="V209" s="198"/>
    </row>
    <row r="210" spans="1:24" s="47" customFormat="1" ht="15" customHeight="1" x14ac:dyDescent="0.25">
      <c r="A210" s="224">
        <v>632571</v>
      </c>
      <c r="B210" s="143" t="str">
        <f t="shared" si="66"/>
        <v>MAPLE GROVE</v>
      </c>
      <c r="C210" s="6" t="s">
        <v>632</v>
      </c>
      <c r="D210" s="534" t="s">
        <v>167</v>
      </c>
      <c r="E210" s="38">
        <v>165349</v>
      </c>
      <c r="F210" s="39"/>
      <c r="G210" s="578" t="s">
        <v>633</v>
      </c>
      <c r="H210" s="17">
        <f t="shared" si="72"/>
        <v>0</v>
      </c>
      <c r="I210" s="17">
        <f t="shared" si="73"/>
        <v>0</v>
      </c>
      <c r="J210" s="100">
        <f>$J$5*0.9</f>
        <v>1.9260000000000002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1.6560000000000001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5">
      <c r="A211" s="224">
        <v>635719</v>
      </c>
      <c r="B211" s="143" t="str">
        <f t="shared" si="66"/>
        <v>MARY JANE ENERG</v>
      </c>
      <c r="C211" s="6" t="s">
        <v>603</v>
      </c>
      <c r="D211" s="38"/>
      <c r="E211" s="38">
        <v>141959</v>
      </c>
      <c r="F211" s="39"/>
      <c r="G211" s="578" t="s">
        <v>2067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2.14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1.87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5">
      <c r="A212" s="224">
        <v>727018</v>
      </c>
      <c r="B212" s="143" t="str">
        <f t="shared" si="66"/>
        <v>MFC DRILLING</v>
      </c>
      <c r="C212" s="286" t="s">
        <v>1016</v>
      </c>
      <c r="D212" s="38"/>
      <c r="E212" s="38">
        <v>135950</v>
      </c>
      <c r="F212" s="39"/>
      <c r="G212" s="535" t="s">
        <v>1019</v>
      </c>
      <c r="H212" s="17">
        <f t="shared" si="72"/>
        <v>0</v>
      </c>
      <c r="I212" s="17">
        <f t="shared" si="73"/>
        <v>0</v>
      </c>
      <c r="J212" s="537">
        <f t="shared" si="78"/>
        <v>2.14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2.14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5">
      <c r="A213" s="828">
        <v>732041</v>
      </c>
      <c r="B213" s="143" t="str">
        <f t="shared" si="66"/>
        <v>BERRESFORD ENTE</v>
      </c>
      <c r="C213" s="286" t="s">
        <v>1016</v>
      </c>
      <c r="D213" s="286"/>
      <c r="E213" s="38" t="s">
        <v>1017</v>
      </c>
      <c r="F213" s="285" t="s">
        <v>1018</v>
      </c>
      <c r="G213" s="535" t="s">
        <v>1019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2.14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2.14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1105</v>
      </c>
      <c r="U213" s="288"/>
      <c r="V213" s="288"/>
    </row>
    <row r="214" spans="1:24" s="41" customFormat="1" ht="15" customHeight="1" x14ac:dyDescent="0.25">
      <c r="A214" s="285">
        <v>733442</v>
      </c>
      <c r="B214" s="143" t="str">
        <f t="shared" si="66"/>
        <v>MFC DRILL MEDIN</v>
      </c>
      <c r="C214" s="286" t="s">
        <v>1016</v>
      </c>
      <c r="D214" s="286"/>
      <c r="E214" s="38" t="s">
        <v>1017</v>
      </c>
      <c r="F214" s="285" t="s">
        <v>1018</v>
      </c>
      <c r="G214" s="535" t="s">
        <v>1019</v>
      </c>
      <c r="H214" s="17">
        <f t="shared" si="72"/>
        <v>0</v>
      </c>
      <c r="I214" s="17">
        <f t="shared" si="73"/>
        <v>0</v>
      </c>
      <c r="J214" s="537">
        <f t="shared" si="78"/>
        <v>2.14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2.14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5">
      <c r="A215" s="285">
        <v>733522</v>
      </c>
      <c r="B215" s="143" t="str">
        <f t="shared" si="66"/>
        <v>MFC DRILL MEDIN</v>
      </c>
      <c r="C215" s="286" t="s">
        <v>1016</v>
      </c>
      <c r="D215" s="286"/>
      <c r="E215" s="38" t="s">
        <v>1017</v>
      </c>
      <c r="F215" s="285" t="s">
        <v>1018</v>
      </c>
      <c r="G215" s="535" t="s">
        <v>1019</v>
      </c>
      <c r="H215" s="17">
        <f t="shared" si="72"/>
        <v>0</v>
      </c>
      <c r="I215" s="17">
        <f t="shared" si="73"/>
        <v>0</v>
      </c>
      <c r="J215" s="537">
        <f t="shared" si="78"/>
        <v>2.14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2.14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5">
      <c r="A216" s="224">
        <v>734524</v>
      </c>
      <c r="B216" s="143" t="str">
        <f t="shared" si="66"/>
        <v>na</v>
      </c>
      <c r="C216" s="286" t="s">
        <v>1016</v>
      </c>
      <c r="D216" s="38"/>
      <c r="E216" s="38">
        <v>135950</v>
      </c>
      <c r="F216" s="39"/>
      <c r="G216" s="535" t="s">
        <v>1019</v>
      </c>
      <c r="H216" s="17" t="str">
        <f t="shared" si="72"/>
        <v>na</v>
      </c>
      <c r="I216" s="17">
        <f t="shared" si="73"/>
        <v>0</v>
      </c>
      <c r="J216" s="537">
        <f t="shared" si="78"/>
        <v>2.14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1.87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5">
      <c r="A217" s="224">
        <v>734614</v>
      </c>
      <c r="B217" s="143" t="str">
        <f t="shared" si="66"/>
        <v>MFC DRILL MEDIN</v>
      </c>
      <c r="C217" s="286" t="s">
        <v>1016</v>
      </c>
      <c r="D217" s="38"/>
      <c r="E217" s="38">
        <v>135950</v>
      </c>
      <c r="F217" s="39"/>
      <c r="G217" s="535" t="s">
        <v>1019</v>
      </c>
      <c r="H217" s="17">
        <f t="shared" si="72"/>
        <v>0</v>
      </c>
      <c r="I217" s="17">
        <f t="shared" si="73"/>
        <v>0</v>
      </c>
      <c r="J217" s="537">
        <f t="shared" si="78"/>
        <v>2.14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2.14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5">
      <c r="A218" s="285">
        <v>829390</v>
      </c>
      <c r="B218" s="143" t="str">
        <f t="shared" si="66"/>
        <v>CHARLES H MENG</v>
      </c>
      <c r="C218" s="291" t="s">
        <v>1020</v>
      </c>
      <c r="D218" s="291"/>
      <c r="E218" s="38" t="s">
        <v>1021</v>
      </c>
      <c r="F218" s="285" t="s">
        <v>1022</v>
      </c>
      <c r="G218" s="821" t="s">
        <v>1025</v>
      </c>
      <c r="H218" s="17">
        <f t="shared" si="72"/>
        <v>0</v>
      </c>
      <c r="I218" s="17">
        <f t="shared" si="73"/>
        <v>0</v>
      </c>
      <c r="J218" s="287">
        <f>$J$5-0.01</f>
        <v>2.1300000000000003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2.1000000000000005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5">
      <c r="A219" s="285">
        <v>721071</v>
      </c>
      <c r="B219" s="143" t="str">
        <f t="shared" si="66"/>
        <v>BUCKEYE ENERGY</v>
      </c>
      <c r="C219" s="286" t="s">
        <v>1026</v>
      </c>
      <c r="D219" s="286"/>
      <c r="E219" s="38" t="s">
        <v>1027</v>
      </c>
      <c r="F219" s="285" t="s">
        <v>1028</v>
      </c>
      <c r="G219" s="285" t="s">
        <v>2321</v>
      </c>
      <c r="H219" s="17">
        <f t="shared" si="72"/>
        <v>0</v>
      </c>
      <c r="I219" s="17">
        <f t="shared" si="73"/>
        <v>0</v>
      </c>
      <c r="J219" s="287">
        <f>$J$5*0.98</f>
        <v>2.0972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2.0972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2322</v>
      </c>
      <c r="U219" s="198"/>
      <c r="V219" s="198"/>
    </row>
    <row r="220" spans="1:24" s="41" customFormat="1" ht="15" customHeight="1" x14ac:dyDescent="0.25">
      <c r="A220" s="224">
        <v>634894</v>
      </c>
      <c r="B220" s="143" t="str">
        <f t="shared" si="66"/>
        <v>MIKE ROSS</v>
      </c>
      <c r="C220" s="6" t="s">
        <v>50</v>
      </c>
      <c r="D220" s="38"/>
      <c r="E220" s="38">
        <v>135957</v>
      </c>
      <c r="F220" s="39"/>
      <c r="G220" s="578" t="s">
        <v>2067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2.14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2.14</v>
      </c>
      <c r="O220" s="40">
        <f t="shared" si="75"/>
        <v>0</v>
      </c>
      <c r="P220" s="211">
        <f t="shared" si="67"/>
        <v>0</v>
      </c>
      <c r="Q220" s="164">
        <f t="shared" si="76"/>
        <v>0</v>
      </c>
      <c r="R220" s="209">
        <f t="shared" si="70"/>
        <v>0</v>
      </c>
      <c r="U220" s="198"/>
      <c r="V220" s="198"/>
    </row>
    <row r="221" spans="1:24" s="41" customFormat="1" ht="15" customHeight="1" x14ac:dyDescent="0.25">
      <c r="A221" s="224">
        <v>635056</v>
      </c>
      <c r="B221" s="143" t="str">
        <f t="shared" si="66"/>
        <v>MIKE ROSS</v>
      </c>
      <c r="C221" s="6" t="s">
        <v>50</v>
      </c>
      <c r="D221" s="38"/>
      <c r="E221" s="38">
        <v>135957</v>
      </c>
      <c r="F221" s="39"/>
      <c r="G221" s="578" t="s">
        <v>2067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2.14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2.14</v>
      </c>
      <c r="O221" s="40">
        <f t="shared" si="75"/>
        <v>0</v>
      </c>
      <c r="P221" s="211">
        <f t="shared" si="67"/>
        <v>0</v>
      </c>
      <c r="Q221" s="164">
        <f t="shared" si="76"/>
        <v>0</v>
      </c>
      <c r="R221" s="209">
        <f t="shared" si="70"/>
        <v>0</v>
      </c>
      <c r="U221" s="198"/>
      <c r="V221" s="198"/>
    </row>
    <row r="222" spans="1:24" s="41" customFormat="1" ht="15" customHeight="1" x14ac:dyDescent="0.25">
      <c r="A222" s="224">
        <v>602568</v>
      </c>
      <c r="B222" s="143" t="str">
        <f t="shared" si="66"/>
        <v>na</v>
      </c>
      <c r="C222" s="6" t="s">
        <v>115</v>
      </c>
      <c r="D222" s="38"/>
      <c r="E222" s="38">
        <v>141967</v>
      </c>
      <c r="F222" s="39"/>
      <c r="G222" s="578" t="s">
        <v>2070</v>
      </c>
      <c r="H222" s="17" t="str">
        <f t="shared" si="72"/>
        <v>na</v>
      </c>
      <c r="I222" s="17">
        <f t="shared" si="73"/>
        <v>0</v>
      </c>
      <c r="J222" s="100">
        <f>$J$5*0.98</f>
        <v>2.0972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1.8271999999999999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5">
      <c r="A223" s="224">
        <v>602569</v>
      </c>
      <c r="B223" s="143" t="str">
        <f t="shared" si="66"/>
        <v>na</v>
      </c>
      <c r="C223" s="135" t="s">
        <v>115</v>
      </c>
      <c r="D223" s="38"/>
      <c r="E223" s="38">
        <v>141967</v>
      </c>
      <c r="F223" s="39"/>
      <c r="G223" s="578" t="s">
        <v>2070</v>
      </c>
      <c r="H223" s="17" t="str">
        <f t="shared" si="72"/>
        <v>na</v>
      </c>
      <c r="I223" s="17">
        <f t="shared" si="73"/>
        <v>0</v>
      </c>
      <c r="J223" s="100">
        <f>$J$5*0.98</f>
        <v>2.0972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1.8271999999999999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5">
      <c r="A224" s="224">
        <v>722909</v>
      </c>
      <c r="B224" s="143" t="str">
        <f t="shared" si="66"/>
        <v>na</v>
      </c>
      <c r="C224" s="6" t="s">
        <v>202</v>
      </c>
      <c r="D224" s="38"/>
      <c r="E224" s="8" t="s">
        <v>1932</v>
      </c>
      <c r="F224" s="39"/>
      <c r="G224" s="39" t="s">
        <v>2070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2.0972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1.8271999999999999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5">
      <c r="A225" s="216">
        <v>734699</v>
      </c>
      <c r="B225" s="683" t="str">
        <f t="shared" si="66"/>
        <v>MURPHY OIL</v>
      </c>
      <c r="C225" s="6" t="s">
        <v>202</v>
      </c>
      <c r="D225" s="768"/>
      <c r="E225" s="768">
        <v>712548</v>
      </c>
      <c r="F225" s="275"/>
      <c r="G225" s="275" t="s">
        <v>2067</v>
      </c>
      <c r="H225" s="176">
        <f t="shared" si="72"/>
        <v>0</v>
      </c>
      <c r="I225" s="176">
        <f t="shared" si="73"/>
        <v>0</v>
      </c>
      <c r="J225" s="645">
        <f>$J$5</f>
        <v>2.14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2.14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5">
      <c r="A226" s="285">
        <v>722974</v>
      </c>
      <c r="B226" s="143" t="str">
        <f t="shared" si="66"/>
        <v>N &amp; N OIL COMPA</v>
      </c>
      <c r="C226" s="286" t="s">
        <v>1031</v>
      </c>
      <c r="D226" s="286"/>
      <c r="E226" s="38" t="s">
        <v>1032</v>
      </c>
      <c r="F226" s="285" t="s">
        <v>1033</v>
      </c>
      <c r="G226" s="578" t="s">
        <v>2067</v>
      </c>
      <c r="H226" s="17">
        <f t="shared" si="72"/>
        <v>0</v>
      </c>
      <c r="I226" s="17">
        <f t="shared" si="73"/>
        <v>0</v>
      </c>
      <c r="J226" s="287">
        <f>$J$5</f>
        <v>2.14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2.14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5">
      <c r="A227" s="224">
        <v>833556</v>
      </c>
      <c r="B227" s="143" t="str">
        <f t="shared" si="66"/>
        <v>NANAKI</v>
      </c>
      <c r="C227" s="6" t="s">
        <v>56</v>
      </c>
      <c r="D227" s="38"/>
      <c r="E227" s="38">
        <v>214208</v>
      </c>
      <c r="F227" s="39"/>
      <c r="G227" s="578" t="s">
        <v>2070</v>
      </c>
      <c r="H227" s="17">
        <f t="shared" si="72"/>
        <v>0</v>
      </c>
      <c r="I227" s="17">
        <f t="shared" si="73"/>
        <v>0</v>
      </c>
      <c r="J227" s="100">
        <f>$J$5*0.98</f>
        <v>2.0972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2.0972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5">
      <c r="A228" s="224">
        <v>729582</v>
      </c>
      <c r="B228" s="143" t="str">
        <f t="shared" si="66"/>
        <v>PAUL S FLEEMAN</v>
      </c>
      <c r="C228" s="6" t="s">
        <v>646</v>
      </c>
      <c r="D228" s="186" t="s">
        <v>208</v>
      </c>
      <c r="E228" s="38">
        <v>141975</v>
      </c>
      <c r="F228" s="39"/>
      <c r="G228" s="578" t="s">
        <v>2066</v>
      </c>
      <c r="H228" s="17">
        <f t="shared" si="72"/>
        <v>0</v>
      </c>
      <c r="I228" s="17">
        <f t="shared" si="73"/>
        <v>0</v>
      </c>
      <c r="J228" s="100">
        <f>$J$5*0.99</f>
        <v>2.1186000000000003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2.1186000000000003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5">
      <c r="A229" s="224">
        <v>732142</v>
      </c>
      <c r="B229" s="143" t="str">
        <f t="shared" si="66"/>
        <v>PAUL S FLEEMAN</v>
      </c>
      <c r="C229" s="6" t="s">
        <v>646</v>
      </c>
      <c r="D229" s="186" t="s">
        <v>208</v>
      </c>
      <c r="E229" s="38">
        <v>141975</v>
      </c>
      <c r="F229" s="39"/>
      <c r="G229" s="578" t="s">
        <v>2066</v>
      </c>
      <c r="H229" s="17">
        <f t="shared" si="72"/>
        <v>0</v>
      </c>
      <c r="I229" s="17">
        <f t="shared" si="73"/>
        <v>0</v>
      </c>
      <c r="J229" s="100">
        <f>$J$5*0.99</f>
        <v>2.1186000000000003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2.1186000000000003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5">
      <c r="A230" s="224">
        <v>634406</v>
      </c>
      <c r="B230" s="143" t="str">
        <f t="shared" si="66"/>
        <v>na</v>
      </c>
      <c r="C230" s="6" t="s">
        <v>188</v>
      </c>
      <c r="D230" s="38"/>
      <c r="E230" s="38">
        <v>141167</v>
      </c>
      <c r="F230" s="39"/>
      <c r="G230" s="578" t="s">
        <v>2067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2.14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1.87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5">
      <c r="A231" s="224">
        <v>634407</v>
      </c>
      <c r="B231" s="143" t="str">
        <f t="shared" si="66"/>
        <v>na</v>
      </c>
      <c r="C231" s="6" t="s">
        <v>188</v>
      </c>
      <c r="D231" s="38"/>
      <c r="E231" s="38">
        <v>141167</v>
      </c>
      <c r="F231" s="39"/>
      <c r="G231" s="578" t="s">
        <v>2067</v>
      </c>
      <c r="H231" s="17" t="str">
        <f t="shared" si="82"/>
        <v>na</v>
      </c>
      <c r="I231" s="17">
        <f t="shared" si="83"/>
        <v>0</v>
      </c>
      <c r="J231" s="100">
        <f>$J$5</f>
        <v>2.14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1.87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5">
      <c r="A232" s="224">
        <v>635195</v>
      </c>
      <c r="B232" s="143" t="str">
        <f t="shared" si="66"/>
        <v>na</v>
      </c>
      <c r="C232" s="6" t="s">
        <v>188</v>
      </c>
      <c r="D232" s="38"/>
      <c r="E232" s="38">
        <v>141167</v>
      </c>
      <c r="F232" s="39"/>
      <c r="G232" s="578" t="s">
        <v>2067</v>
      </c>
      <c r="H232" s="17" t="str">
        <f t="shared" si="82"/>
        <v>na</v>
      </c>
      <c r="I232" s="17">
        <f t="shared" si="83"/>
        <v>0</v>
      </c>
      <c r="J232" s="100">
        <f>$J$5</f>
        <v>2.14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1.87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5">
      <c r="A233" s="285">
        <v>734289</v>
      </c>
      <c r="B233" s="143" t="str">
        <f t="shared" si="66"/>
        <v>NORTHWOOD ENERG</v>
      </c>
      <c r="C233" s="286" t="s">
        <v>1034</v>
      </c>
      <c r="D233" s="286"/>
      <c r="E233" s="38" t="s">
        <v>1035</v>
      </c>
      <c r="F233" s="285" t="s">
        <v>1036</v>
      </c>
      <c r="G233" s="285" t="s">
        <v>1037</v>
      </c>
      <c r="H233" s="17">
        <f t="shared" si="82"/>
        <v>0</v>
      </c>
      <c r="I233" s="17">
        <f t="shared" si="83"/>
        <v>0</v>
      </c>
      <c r="J233" s="287">
        <f>$J$5-0.03</f>
        <v>2.1100000000000003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2.1100000000000003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5">
      <c r="A234" s="285">
        <v>718209</v>
      </c>
      <c r="B234" s="143" t="str">
        <f t="shared" si="66"/>
        <v>GREAT LAKES ENE</v>
      </c>
      <c r="C234" s="286" t="s">
        <v>1038</v>
      </c>
      <c r="D234" s="286"/>
      <c r="E234" s="38">
        <v>65740</v>
      </c>
      <c r="F234" s="285" t="s">
        <v>1036</v>
      </c>
      <c r="G234" s="285" t="s">
        <v>1037</v>
      </c>
      <c r="H234" s="17">
        <f t="shared" si="82"/>
        <v>0</v>
      </c>
      <c r="I234" s="17">
        <f t="shared" si="83"/>
        <v>0</v>
      </c>
      <c r="J234" s="287">
        <f>$J$5-0.03</f>
        <v>2.1100000000000003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2.1100000000000003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5">
      <c r="A235" s="293">
        <v>618741</v>
      </c>
      <c r="B235" s="143" t="str">
        <f t="shared" si="66"/>
        <v>OBRIEN  NANCY</v>
      </c>
      <c r="C235" s="286" t="s">
        <v>1039</v>
      </c>
      <c r="D235" s="294"/>
      <c r="E235" s="295" t="s">
        <v>1040</v>
      </c>
      <c r="F235" s="293" t="s">
        <v>1041</v>
      </c>
      <c r="G235" s="293" t="s">
        <v>1042</v>
      </c>
      <c r="H235" s="17">
        <f t="shared" si="82"/>
        <v>0</v>
      </c>
      <c r="I235" s="17">
        <f t="shared" si="83"/>
        <v>0</v>
      </c>
      <c r="J235" s="287">
        <f>$J$5-0.08</f>
        <v>2.06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2.06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5">
      <c r="A236" s="224">
        <v>627342</v>
      </c>
      <c r="B236" s="143" t="str">
        <f t="shared" si="66"/>
        <v>G &amp; G GAS INC</v>
      </c>
      <c r="C236" s="6" t="s">
        <v>631</v>
      </c>
      <c r="D236" s="6" t="s">
        <v>631</v>
      </c>
      <c r="E236" s="38">
        <v>140934</v>
      </c>
      <c r="F236" s="39"/>
      <c r="G236" s="578" t="s">
        <v>2067</v>
      </c>
      <c r="H236" s="17">
        <f t="shared" si="82"/>
        <v>0</v>
      </c>
      <c r="I236" s="17">
        <f t="shared" si="83"/>
        <v>117</v>
      </c>
      <c r="J236" s="100">
        <f>$J$5</f>
        <v>2.14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2.14</v>
      </c>
      <c r="O236" s="40">
        <f t="shared" si="84"/>
        <v>0</v>
      </c>
      <c r="P236" s="211">
        <f t="shared" si="67"/>
        <v>0</v>
      </c>
      <c r="Q236" s="164">
        <f t="shared" si="85"/>
        <v>250.38000000000002</v>
      </c>
      <c r="R236" s="209">
        <f t="shared" si="70"/>
        <v>250.38000000000002</v>
      </c>
      <c r="U236" s="198"/>
      <c r="V236" s="198"/>
    </row>
    <row r="237" spans="1:24" s="47" customFormat="1" ht="15" customHeight="1" x14ac:dyDescent="0.25">
      <c r="A237" s="224">
        <v>713258</v>
      </c>
      <c r="B237" s="143" t="str">
        <f t="shared" si="66"/>
        <v>JOHN WILLIAMS O</v>
      </c>
      <c r="C237" s="6" t="s">
        <v>626</v>
      </c>
      <c r="D237" s="186" t="s">
        <v>191</v>
      </c>
      <c r="E237" s="38">
        <v>141976</v>
      </c>
      <c r="F237" s="39"/>
      <c r="G237" s="578" t="s">
        <v>2070</v>
      </c>
      <c r="H237" s="17">
        <f t="shared" si="82"/>
        <v>0</v>
      </c>
      <c r="I237" s="17">
        <f t="shared" si="83"/>
        <v>0</v>
      </c>
      <c r="J237" s="100">
        <f>$J$5*0.98</f>
        <v>2.0972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2.0972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5">
      <c r="A238" s="224">
        <v>735116</v>
      </c>
      <c r="B238" s="143" t="str">
        <f t="shared" si="66"/>
        <v>na</v>
      </c>
      <c r="C238" s="6" t="s">
        <v>218</v>
      </c>
      <c r="D238" s="272"/>
      <c r="E238" s="272">
        <v>220065</v>
      </c>
      <c r="F238" s="44"/>
      <c r="G238" s="275" t="s">
        <v>2067</v>
      </c>
      <c r="H238" s="17" t="str">
        <f t="shared" si="82"/>
        <v>na</v>
      </c>
      <c r="I238" s="17">
        <f t="shared" si="83"/>
        <v>0</v>
      </c>
      <c r="J238" s="776">
        <f>$J$5</f>
        <v>2.14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1.87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5">
      <c r="A239" s="285">
        <v>729769</v>
      </c>
      <c r="B239" s="143" t="str">
        <f t="shared" si="66"/>
        <v>na</v>
      </c>
      <c r="C239" s="6" t="s">
        <v>1717</v>
      </c>
      <c r="D239" s="286"/>
      <c r="E239" s="38" t="s">
        <v>1044</v>
      </c>
      <c r="F239" s="285" t="s">
        <v>1045</v>
      </c>
      <c r="G239" s="39" t="s">
        <v>2067</v>
      </c>
      <c r="H239" s="17" t="str">
        <f t="shared" si="82"/>
        <v>na</v>
      </c>
      <c r="I239" s="17">
        <f t="shared" si="83"/>
        <v>0</v>
      </c>
      <c r="J239" s="100">
        <f>$J$5</f>
        <v>2.14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1.87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5">
      <c r="A240" s="285">
        <v>710961</v>
      </c>
      <c r="B240" s="143" t="str">
        <f t="shared" si="66"/>
        <v>W H PATTEN DRLG</v>
      </c>
      <c r="C240" s="286" t="s">
        <v>1043</v>
      </c>
      <c r="D240" s="286"/>
      <c r="E240" s="38" t="s">
        <v>1044</v>
      </c>
      <c r="F240" s="285" t="s">
        <v>1045</v>
      </c>
      <c r="G240" s="285" t="s">
        <v>916</v>
      </c>
      <c r="H240" s="17">
        <f t="shared" si="82"/>
        <v>0</v>
      </c>
      <c r="I240" s="17">
        <f t="shared" si="83"/>
        <v>0</v>
      </c>
      <c r="J240" s="287">
        <f>$J$4*0.95</f>
        <v>2.0044999999999997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1.7344999999999997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5">
      <c r="A241" s="224">
        <v>821590</v>
      </c>
      <c r="B241" s="143" t="str">
        <f t="shared" si="66"/>
        <v>JOSEPH E PAULEY</v>
      </c>
      <c r="C241" s="6" t="s">
        <v>2280</v>
      </c>
      <c r="D241" s="38"/>
      <c r="E241" s="38">
        <v>166864</v>
      </c>
      <c r="F241" s="39"/>
      <c r="G241" s="578" t="s">
        <v>2070</v>
      </c>
      <c r="H241" s="17">
        <f t="shared" si="82"/>
        <v>0</v>
      </c>
      <c r="I241" s="17">
        <f t="shared" si="83"/>
        <v>0</v>
      </c>
      <c r="J241" s="100">
        <f>$J$5*0.98</f>
        <v>2.0972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2.0972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5">
      <c r="A242" s="224">
        <v>828516</v>
      </c>
      <c r="B242" s="143" t="str">
        <f t="shared" si="66"/>
        <v>JOSEPH E PAULEY</v>
      </c>
      <c r="C242" s="6" t="s">
        <v>2280</v>
      </c>
      <c r="D242" s="38"/>
      <c r="E242" s="38">
        <v>166864</v>
      </c>
      <c r="F242" s="39"/>
      <c r="G242" s="578" t="s">
        <v>2070</v>
      </c>
      <c r="H242" s="17">
        <f t="shared" si="82"/>
        <v>0</v>
      </c>
      <c r="I242" s="17">
        <f t="shared" si="83"/>
        <v>0</v>
      </c>
      <c r="J242" s="100">
        <f>$J$5*0.98</f>
        <v>2.0972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2.0972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5">
      <c r="A243" s="300">
        <v>806321</v>
      </c>
      <c r="B243" s="143" t="str">
        <f t="shared" si="66"/>
        <v>P &amp; C O&amp;G INC</v>
      </c>
      <c r="C243" s="286" t="s">
        <v>1046</v>
      </c>
      <c r="D243" s="301"/>
      <c r="E243" s="302" t="s">
        <v>1047</v>
      </c>
      <c r="F243" s="300" t="s">
        <v>1048</v>
      </c>
      <c r="G243" s="300" t="s">
        <v>916</v>
      </c>
      <c r="H243" s="17">
        <f t="shared" si="82"/>
        <v>0</v>
      </c>
      <c r="I243" s="17">
        <f t="shared" si="83"/>
        <v>0</v>
      </c>
      <c r="J243" s="287">
        <f>$J$4*0.95</f>
        <v>2.0044999999999997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1.6744999999999997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5">
      <c r="A244" s="224">
        <v>830180</v>
      </c>
      <c r="B244" s="143" t="str">
        <f t="shared" si="66"/>
        <v>na</v>
      </c>
      <c r="C244" s="6" t="s">
        <v>221</v>
      </c>
      <c r="D244" s="38"/>
      <c r="E244" s="38"/>
      <c r="F244" s="39"/>
      <c r="G244" s="171" t="s">
        <v>2067</v>
      </c>
      <c r="H244" s="17" t="str">
        <f t="shared" si="82"/>
        <v>na</v>
      </c>
      <c r="I244" s="17">
        <f t="shared" si="83"/>
        <v>0</v>
      </c>
      <c r="J244" s="100">
        <f>$J$5</f>
        <v>2.14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1.87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5">
      <c r="A245" s="224">
        <v>734857</v>
      </c>
      <c r="B245" s="143" t="str">
        <f t="shared" si="66"/>
        <v>COBRA O&amp;G CORP</v>
      </c>
      <c r="C245" s="6" t="s">
        <v>2033</v>
      </c>
      <c r="D245" s="186" t="s">
        <v>216</v>
      </c>
      <c r="E245" s="38">
        <v>164497</v>
      </c>
      <c r="F245" s="275" t="s">
        <v>2028</v>
      </c>
      <c r="G245" s="39" t="s">
        <v>2067</v>
      </c>
      <c r="H245" s="17">
        <f t="shared" si="82"/>
        <v>0</v>
      </c>
      <c r="I245" s="17">
        <f t="shared" si="83"/>
        <v>0</v>
      </c>
      <c r="J245" s="100">
        <f>$J$5</f>
        <v>2.14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1.87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5">
      <c r="A246" s="285">
        <v>723696</v>
      </c>
      <c r="B246" s="143" t="str">
        <f t="shared" si="66"/>
        <v>na</v>
      </c>
      <c r="C246" s="286" t="s">
        <v>1053</v>
      </c>
      <c r="D246" s="286"/>
      <c r="E246" s="38" t="s">
        <v>1054</v>
      </c>
      <c r="F246" s="285" t="s">
        <v>1058</v>
      </c>
      <c r="G246" s="285" t="s">
        <v>1059</v>
      </c>
      <c r="H246" s="17" t="str">
        <f t="shared" si="82"/>
        <v>na</v>
      </c>
      <c r="I246" s="17">
        <f t="shared" si="83"/>
        <v>0</v>
      </c>
      <c r="J246" s="287">
        <f>$J$4*0.99</f>
        <v>2.0888999999999998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1.8188999999999997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5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1060</v>
      </c>
      <c r="D247" s="286"/>
      <c r="E247" s="38" t="s">
        <v>1054</v>
      </c>
      <c r="F247" s="285" t="s">
        <v>1058</v>
      </c>
      <c r="G247" s="285" t="s">
        <v>1059</v>
      </c>
      <c r="H247" s="17" t="str">
        <f t="shared" si="82"/>
        <v>na</v>
      </c>
      <c r="I247" s="17">
        <f t="shared" si="83"/>
        <v>0</v>
      </c>
      <c r="J247" s="287">
        <f>$J$4*0.99</f>
        <v>2.0888999999999998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1.8188999999999997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5">
      <c r="A248" s="653" t="s">
        <v>1932</v>
      </c>
      <c r="B248" s="392" t="str">
        <f t="shared" si="90"/>
        <v>na</v>
      </c>
      <c r="C248" s="286" t="s">
        <v>1061</v>
      </c>
      <c r="D248" s="657"/>
      <c r="E248" s="658" t="s">
        <v>1062</v>
      </c>
      <c r="F248" s="653" t="s">
        <v>1063</v>
      </c>
      <c r="G248" s="653" t="s">
        <v>1064</v>
      </c>
      <c r="H248" s="278">
        <v>290</v>
      </c>
      <c r="I248" s="278">
        <v>340</v>
      </c>
      <c r="J248" s="652">
        <f>$J$5*0.96</f>
        <v>2.0544000000000002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2.0544000000000002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698.49600000000009</v>
      </c>
      <c r="R248" s="221">
        <f t="shared" si="70"/>
        <v>698.49600000000009</v>
      </c>
      <c r="U248" s="303"/>
      <c r="V248" s="303"/>
    </row>
    <row r="249" spans="1:24" s="41" customFormat="1" ht="15" customHeight="1" x14ac:dyDescent="0.25">
      <c r="A249" s="285">
        <v>704579</v>
      </c>
      <c r="B249" s="143" t="str">
        <f t="shared" si="90"/>
        <v>na</v>
      </c>
      <c r="C249" s="286" t="s">
        <v>1065</v>
      </c>
      <c r="D249" s="286"/>
      <c r="E249" s="38">
        <v>67001</v>
      </c>
      <c r="F249" s="285" t="s">
        <v>1066</v>
      </c>
      <c r="G249" s="285" t="s">
        <v>1067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2.0900000000000003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1.8200000000000003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11" customFormat="1" ht="15" customHeight="1" x14ac:dyDescent="0.25">
      <c r="A250" s="904">
        <v>717833</v>
      </c>
      <c r="B250" s="400" t="str">
        <f t="shared" si="90"/>
        <v>na</v>
      </c>
      <c r="C250" s="286" t="s">
        <v>1068</v>
      </c>
      <c r="D250" s="905"/>
      <c r="E250" s="49">
        <v>71375</v>
      </c>
      <c r="F250" s="904" t="s">
        <v>1069</v>
      </c>
      <c r="G250" s="904" t="s">
        <v>1070</v>
      </c>
      <c r="H250" s="328" t="str">
        <f t="shared" si="92"/>
        <v>na</v>
      </c>
      <c r="I250" s="328">
        <f t="shared" si="93"/>
        <v>0</v>
      </c>
      <c r="J250" s="906">
        <f>$J$5*0.995</f>
        <v>2.1293000000000002</v>
      </c>
      <c r="K250" s="328">
        <f t="shared" si="86"/>
        <v>0</v>
      </c>
      <c r="L250" s="328">
        <f t="shared" si="87"/>
        <v>0.27</v>
      </c>
      <c r="M250" s="390">
        <v>0</v>
      </c>
      <c r="N250" s="906">
        <f t="shared" si="88"/>
        <v>1.8593000000000002</v>
      </c>
      <c r="O250" s="907" t="e">
        <f t="shared" si="91"/>
        <v>#VALUE!</v>
      </c>
      <c r="P250" s="908">
        <f t="shared" si="89"/>
        <v>0</v>
      </c>
      <c r="Q250" s="909">
        <f t="shared" si="85"/>
        <v>0</v>
      </c>
      <c r="R250" s="910">
        <f t="shared" si="70"/>
        <v>0</v>
      </c>
      <c r="S250" s="911" t="s">
        <v>308</v>
      </c>
      <c r="U250" s="390"/>
      <c r="V250" s="390"/>
    </row>
    <row r="251" spans="1:24" s="911" customFormat="1" ht="15" customHeight="1" x14ac:dyDescent="0.25">
      <c r="A251" s="904">
        <v>721909</v>
      </c>
      <c r="B251" s="400" t="str">
        <f t="shared" si="90"/>
        <v>na</v>
      </c>
      <c r="C251" s="286" t="s">
        <v>1068</v>
      </c>
      <c r="D251" s="905"/>
      <c r="E251" s="49">
        <v>71375</v>
      </c>
      <c r="F251" s="904" t="s">
        <v>1069</v>
      </c>
      <c r="G251" s="904" t="s">
        <v>1070</v>
      </c>
      <c r="H251" s="328" t="str">
        <f t="shared" si="92"/>
        <v>na</v>
      </c>
      <c r="I251" s="328">
        <f t="shared" si="93"/>
        <v>0</v>
      </c>
      <c r="J251" s="906">
        <f>$J$5*0.995</f>
        <v>2.1293000000000002</v>
      </c>
      <c r="K251" s="328">
        <f t="shared" si="86"/>
        <v>0</v>
      </c>
      <c r="L251" s="328">
        <f t="shared" si="87"/>
        <v>0.27</v>
      </c>
      <c r="M251" s="390">
        <v>0</v>
      </c>
      <c r="N251" s="906">
        <f t="shared" si="88"/>
        <v>1.8593000000000002</v>
      </c>
      <c r="O251" s="907" t="e">
        <f t="shared" si="91"/>
        <v>#VALUE!</v>
      </c>
      <c r="P251" s="908">
        <f t="shared" si="89"/>
        <v>0</v>
      </c>
      <c r="Q251" s="909">
        <f t="shared" si="85"/>
        <v>0</v>
      </c>
      <c r="R251" s="910">
        <f t="shared" ref="R251:R326" si="94">+(I251*N251)-P251</f>
        <v>0</v>
      </c>
      <c r="S251" s="911" t="s">
        <v>308</v>
      </c>
      <c r="U251" s="390"/>
      <c r="V251" s="390"/>
    </row>
    <row r="252" spans="1:24" s="911" customFormat="1" ht="15" customHeight="1" x14ac:dyDescent="0.25">
      <c r="A252" s="904">
        <v>730823</v>
      </c>
      <c r="B252" s="400" t="str">
        <f t="shared" si="90"/>
        <v>na</v>
      </c>
      <c r="C252" s="286" t="s">
        <v>1068</v>
      </c>
      <c r="D252" s="905"/>
      <c r="E252" s="49">
        <v>71375</v>
      </c>
      <c r="F252" s="904" t="s">
        <v>1069</v>
      </c>
      <c r="G252" s="904" t="s">
        <v>1070</v>
      </c>
      <c r="H252" s="328" t="str">
        <f t="shared" si="92"/>
        <v>na</v>
      </c>
      <c r="I252" s="328">
        <f t="shared" si="93"/>
        <v>0</v>
      </c>
      <c r="J252" s="906">
        <f>$J$5*0.995</f>
        <v>2.1293000000000002</v>
      </c>
      <c r="K252" s="328">
        <f t="shared" si="86"/>
        <v>0</v>
      </c>
      <c r="L252" s="328">
        <f t="shared" si="87"/>
        <v>0.27</v>
      </c>
      <c r="M252" s="390">
        <v>0</v>
      </c>
      <c r="N252" s="906">
        <f t="shared" si="88"/>
        <v>1.8593000000000002</v>
      </c>
      <c r="O252" s="907" t="e">
        <f t="shared" si="91"/>
        <v>#VALUE!</v>
      </c>
      <c r="P252" s="908">
        <f t="shared" si="89"/>
        <v>0</v>
      </c>
      <c r="Q252" s="909">
        <f t="shared" si="85"/>
        <v>0</v>
      </c>
      <c r="R252" s="910">
        <f t="shared" si="94"/>
        <v>0</v>
      </c>
      <c r="S252" s="911" t="s">
        <v>308</v>
      </c>
      <c r="U252" s="390"/>
      <c r="V252" s="390"/>
    </row>
    <row r="253" spans="1:24" s="911" customFormat="1" ht="15" customHeight="1" x14ac:dyDescent="0.25">
      <c r="A253" s="904">
        <v>732298</v>
      </c>
      <c r="B253" s="400" t="str">
        <f t="shared" si="90"/>
        <v>na</v>
      </c>
      <c r="C253" s="286" t="s">
        <v>1068</v>
      </c>
      <c r="D253" s="905"/>
      <c r="E253" s="49">
        <v>71375</v>
      </c>
      <c r="F253" s="904" t="s">
        <v>1069</v>
      </c>
      <c r="G253" s="904" t="s">
        <v>1070</v>
      </c>
      <c r="H253" s="328" t="str">
        <f t="shared" si="92"/>
        <v>na</v>
      </c>
      <c r="I253" s="328">
        <f t="shared" si="93"/>
        <v>0</v>
      </c>
      <c r="J253" s="906">
        <f>$J$5*0.995</f>
        <v>2.1293000000000002</v>
      </c>
      <c r="K253" s="328">
        <f t="shared" si="86"/>
        <v>0</v>
      </c>
      <c r="L253" s="328">
        <f t="shared" si="87"/>
        <v>0.27</v>
      </c>
      <c r="M253" s="390">
        <v>0</v>
      </c>
      <c r="N253" s="906">
        <f t="shared" si="88"/>
        <v>1.8593000000000002</v>
      </c>
      <c r="O253" s="907" t="e">
        <f t="shared" si="91"/>
        <v>#VALUE!</v>
      </c>
      <c r="P253" s="908">
        <f t="shared" si="89"/>
        <v>0</v>
      </c>
      <c r="Q253" s="909">
        <f t="shared" si="85"/>
        <v>0</v>
      </c>
      <c r="R253" s="910">
        <f t="shared" si="94"/>
        <v>0</v>
      </c>
      <c r="S253" s="911" t="s">
        <v>308</v>
      </c>
      <c r="U253" s="390"/>
      <c r="V253" s="390"/>
    </row>
    <row r="254" spans="1:24" s="41" customFormat="1" ht="15" customHeight="1" x14ac:dyDescent="0.25">
      <c r="A254" s="285">
        <v>622113</v>
      </c>
      <c r="B254" s="143" t="str">
        <f t="shared" si="90"/>
        <v>na</v>
      </c>
      <c r="C254" s="286" t="s">
        <v>1072</v>
      </c>
      <c r="D254" s="286"/>
      <c r="E254" s="38" t="s">
        <v>1073</v>
      </c>
      <c r="F254" s="285" t="s">
        <v>1074</v>
      </c>
      <c r="G254" s="285" t="s">
        <v>1077</v>
      </c>
      <c r="H254" s="17" t="str">
        <f t="shared" si="92"/>
        <v>na</v>
      </c>
      <c r="I254" s="17">
        <f t="shared" si="93"/>
        <v>0</v>
      </c>
      <c r="J254" s="304">
        <f>$J$5-0.01</f>
        <v>2.1300000000000003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1.8600000000000003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5">
      <c r="A255" s="285">
        <v>622515</v>
      </c>
      <c r="B255" s="143" t="str">
        <f t="shared" si="90"/>
        <v>na</v>
      </c>
      <c r="C255" s="286" t="s">
        <v>1072</v>
      </c>
      <c r="D255" s="286"/>
      <c r="E255" s="38" t="s">
        <v>1073</v>
      </c>
      <c r="F255" s="285" t="s">
        <v>1074</v>
      </c>
      <c r="G255" s="285" t="s">
        <v>1077</v>
      </c>
      <c r="H255" s="17" t="str">
        <f t="shared" si="92"/>
        <v>na</v>
      </c>
      <c r="I255" s="17">
        <f t="shared" si="93"/>
        <v>0</v>
      </c>
      <c r="J255" s="304">
        <f>$J$5-0.01</f>
        <v>2.1300000000000003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1.8600000000000003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5">
      <c r="A256" s="285">
        <v>622638</v>
      </c>
      <c r="B256" s="143" t="str">
        <f t="shared" si="90"/>
        <v>na</v>
      </c>
      <c r="C256" s="286" t="s">
        <v>1072</v>
      </c>
      <c r="D256" s="286"/>
      <c r="E256" s="38" t="s">
        <v>1073</v>
      </c>
      <c r="F256" s="285" t="s">
        <v>1074</v>
      </c>
      <c r="G256" s="285" t="s">
        <v>1077</v>
      </c>
      <c r="H256" s="17" t="str">
        <f t="shared" si="92"/>
        <v>na</v>
      </c>
      <c r="I256" s="17">
        <f t="shared" si="93"/>
        <v>0</v>
      </c>
      <c r="J256" s="304">
        <f>$J$5-0.01</f>
        <v>2.1300000000000003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1.8600000000000003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5">
      <c r="A257" s="285">
        <v>622827</v>
      </c>
      <c r="B257" s="143" t="str">
        <f t="shared" si="90"/>
        <v>na</v>
      </c>
      <c r="C257" s="286" t="s">
        <v>1072</v>
      </c>
      <c r="D257" s="286"/>
      <c r="E257" s="38" t="s">
        <v>1073</v>
      </c>
      <c r="F257" s="285" t="s">
        <v>1074</v>
      </c>
      <c r="G257" s="285" t="s">
        <v>1077</v>
      </c>
      <c r="H257" s="17" t="str">
        <f t="shared" si="92"/>
        <v>na</v>
      </c>
      <c r="I257" s="17">
        <f t="shared" si="93"/>
        <v>0</v>
      </c>
      <c r="J257" s="304">
        <f>$J$5-0.01</f>
        <v>2.1300000000000003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1.8600000000000003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5">
      <c r="A258" s="285">
        <v>624655</v>
      </c>
      <c r="B258" s="143" t="str">
        <f t="shared" si="90"/>
        <v>na</v>
      </c>
      <c r="C258" s="286" t="s">
        <v>1072</v>
      </c>
      <c r="D258" s="286"/>
      <c r="E258" s="38" t="s">
        <v>1073</v>
      </c>
      <c r="F258" s="285" t="s">
        <v>1074</v>
      </c>
      <c r="G258" s="285" t="s">
        <v>1077</v>
      </c>
      <c r="H258" s="17" t="str">
        <f t="shared" si="92"/>
        <v>na</v>
      </c>
      <c r="I258" s="17">
        <f t="shared" si="93"/>
        <v>0</v>
      </c>
      <c r="J258" s="304">
        <f>$J$5-0.01</f>
        <v>2.1300000000000003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1.8600000000000003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5">
      <c r="A259" s="224">
        <v>602482</v>
      </c>
      <c r="B259" s="143" t="str">
        <f t="shared" si="90"/>
        <v>R &amp; R GAS</v>
      </c>
      <c r="C259" s="6" t="s">
        <v>156</v>
      </c>
      <c r="D259" s="186" t="s">
        <v>155</v>
      </c>
      <c r="E259" s="272">
        <v>224114</v>
      </c>
      <c r="F259" s="44"/>
      <c r="G259" s="44" t="s">
        <v>2040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5">
      <c r="A260" s="224">
        <v>602557</v>
      </c>
      <c r="B260" s="143" t="str">
        <f t="shared" si="90"/>
        <v>na</v>
      </c>
      <c r="C260" s="6" t="s">
        <v>156</v>
      </c>
      <c r="D260" s="272"/>
      <c r="E260" s="272">
        <v>224114</v>
      </c>
      <c r="F260" s="44"/>
      <c r="G260" s="44" t="s">
        <v>637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5">
      <c r="A261" s="224">
        <v>622622</v>
      </c>
      <c r="B261" s="143" t="str">
        <f t="shared" si="90"/>
        <v>R &amp; R GAS</v>
      </c>
      <c r="C261" s="6" t="s">
        <v>156</v>
      </c>
      <c r="D261" s="186" t="s">
        <v>155</v>
      </c>
      <c r="E261" s="272">
        <v>224114</v>
      </c>
      <c r="F261" s="44"/>
      <c r="G261" s="44" t="s">
        <v>2024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5">
      <c r="A262" s="224">
        <v>634253</v>
      </c>
      <c r="B262" s="143" t="str">
        <f t="shared" si="90"/>
        <v>R B ROBERTSON</v>
      </c>
      <c r="C262" s="6" t="s">
        <v>156</v>
      </c>
      <c r="D262" s="453"/>
      <c r="E262" s="272">
        <v>224114</v>
      </c>
      <c r="F262" s="44"/>
      <c r="G262" s="44" t="s">
        <v>637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5">
      <c r="A263" s="224">
        <v>634743</v>
      </c>
      <c r="B263" s="143" t="str">
        <f t="shared" si="90"/>
        <v>R B ROBERTSON</v>
      </c>
      <c r="C263" s="6" t="s">
        <v>156</v>
      </c>
      <c r="D263" s="272"/>
      <c r="E263" s="272">
        <v>224114</v>
      </c>
      <c r="F263" s="44"/>
      <c r="G263" s="44" t="s">
        <v>637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5">
      <c r="A264">
        <v>636807</v>
      </c>
      <c r="B264" s="143" t="str">
        <f t="shared" si="90"/>
        <v>R B ROBERTSON</v>
      </c>
      <c r="C264" s="6" t="s">
        <v>156</v>
      </c>
      <c r="D264" s="272"/>
      <c r="E264" s="272">
        <v>224114</v>
      </c>
      <c r="F264" s="44"/>
      <c r="G264" s="44" t="s">
        <v>637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5">
      <c r="A265" s="224">
        <v>635213</v>
      </c>
      <c r="B265" s="143" t="str">
        <f t="shared" si="90"/>
        <v>KECK GAS CO.</v>
      </c>
      <c r="C265" s="6" t="s">
        <v>156</v>
      </c>
      <c r="D265" s="186" t="s">
        <v>189</v>
      </c>
      <c r="E265" s="272">
        <v>224114</v>
      </c>
      <c r="F265" s="44"/>
      <c r="G265" s="44" t="s">
        <v>2040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5">
      <c r="A266" s="270">
        <v>637167</v>
      </c>
      <c r="B266" s="143" t="str">
        <f t="shared" si="90"/>
        <v>R B ROBERTSON</v>
      </c>
      <c r="C266" s="6" t="s">
        <v>156</v>
      </c>
      <c r="D266" s="6"/>
      <c r="E266" s="272">
        <v>224114</v>
      </c>
      <c r="F266" s="44"/>
      <c r="G266" s="44" t="s">
        <v>2040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9" t="s">
        <v>1903</v>
      </c>
      <c r="U266" s="198"/>
      <c r="V266" s="198"/>
    </row>
    <row r="267" spans="1:24" s="41" customFormat="1" ht="15" customHeight="1" x14ac:dyDescent="0.25">
      <c r="A267" s="293">
        <v>630175</v>
      </c>
      <c r="B267" s="143" t="str">
        <f t="shared" si="90"/>
        <v>na</v>
      </c>
      <c r="C267" s="286" t="s">
        <v>1078</v>
      </c>
      <c r="D267" s="294"/>
      <c r="E267" s="295">
        <v>72145</v>
      </c>
      <c r="F267" s="293" t="s">
        <v>1079</v>
      </c>
      <c r="G267" s="293" t="s">
        <v>1080</v>
      </c>
      <c r="H267" s="17" t="str">
        <f t="shared" si="92"/>
        <v>na</v>
      </c>
      <c r="I267" s="17">
        <f t="shared" si="93"/>
        <v>0</v>
      </c>
      <c r="J267" s="287">
        <f>$J$5+0.02</f>
        <v>2.16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1.8900000000000001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5">
      <c r="A268" s="224">
        <v>706731</v>
      </c>
      <c r="B268" s="143" t="str">
        <f t="shared" si="90"/>
        <v>RELIANCE ENERGY</v>
      </c>
      <c r="C268" s="6" t="s">
        <v>618</v>
      </c>
      <c r="D268" s="186" t="s">
        <v>2100</v>
      </c>
      <c r="E268" s="272">
        <v>229033</v>
      </c>
      <c r="F268" s="44"/>
      <c r="G268" s="159" t="s">
        <v>19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5">
      <c r="A269" s="224">
        <v>707846</v>
      </c>
      <c r="B269" s="143" t="str">
        <f t="shared" si="90"/>
        <v>RELIANCE ENERGY</v>
      </c>
      <c r="C269" s="6" t="s">
        <v>618</v>
      </c>
      <c r="D269" s="186" t="s">
        <v>2100</v>
      </c>
      <c r="E269" s="272">
        <v>229033</v>
      </c>
      <c r="F269" s="44"/>
      <c r="G269" s="159" t="s">
        <v>19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5">
      <c r="A270" s="224">
        <v>711586</v>
      </c>
      <c r="B270" s="143" t="str">
        <f t="shared" si="90"/>
        <v>RELIANCE ENERGY</v>
      </c>
      <c r="C270" s="6" t="s">
        <v>618</v>
      </c>
      <c r="D270" s="186" t="s">
        <v>2100</v>
      </c>
      <c r="E270" s="272">
        <v>229033</v>
      </c>
      <c r="F270" s="44"/>
      <c r="G270" s="159" t="s">
        <v>19</v>
      </c>
      <c r="H270" s="17">
        <f t="shared" si="92"/>
        <v>0</v>
      </c>
      <c r="I270" s="17">
        <f t="shared" si="93"/>
        <v>0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0</v>
      </c>
      <c r="Q270" s="164">
        <f t="shared" si="97"/>
        <v>0</v>
      </c>
      <c r="R270" s="209">
        <f t="shared" si="94"/>
        <v>0</v>
      </c>
      <c r="U270" s="198"/>
      <c r="V270" s="198"/>
    </row>
    <row r="271" spans="1:24" s="41" customFormat="1" ht="15" customHeight="1" x14ac:dyDescent="0.25">
      <c r="A271" s="224">
        <v>602461</v>
      </c>
      <c r="B271" s="143" t="str">
        <f t="shared" si="90"/>
        <v>GREENE CO G&amp;O</v>
      </c>
      <c r="C271" s="6" t="s">
        <v>2299</v>
      </c>
      <c r="D271" s="186" t="s">
        <v>154</v>
      </c>
      <c r="E271" s="195">
        <v>164699</v>
      </c>
      <c r="F271" s="196"/>
      <c r="G271" s="578" t="s">
        <v>2067</v>
      </c>
      <c r="H271" s="17">
        <f t="shared" si="92"/>
        <v>0</v>
      </c>
      <c r="I271" s="17">
        <f t="shared" si="93"/>
        <v>238</v>
      </c>
      <c r="J271" s="100">
        <f>$J$5</f>
        <v>2.14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1.87</v>
      </c>
      <c r="O271" s="40">
        <f t="shared" si="96"/>
        <v>0</v>
      </c>
      <c r="P271" s="211">
        <f t="shared" si="89"/>
        <v>0</v>
      </c>
      <c r="Q271" s="164">
        <f t="shared" si="97"/>
        <v>445.06</v>
      </c>
      <c r="R271" s="209">
        <f t="shared" si="94"/>
        <v>445.06</v>
      </c>
      <c r="U271" s="198"/>
      <c r="V271" s="198"/>
      <c r="W271" s="47"/>
      <c r="X271" s="47"/>
    </row>
    <row r="272" spans="1:24" s="41" customFormat="1" ht="15" customHeight="1" x14ac:dyDescent="0.25">
      <c r="A272" s="285">
        <v>717296</v>
      </c>
      <c r="B272" s="143" t="str">
        <f t="shared" si="90"/>
        <v>DUPKE OIL CO</v>
      </c>
      <c r="C272" s="16" t="s">
        <v>1462</v>
      </c>
      <c r="D272" s="144" t="s">
        <v>1664</v>
      </c>
      <c r="E272" s="291" t="s">
        <v>1463</v>
      </c>
      <c r="F272" s="291"/>
      <c r="G272" s="9" t="s">
        <v>938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2.12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2.12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5">
      <c r="A273" s="285">
        <v>735273</v>
      </c>
      <c r="B273" s="143" t="str">
        <f t="shared" si="90"/>
        <v>DUPKE OIL CO</v>
      </c>
      <c r="C273" s="16" t="s">
        <v>1462</v>
      </c>
      <c r="D273" s="144" t="s">
        <v>1664</v>
      </c>
      <c r="E273" s="291" t="s">
        <v>1463</v>
      </c>
      <c r="F273" s="291"/>
      <c r="G273" s="9" t="s">
        <v>938</v>
      </c>
      <c r="H273" s="17">
        <f t="shared" si="92"/>
        <v>0</v>
      </c>
      <c r="I273" s="17">
        <f t="shared" si="93"/>
        <v>121</v>
      </c>
      <c r="J273" s="287">
        <f>$J$5-0.02</f>
        <v>2.12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2.12</v>
      </c>
      <c r="O273" s="289">
        <f t="shared" si="96"/>
        <v>0</v>
      </c>
      <c r="P273" s="211">
        <f t="shared" si="89"/>
        <v>0.121</v>
      </c>
      <c r="Q273" s="290">
        <f t="shared" si="97"/>
        <v>256.52000000000004</v>
      </c>
      <c r="R273" s="209">
        <f t="shared" si="94"/>
        <v>256.39900000000006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5">
      <c r="A274" s="224">
        <v>833198</v>
      </c>
      <c r="B274" s="143" t="str">
        <f t="shared" si="90"/>
        <v>R &amp; M OIL &amp; GAS</v>
      </c>
      <c r="C274" s="6" t="s">
        <v>638</v>
      </c>
      <c r="D274" s="186" t="s">
        <v>55</v>
      </c>
      <c r="E274" s="38">
        <v>166696</v>
      </c>
      <c r="F274" s="39"/>
      <c r="G274" s="578" t="s">
        <v>2070</v>
      </c>
      <c r="H274" s="17">
        <f t="shared" si="92"/>
        <v>0</v>
      </c>
      <c r="I274" s="17">
        <f t="shared" si="93"/>
        <v>164</v>
      </c>
      <c r="J274" s="100">
        <f>$J$5*0.98</f>
        <v>2.0972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2.0972</v>
      </c>
      <c r="O274" s="40">
        <f t="shared" si="96"/>
        <v>0</v>
      </c>
      <c r="P274" s="211">
        <f t="shared" si="89"/>
        <v>0</v>
      </c>
      <c r="Q274" s="164">
        <f t="shared" si="97"/>
        <v>343.94079999999997</v>
      </c>
      <c r="R274" s="209">
        <f t="shared" si="94"/>
        <v>343.94079999999997</v>
      </c>
      <c r="U274" s="198"/>
      <c r="V274" s="198"/>
      <c r="W274" s="47"/>
      <c r="X274" s="47"/>
    </row>
    <row r="275" spans="1:24" s="41" customFormat="1" ht="15" customHeight="1" x14ac:dyDescent="0.25">
      <c r="A275" s="224">
        <v>722242</v>
      </c>
      <c r="B275" s="143" t="str">
        <f t="shared" si="90"/>
        <v>R A MILLER EN</v>
      </c>
      <c r="C275" s="6" t="s">
        <v>599</v>
      </c>
      <c r="D275" s="38"/>
      <c r="E275" s="38">
        <v>164680</v>
      </c>
      <c r="F275" s="39"/>
      <c r="G275" s="578" t="s">
        <v>2067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2.14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2.14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5">
      <c r="A276" s="224">
        <v>722642</v>
      </c>
      <c r="B276" s="143" t="str">
        <f t="shared" si="90"/>
        <v>na</v>
      </c>
      <c r="C276" s="6" t="s">
        <v>599</v>
      </c>
      <c r="D276" s="38"/>
      <c r="E276" s="38">
        <v>164680</v>
      </c>
      <c r="F276" s="39"/>
      <c r="G276" s="578" t="s">
        <v>2067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2.14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1.87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5">
      <c r="A277" s="333">
        <v>831742</v>
      </c>
      <c r="B277" s="143" t="str">
        <f t="shared" si="90"/>
        <v>na</v>
      </c>
      <c r="C277" s="358" t="s">
        <v>1262</v>
      </c>
      <c r="D277" s="456" t="s">
        <v>1665</v>
      </c>
      <c r="E277" s="447" t="s">
        <v>1467</v>
      </c>
      <c r="F277" s="447"/>
      <c r="G277" s="457" t="s">
        <v>1666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5">
      <c r="A278" s="333">
        <v>834873</v>
      </c>
      <c r="B278" s="143" t="str">
        <f t="shared" si="90"/>
        <v>na</v>
      </c>
      <c r="C278" s="358" t="s">
        <v>1262</v>
      </c>
      <c r="D278" s="458">
        <v>76053</v>
      </c>
      <c r="E278" s="459" t="s">
        <v>1467</v>
      </c>
      <c r="F278" s="459"/>
      <c r="G278" s="457" t="s">
        <v>1666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5">
      <c r="A279" s="224">
        <v>602405</v>
      </c>
      <c r="B279" s="143" t="str">
        <f>IF(ISNA(VLOOKUP(A279,cgas9910,3,FALSE)),"na",VLOOKUP(A279,cgas9910,3,FALSE))</f>
        <v>CONNELLEY, R&amp;L</v>
      </c>
      <c r="C279" s="6" t="s">
        <v>2279</v>
      </c>
      <c r="D279" s="8"/>
      <c r="E279" s="8">
        <v>164506</v>
      </c>
      <c r="F279" s="39"/>
      <c r="G279" s="578" t="s">
        <v>2067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201</v>
      </c>
      <c r="J279" s="100">
        <f>$J$5</f>
        <v>2.14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1.87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375.87</v>
      </c>
      <c r="R279" s="209">
        <f>+(I279*N279)-P279</f>
        <v>375.87</v>
      </c>
      <c r="U279" s="198"/>
      <c r="V279" s="198"/>
      <c r="W279" s="108"/>
      <c r="X279" s="108"/>
    </row>
    <row r="280" spans="1:24" s="41" customFormat="1" ht="15" customHeight="1" x14ac:dyDescent="0.25">
      <c r="A280" s="285">
        <v>734209</v>
      </c>
      <c r="B280" s="143" t="str">
        <f t="shared" si="90"/>
        <v>ENNEY OILFIELD</v>
      </c>
      <c r="C280" s="286" t="s">
        <v>1469</v>
      </c>
      <c r="D280" s="17">
        <v>78624</v>
      </c>
      <c r="E280" s="286" t="s">
        <v>1470</v>
      </c>
      <c r="F280" s="286"/>
      <c r="G280" s="17" t="s">
        <v>2067</v>
      </c>
      <c r="H280" s="17">
        <f t="shared" si="92"/>
        <v>0</v>
      </c>
      <c r="I280" s="17">
        <f t="shared" si="93"/>
        <v>0</v>
      </c>
      <c r="J280" s="354">
        <f>+$J$5</f>
        <v>2.14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2.14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5">
      <c r="A281" s="285">
        <v>734272</v>
      </c>
      <c r="B281" s="143" t="str">
        <f t="shared" si="90"/>
        <v>na</v>
      </c>
      <c r="C281" s="286" t="s">
        <v>1081</v>
      </c>
      <c r="D281" s="286"/>
      <c r="E281" s="38" t="s">
        <v>1082</v>
      </c>
      <c r="F281" s="285" t="s">
        <v>1083</v>
      </c>
      <c r="G281" s="285" t="s">
        <v>1084</v>
      </c>
      <c r="H281" s="17" t="str">
        <f t="shared" si="92"/>
        <v>na</v>
      </c>
      <c r="I281" s="17">
        <f t="shared" si="93"/>
        <v>0</v>
      </c>
      <c r="J281" s="287">
        <f>$J$5*0.985</f>
        <v>2.1078999999999999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1.8378999999999999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5">
      <c r="A282" s="285">
        <v>712310</v>
      </c>
      <c r="B282" s="143" t="str">
        <f t="shared" si="90"/>
        <v>SOUTHERN TRIANG</v>
      </c>
      <c r="C282" s="286" t="s">
        <v>1085</v>
      </c>
      <c r="D282" s="286"/>
      <c r="E282" s="38" t="s">
        <v>1086</v>
      </c>
      <c r="F282" s="285" t="s">
        <v>1087</v>
      </c>
      <c r="G282" s="285" t="s">
        <v>1088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2.14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2.14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5">
      <c r="A283" s="285">
        <v>712366</v>
      </c>
      <c r="B283" s="143" t="str">
        <f t="shared" si="90"/>
        <v>SOUTHERN TRIANG</v>
      </c>
      <c r="C283" s="286" t="s">
        <v>1085</v>
      </c>
      <c r="D283" s="286"/>
      <c r="E283" s="38" t="s">
        <v>1086</v>
      </c>
      <c r="F283" s="285" t="s">
        <v>1087</v>
      </c>
      <c r="G283" s="285" t="s">
        <v>1088</v>
      </c>
      <c r="H283" s="17">
        <f t="shared" si="99"/>
        <v>0</v>
      </c>
      <c r="I283" s="17">
        <f t="shared" si="100"/>
        <v>0</v>
      </c>
      <c r="J283" s="287">
        <f t="shared" si="101"/>
        <v>2.14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2.14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5">
      <c r="A284" s="285">
        <v>712721</v>
      </c>
      <c r="B284" s="143" t="str">
        <f t="shared" si="90"/>
        <v>SOUTHERN TRIANG</v>
      </c>
      <c r="C284" s="286" t="s">
        <v>1085</v>
      </c>
      <c r="D284" s="286"/>
      <c r="E284" s="38" t="s">
        <v>1086</v>
      </c>
      <c r="F284" s="285" t="s">
        <v>1087</v>
      </c>
      <c r="G284" s="285" t="s">
        <v>1088</v>
      </c>
      <c r="H284" s="17">
        <f t="shared" si="99"/>
        <v>0</v>
      </c>
      <c r="I284" s="17">
        <f t="shared" si="100"/>
        <v>0</v>
      </c>
      <c r="J284" s="287">
        <f t="shared" si="101"/>
        <v>2.14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1.87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5">
      <c r="A285" s="285">
        <v>716747</v>
      </c>
      <c r="B285" s="143" t="str">
        <f t="shared" si="90"/>
        <v>SOUTHERN TRIANG</v>
      </c>
      <c r="C285" s="286" t="s">
        <v>1085</v>
      </c>
      <c r="D285" s="286"/>
      <c r="E285" s="38" t="s">
        <v>1086</v>
      </c>
      <c r="F285" s="285" t="s">
        <v>1087</v>
      </c>
      <c r="G285" s="285" t="s">
        <v>1088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2.14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2.14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5">
      <c r="A286" s="828">
        <v>737078</v>
      </c>
      <c r="B286" s="143" t="str">
        <f t="shared" si="90"/>
        <v>na</v>
      </c>
      <c r="C286" s="286" t="s">
        <v>2227</v>
      </c>
      <c r="D286" s="841" t="s">
        <v>2238</v>
      </c>
      <c r="E286" s="38" t="s">
        <v>1086</v>
      </c>
      <c r="F286" s="285" t="s">
        <v>1087</v>
      </c>
      <c r="G286" s="285" t="s">
        <v>1088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2.1186000000000003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2.1186000000000003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9" t="s">
        <v>1105</v>
      </c>
      <c r="U286" s="288"/>
      <c r="V286" s="288"/>
    </row>
    <row r="287" spans="1:24" s="41" customFormat="1" ht="15" customHeight="1" x14ac:dyDescent="0.25">
      <c r="A287" s="285">
        <v>733453</v>
      </c>
      <c r="B287" s="143" t="str">
        <f t="shared" si="90"/>
        <v>STOCKER &amp; SITLE</v>
      </c>
      <c r="C287" s="286" t="s">
        <v>1089</v>
      </c>
      <c r="D287" s="286"/>
      <c r="E287" s="38" t="s">
        <v>1090</v>
      </c>
      <c r="F287" s="285" t="s">
        <v>1096</v>
      </c>
      <c r="G287" s="654" t="s">
        <v>1097</v>
      </c>
      <c r="H287" s="17">
        <f t="shared" si="99"/>
        <v>0</v>
      </c>
      <c r="I287" s="17">
        <f t="shared" si="100"/>
        <v>0</v>
      </c>
      <c r="J287" s="537">
        <f t="shared" si="101"/>
        <v>2.14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2.14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5">
      <c r="A288" s="828">
        <v>717940</v>
      </c>
      <c r="B288" s="143" t="str">
        <f t="shared" si="90"/>
        <v>O`NEAL PETROLEU</v>
      </c>
      <c r="C288" s="935" t="s">
        <v>2142</v>
      </c>
      <c r="D288" s="286"/>
      <c r="E288" s="38" t="s">
        <v>1044</v>
      </c>
      <c r="F288" s="285" t="s">
        <v>1045</v>
      </c>
      <c r="G288" s="39" t="s">
        <v>2067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2.14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2.14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1105</v>
      </c>
      <c r="T288" s="47"/>
      <c r="U288" s="288"/>
      <c r="V288" s="288"/>
    </row>
    <row r="289" spans="1:24" s="41" customFormat="1" ht="15" customHeight="1" x14ac:dyDescent="0.25">
      <c r="A289" s="224">
        <v>721820</v>
      </c>
      <c r="B289" s="143" t="str">
        <f t="shared" si="90"/>
        <v>na</v>
      </c>
      <c r="C289" s="935" t="s">
        <v>2142</v>
      </c>
      <c r="D289" s="186" t="s">
        <v>196</v>
      </c>
      <c r="E289" s="38">
        <v>166859</v>
      </c>
      <c r="F289" s="39"/>
      <c r="G289" s="578" t="s">
        <v>2067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2.14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1.87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5">
      <c r="A290" s="224">
        <v>721822</v>
      </c>
      <c r="B290" s="143" t="str">
        <f t="shared" si="90"/>
        <v>na</v>
      </c>
      <c r="C290" s="935" t="s">
        <v>2142</v>
      </c>
      <c r="D290" s="186" t="s">
        <v>196</v>
      </c>
      <c r="E290" s="38">
        <v>166859</v>
      </c>
      <c r="F290" s="39"/>
      <c r="G290" s="578" t="s">
        <v>2067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2.14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1.87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5">
      <c r="A291" s="224">
        <v>721824</v>
      </c>
      <c r="B291" s="143" t="str">
        <f t="shared" si="90"/>
        <v>PRODUCERS</v>
      </c>
      <c r="C291" s="935" t="s">
        <v>2142</v>
      </c>
      <c r="D291" s="186" t="s">
        <v>196</v>
      </c>
      <c r="E291" s="38">
        <v>166859</v>
      </c>
      <c r="F291" s="39"/>
      <c r="G291" s="578" t="s">
        <v>2067</v>
      </c>
      <c r="H291" s="17">
        <f t="shared" si="99"/>
        <v>0</v>
      </c>
      <c r="I291" s="17">
        <f t="shared" si="100"/>
        <v>0</v>
      </c>
      <c r="J291" s="100">
        <f t="shared" si="102"/>
        <v>2.14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2.14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5">
      <c r="A292" s="224">
        <v>721826</v>
      </c>
      <c r="B292" s="143" t="str">
        <f t="shared" si="90"/>
        <v>PRODUCERS</v>
      </c>
      <c r="C292" s="935" t="s">
        <v>2142</v>
      </c>
      <c r="D292" s="186" t="s">
        <v>196</v>
      </c>
      <c r="E292" s="38">
        <v>166859</v>
      </c>
      <c r="F292" s="39"/>
      <c r="G292" s="578" t="s">
        <v>2067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2.14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2.14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5">
      <c r="A293" s="270">
        <v>721827</v>
      </c>
      <c r="B293" s="143" t="str">
        <f t="shared" si="90"/>
        <v>PRODUCERS</v>
      </c>
      <c r="C293" s="935" t="s">
        <v>2142</v>
      </c>
      <c r="D293" s="186" t="s">
        <v>196</v>
      </c>
      <c r="E293" s="38">
        <v>166859</v>
      </c>
      <c r="F293" s="39"/>
      <c r="G293" s="578" t="s">
        <v>2067</v>
      </c>
      <c r="H293" s="17">
        <f t="shared" si="99"/>
        <v>0</v>
      </c>
      <c r="I293" s="17">
        <f t="shared" si="100"/>
        <v>0</v>
      </c>
      <c r="J293" s="100">
        <f t="shared" si="102"/>
        <v>2.14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2.14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30" t="s">
        <v>1105</v>
      </c>
      <c r="U293" s="198"/>
      <c r="V293" s="198"/>
    </row>
    <row r="294" spans="1:24" s="41" customFormat="1" ht="15" customHeight="1" x14ac:dyDescent="0.25">
      <c r="A294" s="224">
        <v>722031</v>
      </c>
      <c r="B294" s="143" t="str">
        <f t="shared" si="90"/>
        <v>na</v>
      </c>
      <c r="C294" s="935" t="s">
        <v>2142</v>
      </c>
      <c r="D294" s="186" t="s">
        <v>196</v>
      </c>
      <c r="E294" s="38">
        <v>166859</v>
      </c>
      <c r="F294" s="39"/>
      <c r="G294" s="578" t="s">
        <v>2067</v>
      </c>
      <c r="H294" s="17" t="str">
        <f t="shared" si="99"/>
        <v>na</v>
      </c>
      <c r="I294" s="17">
        <f t="shared" si="100"/>
        <v>0</v>
      </c>
      <c r="J294" s="100">
        <f t="shared" si="102"/>
        <v>2.14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1.87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5">
      <c r="A295" s="224">
        <v>722321</v>
      </c>
      <c r="B295" s="143" t="str">
        <f t="shared" si="90"/>
        <v>na</v>
      </c>
      <c r="C295" s="935" t="s">
        <v>2142</v>
      </c>
      <c r="D295" s="186" t="s">
        <v>199</v>
      </c>
      <c r="E295" s="38">
        <v>166859</v>
      </c>
      <c r="F295" s="39"/>
      <c r="G295" s="578" t="s">
        <v>2067</v>
      </c>
      <c r="H295" s="17" t="str">
        <f t="shared" si="99"/>
        <v>na</v>
      </c>
      <c r="I295" s="17">
        <f t="shared" si="100"/>
        <v>0</v>
      </c>
      <c r="J295" s="100">
        <f t="shared" si="102"/>
        <v>2.14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1.87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5">
      <c r="A296" s="224">
        <v>722425</v>
      </c>
      <c r="B296" s="143" t="str">
        <f t="shared" si="90"/>
        <v>PRODUCERS</v>
      </c>
      <c r="C296" s="935" t="s">
        <v>2142</v>
      </c>
      <c r="D296" s="186" t="s">
        <v>196</v>
      </c>
      <c r="E296" s="38">
        <v>166859</v>
      </c>
      <c r="F296" s="39"/>
      <c r="G296" s="578" t="s">
        <v>2067</v>
      </c>
      <c r="H296" s="17">
        <f t="shared" si="99"/>
        <v>0</v>
      </c>
      <c r="I296" s="17">
        <f t="shared" si="100"/>
        <v>0</v>
      </c>
      <c r="J296" s="100">
        <f t="shared" si="102"/>
        <v>2.14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2.14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5">
      <c r="A297" s="7">
        <v>722735</v>
      </c>
      <c r="B297" s="143" t="str">
        <f t="shared" si="90"/>
        <v>na</v>
      </c>
      <c r="C297" s="935" t="s">
        <v>2142</v>
      </c>
      <c r="D297" s="186" t="s">
        <v>199</v>
      </c>
      <c r="E297" s="38">
        <v>166859</v>
      </c>
      <c r="F297" s="39"/>
      <c r="G297" s="578" t="s">
        <v>2067</v>
      </c>
      <c r="H297" s="17" t="str">
        <f t="shared" si="99"/>
        <v>na</v>
      </c>
      <c r="I297" s="17">
        <f t="shared" si="100"/>
        <v>0</v>
      </c>
      <c r="J297" s="100">
        <f t="shared" si="102"/>
        <v>2.14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1.87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5">
      <c r="A298" s="7">
        <v>734173</v>
      </c>
      <c r="B298" s="143" t="str">
        <f t="shared" si="90"/>
        <v>PRODUCER GAS</v>
      </c>
      <c r="C298" s="935" t="s">
        <v>2142</v>
      </c>
      <c r="D298" s="186" t="s">
        <v>213</v>
      </c>
      <c r="E298" s="38">
        <v>166859</v>
      </c>
      <c r="F298" s="39"/>
      <c r="G298" s="578" t="s">
        <v>2067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2.14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2.14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5">
      <c r="A299" s="7">
        <v>736552</v>
      </c>
      <c r="B299" s="143" t="str">
        <f t="shared" si="90"/>
        <v>STONEBRIDGE</v>
      </c>
      <c r="C299" s="935" t="s">
        <v>2142</v>
      </c>
      <c r="D299" s="306" t="s">
        <v>2142</v>
      </c>
      <c r="E299" s="38">
        <v>166859</v>
      </c>
      <c r="F299" s="39"/>
      <c r="G299" s="578" t="s">
        <v>2067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2.14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2.14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5">
      <c r="A300" s="7">
        <v>736634</v>
      </c>
      <c r="B300" s="143" t="str">
        <f t="shared" si="90"/>
        <v>STONEBRIDGE</v>
      </c>
      <c r="C300" s="935" t="s">
        <v>2142</v>
      </c>
      <c r="D300" s="306" t="s">
        <v>2142</v>
      </c>
      <c r="E300" s="38">
        <v>166859</v>
      </c>
      <c r="F300" s="39"/>
      <c r="G300" s="578" t="s">
        <v>2067</v>
      </c>
      <c r="H300" s="17">
        <f t="shared" si="99"/>
        <v>0</v>
      </c>
      <c r="I300" s="17">
        <f t="shared" si="100"/>
        <v>0</v>
      </c>
      <c r="J300" s="100">
        <f t="shared" si="102"/>
        <v>2.14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2.14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5">
      <c r="A301" s="224">
        <v>618011</v>
      </c>
      <c r="B301" s="143" t="str">
        <f t="shared" si="90"/>
        <v>POWDER MILL GAS</v>
      </c>
      <c r="C301" s="6" t="s">
        <v>2263</v>
      </c>
      <c r="D301" s="186" t="s">
        <v>2264</v>
      </c>
      <c r="E301" s="38">
        <v>164633</v>
      </c>
      <c r="F301" s="39"/>
      <c r="G301" s="578" t="s">
        <v>602</v>
      </c>
      <c r="H301" s="17">
        <f t="shared" si="99"/>
        <v>0</v>
      </c>
      <c r="I301" s="17">
        <f t="shared" si="100"/>
        <v>44</v>
      </c>
      <c r="J301" s="100">
        <f>$J$5-0.02</f>
        <v>2.12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1.85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81.400000000000006</v>
      </c>
      <c r="R301" s="209">
        <f t="shared" si="94"/>
        <v>81.400000000000006</v>
      </c>
    </row>
    <row r="302" spans="1:24" s="41" customFormat="1" ht="15" customHeight="1" x14ac:dyDescent="0.25">
      <c r="A302" s="7">
        <v>602442</v>
      </c>
      <c r="B302" s="143" t="str">
        <f t="shared" si="90"/>
        <v>T J HOLLOBAUGH</v>
      </c>
      <c r="C302" s="6" t="s">
        <v>152</v>
      </c>
      <c r="D302" s="38"/>
      <c r="E302" s="38">
        <v>142023</v>
      </c>
      <c r="F302" s="39"/>
      <c r="G302" s="578" t="s">
        <v>2064</v>
      </c>
      <c r="H302" s="17">
        <f t="shared" si="99"/>
        <v>0</v>
      </c>
      <c r="I302" s="17">
        <f t="shared" si="100"/>
        <v>5</v>
      </c>
      <c r="J302" s="100">
        <f>$J$5*0.97</f>
        <v>2.0758000000000001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1.8058000000000001</v>
      </c>
      <c r="O302" s="40">
        <f t="shared" si="96"/>
        <v>0</v>
      </c>
      <c r="P302" s="211">
        <f t="shared" si="89"/>
        <v>0</v>
      </c>
      <c r="Q302" s="164">
        <f t="shared" si="97"/>
        <v>9.0289999999999999</v>
      </c>
      <c r="R302" s="209">
        <f t="shared" si="94"/>
        <v>9.0289999999999999</v>
      </c>
      <c r="U302" s="198"/>
      <c r="V302" s="198"/>
    </row>
    <row r="303" spans="1:24" s="41" customFormat="1" ht="15" customHeight="1" x14ac:dyDescent="0.25">
      <c r="A303" s="146">
        <v>636989</v>
      </c>
      <c r="B303" s="683" t="str">
        <f t="shared" si="90"/>
        <v>R B ROBERTSON</v>
      </c>
      <c r="C303" s="6" t="s">
        <v>1075</v>
      </c>
      <c r="D303" s="674"/>
      <c r="E303" s="674">
        <v>224114</v>
      </c>
      <c r="F303" s="275"/>
      <c r="G303" s="275" t="s">
        <v>637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2.1186000000000003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2.1186000000000003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1076</v>
      </c>
      <c r="U303" s="198"/>
      <c r="V303" s="198"/>
    </row>
    <row r="304" spans="1:24" s="41" customFormat="1" ht="15" customHeight="1" x14ac:dyDescent="0.25">
      <c r="A304" s="224">
        <v>622546</v>
      </c>
      <c r="B304" s="143" t="str">
        <f t="shared" si="90"/>
        <v>LONG II</v>
      </c>
      <c r="C304" s="6" t="s">
        <v>630</v>
      </c>
      <c r="D304" s="186" t="s">
        <v>174</v>
      </c>
      <c r="E304" s="38">
        <v>141128</v>
      </c>
      <c r="F304" s="39"/>
      <c r="G304" s="578" t="s">
        <v>2070</v>
      </c>
      <c r="H304" s="17">
        <f t="shared" si="99"/>
        <v>0</v>
      </c>
      <c r="I304" s="17">
        <f t="shared" si="100"/>
        <v>0</v>
      </c>
      <c r="J304" s="100">
        <f>$J$5*0.98</f>
        <v>2.0972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1.8271999999999999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5">
      <c r="A305" s="224">
        <v>622550</v>
      </c>
      <c r="B305" s="143" t="str">
        <f t="shared" si="90"/>
        <v>LONG II</v>
      </c>
      <c r="C305" s="6" t="s">
        <v>630</v>
      </c>
      <c r="D305" s="186" t="s">
        <v>174</v>
      </c>
      <c r="E305" s="38">
        <v>141128</v>
      </c>
      <c r="F305" s="39"/>
      <c r="G305" s="578" t="s">
        <v>2070</v>
      </c>
      <c r="H305" s="17">
        <f t="shared" si="99"/>
        <v>0</v>
      </c>
      <c r="I305" s="17">
        <f t="shared" si="100"/>
        <v>0</v>
      </c>
      <c r="J305" s="100">
        <f>$J$5*0.98</f>
        <v>2.0972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1.8271999999999999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5">
      <c r="A306" s="224">
        <v>600431</v>
      </c>
      <c r="B306" s="143" t="str">
        <f t="shared" si="90"/>
        <v>na</v>
      </c>
      <c r="C306" s="6" t="s">
        <v>1272</v>
      </c>
      <c r="D306" s="186" t="s">
        <v>47</v>
      </c>
      <c r="E306" s="38">
        <v>272348</v>
      </c>
      <c r="F306" s="39"/>
      <c r="G306" s="578" t="s">
        <v>2064</v>
      </c>
      <c r="H306" s="17" t="str">
        <f t="shared" si="99"/>
        <v>na</v>
      </c>
      <c r="I306" s="17">
        <f t="shared" si="100"/>
        <v>0</v>
      </c>
      <c r="J306" s="100">
        <f>$J$5*0.97</f>
        <v>2.0758000000000001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1.8058000000000001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5">
      <c r="A307" s="224">
        <v>602575</v>
      </c>
      <c r="B307" s="143" t="str">
        <f t="shared" si="90"/>
        <v>na</v>
      </c>
      <c r="C307" s="6" t="s">
        <v>1272</v>
      </c>
      <c r="D307" s="186" t="s">
        <v>1267</v>
      </c>
      <c r="E307" s="38">
        <v>272348</v>
      </c>
      <c r="F307" s="39"/>
      <c r="G307" s="578" t="s">
        <v>2064</v>
      </c>
      <c r="H307" s="17" t="str">
        <f t="shared" si="99"/>
        <v>na</v>
      </c>
      <c r="I307" s="17">
        <f t="shared" si="100"/>
        <v>0</v>
      </c>
      <c r="J307" s="100">
        <f>$J$5*0.97</f>
        <v>2.0758000000000001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1.8058000000000001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5">
      <c r="A308" s="224">
        <v>631841</v>
      </c>
      <c r="B308" s="143" t="str">
        <f t="shared" si="90"/>
        <v>na</v>
      </c>
      <c r="C308" s="6" t="s">
        <v>1272</v>
      </c>
      <c r="D308" s="186" t="s">
        <v>47</v>
      </c>
      <c r="E308" s="38">
        <v>272348</v>
      </c>
      <c r="F308" s="39"/>
      <c r="G308" s="578" t="s">
        <v>2064</v>
      </c>
      <c r="H308" s="17" t="str">
        <f t="shared" si="99"/>
        <v>na</v>
      </c>
      <c r="I308" s="17">
        <f t="shared" si="100"/>
        <v>0</v>
      </c>
      <c r="J308" s="100">
        <f>$J$5*0.97</f>
        <v>2.0758000000000001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1.8058000000000001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5">
      <c r="A309" s="285">
        <v>720942</v>
      </c>
      <c r="B309" s="143" t="str">
        <f t="shared" si="90"/>
        <v>na</v>
      </c>
      <c r="C309" s="286" t="s">
        <v>1454</v>
      </c>
      <c r="D309" s="456">
        <v>89903</v>
      </c>
      <c r="E309" s="447" t="s">
        <v>1455</v>
      </c>
      <c r="F309" s="447"/>
      <c r="G309" s="662" t="s">
        <v>1667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5">
      <c r="A310" s="224">
        <v>617598</v>
      </c>
      <c r="B310" s="143" t="str">
        <f t="shared" si="90"/>
        <v>TRIO PETROLEUM</v>
      </c>
      <c r="C310" s="6" t="s">
        <v>48</v>
      </c>
      <c r="D310" s="38"/>
      <c r="E310" s="38">
        <v>166863</v>
      </c>
      <c r="F310" s="39"/>
      <c r="G310" s="578" t="s">
        <v>2067</v>
      </c>
      <c r="H310" s="17">
        <f t="shared" si="99"/>
        <v>0</v>
      </c>
      <c r="I310" s="17">
        <f t="shared" si="100"/>
        <v>0</v>
      </c>
      <c r="J310" s="100">
        <f>$J$5</f>
        <v>2.14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2.14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5">
      <c r="A311" s="224">
        <v>634585</v>
      </c>
      <c r="B311" s="143" t="str">
        <f t="shared" si="90"/>
        <v>TRIO PETROLEUM</v>
      </c>
      <c r="C311" s="6" t="s">
        <v>48</v>
      </c>
      <c r="D311" s="38"/>
      <c r="E311" s="38">
        <v>166683</v>
      </c>
      <c r="F311" s="39"/>
      <c r="G311" s="578" t="s">
        <v>2067</v>
      </c>
      <c r="H311" s="17">
        <f t="shared" si="99"/>
        <v>0</v>
      </c>
      <c r="I311" s="17">
        <f t="shared" si="100"/>
        <v>0</v>
      </c>
      <c r="J311" s="100">
        <f>$J$5</f>
        <v>2.14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2.14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5">
      <c r="A312" s="224">
        <v>722212</v>
      </c>
      <c r="B312" s="143" t="str">
        <f t="shared" si="90"/>
        <v>na</v>
      </c>
      <c r="C312" s="6" t="s">
        <v>628</v>
      </c>
      <c r="D312" s="583" t="s">
        <v>2090</v>
      </c>
      <c r="E312" s="295">
        <v>165402</v>
      </c>
      <c r="F312" s="581"/>
      <c r="G312" s="581" t="s">
        <v>2064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2.0758000000000001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1.8058000000000001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5">
      <c r="A313" s="224">
        <v>834809</v>
      </c>
      <c r="B313" s="143" t="str">
        <f t="shared" si="90"/>
        <v>TUG FORK DEVEL</v>
      </c>
      <c r="C313" s="6" t="s">
        <v>59</v>
      </c>
      <c r="D313" s="272"/>
      <c r="E313" s="272">
        <v>140937</v>
      </c>
      <c r="F313" s="44"/>
      <c r="G313" s="44" t="s">
        <v>604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5">
      <c r="A314" s="224">
        <v>834152</v>
      </c>
      <c r="B314" s="143" t="str">
        <f t="shared" si="90"/>
        <v>na</v>
      </c>
      <c r="C314" s="6" t="s">
        <v>59</v>
      </c>
      <c r="D314" s="186" t="s">
        <v>57</v>
      </c>
      <c r="E314" s="8">
        <v>214211</v>
      </c>
      <c r="F314" s="39"/>
      <c r="G314" s="578" t="s">
        <v>2067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5">
      <c r="A315" s="224">
        <v>834596</v>
      </c>
      <c r="B315" s="143" t="str">
        <f t="shared" si="90"/>
        <v>TUG FORK DEVEL</v>
      </c>
      <c r="C315" s="6" t="s">
        <v>59</v>
      </c>
      <c r="D315" s="186" t="s">
        <v>57</v>
      </c>
      <c r="E315" s="38">
        <v>214213</v>
      </c>
      <c r="F315" s="39"/>
      <c r="G315" s="578" t="s">
        <v>2067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5">
      <c r="A316" s="224">
        <v>835035</v>
      </c>
      <c r="B316" s="143" t="str">
        <f t="shared" si="90"/>
        <v>TUG FORK DEVEL</v>
      </c>
      <c r="C316" s="6" t="s">
        <v>59</v>
      </c>
      <c r="D316" s="272"/>
      <c r="E316" s="272">
        <v>140937</v>
      </c>
      <c r="F316" s="44"/>
      <c r="G316" s="44" t="s">
        <v>604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5">
      <c r="A317" s="224">
        <v>835057</v>
      </c>
      <c r="B317" s="143" t="str">
        <f t="shared" si="90"/>
        <v>na</v>
      </c>
      <c r="C317" s="6" t="s">
        <v>59</v>
      </c>
      <c r="D317" s="272"/>
      <c r="E317" s="272">
        <v>140937</v>
      </c>
      <c r="F317" s="44"/>
      <c r="G317" s="44" t="s">
        <v>604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5">
      <c r="A318">
        <v>836633</v>
      </c>
      <c r="B318" s="143" t="str">
        <f t="shared" si="90"/>
        <v>TUG FORK DEVEL</v>
      </c>
      <c r="C318" s="6" t="s">
        <v>59</v>
      </c>
      <c r="D318" s="272"/>
      <c r="E318" s="272">
        <v>140937</v>
      </c>
      <c r="F318" s="44"/>
      <c r="G318" s="44" t="s">
        <v>604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5">
      <c r="A319" s="820">
        <v>835585</v>
      </c>
      <c r="B319" s="811" t="str">
        <f t="shared" si="90"/>
        <v>na</v>
      </c>
      <c r="C319" s="6" t="s">
        <v>59</v>
      </c>
      <c r="D319" s="812"/>
      <c r="E319" s="812">
        <v>140937</v>
      </c>
      <c r="F319" s="813"/>
      <c r="G319" s="813" t="s">
        <v>604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2120</v>
      </c>
      <c r="T319" s="47"/>
      <c r="U319" s="47"/>
      <c r="V319" s="47"/>
      <c r="W319" s="198"/>
      <c r="X319" s="198"/>
    </row>
    <row r="320" spans="1:24" s="42" customFormat="1" ht="15" customHeight="1" x14ac:dyDescent="0.25">
      <c r="A320" s="224">
        <v>602364</v>
      </c>
      <c r="B320" s="143" t="str">
        <f t="shared" si="90"/>
        <v>VERN SHUMAKER</v>
      </c>
      <c r="C320" s="6" t="s">
        <v>148</v>
      </c>
      <c r="D320" s="38"/>
      <c r="E320" s="38">
        <v>141091</v>
      </c>
      <c r="F320" s="39"/>
      <c r="G320" s="578" t="s">
        <v>2067</v>
      </c>
      <c r="H320" s="17">
        <f t="shared" si="108"/>
        <v>0</v>
      </c>
      <c r="I320" s="17">
        <f t="shared" si="109"/>
        <v>0</v>
      </c>
      <c r="J320" s="100">
        <f>$J$5-0.005</f>
        <v>2.1350000000000002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1.8650000000000002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5">
      <c r="A321" s="285">
        <v>723559</v>
      </c>
      <c r="B321" s="143" t="str">
        <f t="shared" si="90"/>
        <v>na</v>
      </c>
      <c r="C321" s="286" t="s">
        <v>2065</v>
      </c>
      <c r="D321" s="286"/>
      <c r="E321" s="38" t="s">
        <v>1098</v>
      </c>
      <c r="F321" s="285" t="s">
        <v>1099</v>
      </c>
      <c r="G321" s="654" t="s">
        <v>1100</v>
      </c>
      <c r="H321" s="17" t="str">
        <f t="shared" si="108"/>
        <v>na</v>
      </c>
      <c r="I321" s="17">
        <f t="shared" si="109"/>
        <v>0</v>
      </c>
      <c r="J321" s="537">
        <f>$J$5</f>
        <v>2.14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1.87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5">
      <c r="A322" s="305">
        <v>723889</v>
      </c>
      <c r="B322" s="143" t="str">
        <f t="shared" si="90"/>
        <v>na</v>
      </c>
      <c r="C322" s="286" t="s">
        <v>2065</v>
      </c>
      <c r="D322" s="286"/>
      <c r="E322" s="38" t="s">
        <v>1098</v>
      </c>
      <c r="F322" s="285" t="s">
        <v>1099</v>
      </c>
      <c r="G322" s="654" t="s">
        <v>1100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2.14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1.87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5">
      <c r="A323" s="285">
        <v>730935</v>
      </c>
      <c r="B323" s="143" t="str">
        <f t="shared" si="90"/>
        <v>VIKING RESOURCE</v>
      </c>
      <c r="C323" s="286" t="s">
        <v>2065</v>
      </c>
      <c r="D323" s="286"/>
      <c r="E323" s="38" t="s">
        <v>1098</v>
      </c>
      <c r="F323" s="285" t="s">
        <v>1099</v>
      </c>
      <c r="G323" s="654" t="s">
        <v>1100</v>
      </c>
      <c r="H323" s="17">
        <f t="shared" si="113"/>
        <v>0</v>
      </c>
      <c r="I323" s="17">
        <f t="shared" si="114"/>
        <v>0</v>
      </c>
      <c r="J323" s="537">
        <f>$J$5</f>
        <v>2.14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2.14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5">
      <c r="A324" s="285">
        <v>732209</v>
      </c>
      <c r="B324" s="143" t="str">
        <f t="shared" si="90"/>
        <v>na</v>
      </c>
      <c r="C324" s="286" t="s">
        <v>2065</v>
      </c>
      <c r="D324" s="286"/>
      <c r="E324" s="38" t="s">
        <v>1098</v>
      </c>
      <c r="F324" s="285" t="s">
        <v>1099</v>
      </c>
      <c r="G324" s="654" t="s">
        <v>1100</v>
      </c>
      <c r="H324" s="17" t="str">
        <f t="shared" si="113"/>
        <v>na</v>
      </c>
      <c r="I324" s="17">
        <f t="shared" si="114"/>
        <v>0</v>
      </c>
      <c r="J324" s="537">
        <f>$J$5</f>
        <v>2.14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1.87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5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2065</v>
      </c>
      <c r="D325" s="286"/>
      <c r="E325" s="38" t="s">
        <v>1098</v>
      </c>
      <c r="F325" s="285" t="s">
        <v>1099</v>
      </c>
      <c r="G325" s="654" t="s">
        <v>1100</v>
      </c>
      <c r="H325" s="17" t="str">
        <f t="shared" si="113"/>
        <v>na</v>
      </c>
      <c r="I325" s="17">
        <f t="shared" si="114"/>
        <v>0</v>
      </c>
      <c r="J325" s="537">
        <f>$J$5</f>
        <v>2.14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1.87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5">
      <c r="A326" s="285">
        <v>602556</v>
      </c>
      <c r="B326" s="143" t="str">
        <f t="shared" si="115"/>
        <v>W G SHANER</v>
      </c>
      <c r="C326" s="6" t="s">
        <v>1104</v>
      </c>
      <c r="D326" s="311" t="s">
        <v>1105</v>
      </c>
      <c r="E326" s="38"/>
      <c r="F326" s="285"/>
      <c r="G326" s="39" t="s">
        <v>2066</v>
      </c>
      <c r="H326" s="17">
        <f t="shared" si="113"/>
        <v>0</v>
      </c>
      <c r="I326" s="17">
        <f t="shared" si="114"/>
        <v>0</v>
      </c>
      <c r="J326" s="287">
        <f>$J$5*0.99</f>
        <v>2.1186000000000003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1.8486000000000002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5">
      <c r="A327" s="224">
        <v>602368</v>
      </c>
      <c r="B327" s="143" t="str">
        <f t="shared" si="115"/>
        <v>FINLEASE</v>
      </c>
      <c r="C327" s="6" t="s">
        <v>629</v>
      </c>
      <c r="D327" s="186" t="s">
        <v>149</v>
      </c>
      <c r="E327" s="38">
        <v>141129</v>
      </c>
      <c r="F327" s="39"/>
      <c r="G327" s="39" t="s">
        <v>2067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2.14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1.87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5">
      <c r="A328" s="224">
        <v>602467</v>
      </c>
      <c r="B328" s="143" t="str">
        <f t="shared" si="115"/>
        <v>FINLEASE</v>
      </c>
      <c r="C328" s="6" t="s">
        <v>629</v>
      </c>
      <c r="D328" s="186" t="s">
        <v>149</v>
      </c>
      <c r="E328" s="38">
        <v>141129</v>
      </c>
      <c r="F328" s="39"/>
      <c r="G328" s="39" t="s">
        <v>2067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2.14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1.87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5">
      <c r="A329" s="224">
        <v>731828</v>
      </c>
      <c r="B329" s="143" t="str">
        <f t="shared" si="115"/>
        <v>na</v>
      </c>
      <c r="C329" s="6" t="s">
        <v>212</v>
      </c>
      <c r="D329" s="38"/>
      <c r="E329" s="38">
        <v>141982</v>
      </c>
      <c r="F329" s="39"/>
      <c r="G329" s="578" t="s">
        <v>2070</v>
      </c>
      <c r="H329" s="17" t="str">
        <f t="shared" si="113"/>
        <v>na</v>
      </c>
      <c r="I329" s="17">
        <f t="shared" si="114"/>
        <v>0</v>
      </c>
      <c r="J329" s="100">
        <f>$J$5*0.98</f>
        <v>2.0972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1.8271999999999999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5">
      <c r="A330" s="224">
        <v>802477</v>
      </c>
      <c r="B330" s="143" t="str">
        <f t="shared" si="115"/>
        <v>WG BAILEY AGENT</v>
      </c>
      <c r="C330" s="6" t="s">
        <v>52</v>
      </c>
      <c r="D330" s="38"/>
      <c r="E330" s="38">
        <v>214207</v>
      </c>
      <c r="F330" s="39"/>
      <c r="G330" s="578" t="s">
        <v>2070</v>
      </c>
      <c r="H330" s="17">
        <f t="shared" si="113"/>
        <v>0</v>
      </c>
      <c r="I330" s="17">
        <f t="shared" si="114"/>
        <v>0</v>
      </c>
      <c r="J330" s="100">
        <f>$J$5*0.98</f>
        <v>2.0972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2.0972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5">
      <c r="A331" s="224">
        <v>630211</v>
      </c>
      <c r="B331" s="143" t="str">
        <f t="shared" si="115"/>
        <v>WILMOUTH INC</v>
      </c>
      <c r="C331" s="6" t="s">
        <v>186</v>
      </c>
      <c r="D331" s="195"/>
      <c r="E331" s="195"/>
      <c r="F331" s="196"/>
      <c r="G331" s="39" t="s">
        <v>2067</v>
      </c>
      <c r="H331" s="17">
        <f t="shared" si="113"/>
        <v>0</v>
      </c>
      <c r="I331" s="17">
        <f t="shared" si="114"/>
        <v>0</v>
      </c>
      <c r="J331" s="100">
        <f>$J$5</f>
        <v>2.14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2.14</v>
      </c>
      <c r="O331" s="40">
        <f t="shared" si="105"/>
        <v>0</v>
      </c>
      <c r="P331" s="211">
        <f t="shared" si="111"/>
        <v>0</v>
      </c>
      <c r="Q331" s="164">
        <f t="shared" si="107"/>
        <v>0</v>
      </c>
      <c r="R331" s="209">
        <f t="shared" si="117"/>
        <v>0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5">
      <c r="A332" s="861">
        <v>800140</v>
      </c>
      <c r="B332" s="862" t="str">
        <f t="shared" si="115"/>
        <v>GERONIMO ENERGY</v>
      </c>
      <c r="C332" s="6" t="s">
        <v>1799</v>
      </c>
      <c r="D332" s="194"/>
      <c r="E332" s="863">
        <v>141129</v>
      </c>
      <c r="F332" s="833"/>
      <c r="G332" s="833" t="s">
        <v>2067</v>
      </c>
      <c r="H332" s="864">
        <f t="shared" si="113"/>
        <v>0</v>
      </c>
      <c r="I332" s="864">
        <f t="shared" si="114"/>
        <v>0</v>
      </c>
      <c r="J332" s="834">
        <f>$J$5</f>
        <v>2.14</v>
      </c>
      <c r="K332" s="864" t="str">
        <f>IF(ISNA(VLOOKUP(A332,cgas9910,7,FALSE)),0,(VLOOKUP(A332,cgas9910,7,FALSE)))</f>
        <v>N</v>
      </c>
      <c r="L332" s="864">
        <f t="shared" si="118"/>
        <v>0</v>
      </c>
      <c r="M332" s="865">
        <v>0</v>
      </c>
      <c r="N332" s="866">
        <f>J332-L332-M332</f>
        <v>2.14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5">
      <c r="A333" s="224">
        <v>731230</v>
      </c>
      <c r="B333" s="143" t="str">
        <f t="shared" si="115"/>
        <v>na</v>
      </c>
      <c r="C333" s="6" t="s">
        <v>210</v>
      </c>
      <c r="D333" s="38"/>
      <c r="E333" s="38"/>
      <c r="F333" s="39"/>
      <c r="G333" s="578" t="s">
        <v>2070</v>
      </c>
      <c r="H333" s="17" t="str">
        <f t="shared" si="113"/>
        <v>na</v>
      </c>
      <c r="I333" s="17">
        <f t="shared" si="114"/>
        <v>0</v>
      </c>
      <c r="J333" s="100">
        <f>$J$5*0.98</f>
        <v>2.0972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1.8271999999999999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5">
      <c r="A334" s="224">
        <v>734617</v>
      </c>
      <c r="B334" s="143" t="str">
        <f t="shared" si="115"/>
        <v>na</v>
      </c>
      <c r="C334" s="6" t="s">
        <v>214</v>
      </c>
      <c r="D334" s="38"/>
      <c r="E334" s="38">
        <v>168359</v>
      </c>
      <c r="F334" s="39"/>
      <c r="G334" s="578" t="s">
        <v>2070</v>
      </c>
      <c r="H334" s="17" t="str">
        <f t="shared" si="113"/>
        <v>na</v>
      </c>
      <c r="I334" s="17">
        <f t="shared" si="114"/>
        <v>0</v>
      </c>
      <c r="J334" s="100">
        <f>$J$5*0.98</f>
        <v>2.0972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1.8271999999999999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5">
      <c r="A335" s="285">
        <v>602485</v>
      </c>
      <c r="B335" s="143" t="str">
        <f t="shared" si="115"/>
        <v>FLORA K WOLFE</v>
      </c>
      <c r="C335" s="286" t="s">
        <v>1101</v>
      </c>
      <c r="D335" s="286"/>
      <c r="E335" s="38" t="s">
        <v>1102</v>
      </c>
      <c r="F335" s="285" t="s">
        <v>1103</v>
      </c>
      <c r="G335" s="285" t="s">
        <v>916</v>
      </c>
      <c r="H335" s="17">
        <f t="shared" si="113"/>
        <v>0</v>
      </c>
      <c r="I335" s="17">
        <f t="shared" si="114"/>
        <v>59</v>
      </c>
      <c r="J335" s="287">
        <f>$J$4*0.95</f>
        <v>2.0044999999999997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1.6744999999999997</v>
      </c>
      <c r="O335" s="289">
        <f t="shared" si="105"/>
        <v>0</v>
      </c>
      <c r="P335" s="211">
        <f t="shared" si="111"/>
        <v>0</v>
      </c>
      <c r="Q335" s="290">
        <f t="shared" si="107"/>
        <v>98.795499999999976</v>
      </c>
      <c r="R335" s="209">
        <f t="shared" si="117"/>
        <v>98.795499999999976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5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5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20145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5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5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5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5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5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5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5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5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5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5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5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5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5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5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5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5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5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5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5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5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5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5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5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5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5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5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5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5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5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5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5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5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5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5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5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5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5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5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5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5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5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5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5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5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5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5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5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5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5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5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5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5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5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5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5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5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5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5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5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5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5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5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5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5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5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5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5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5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5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5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5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5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5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5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5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5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5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5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5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5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5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5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5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5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5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5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5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5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5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5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5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5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5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5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5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5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5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5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5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5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5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5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5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5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5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5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5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5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5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5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5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5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5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5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5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5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5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5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5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5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5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5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5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5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5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5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5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5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5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5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5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5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5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5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5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5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5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5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5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5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5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5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5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5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5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5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5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5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5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5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5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5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5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5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5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5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5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5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5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5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5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5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5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5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5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5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5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5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5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5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5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5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5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5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5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5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5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5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5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5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5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5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5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5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5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5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5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5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5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5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5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5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5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5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5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5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5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5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5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5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5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5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5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5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5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5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5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5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5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5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5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5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5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5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5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5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5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5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5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5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5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5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5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5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5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5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5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5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5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5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5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5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5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5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5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5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5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5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5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5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5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5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5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5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5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5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5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5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5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5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5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5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5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5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5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5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5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5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5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5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5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5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5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5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5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5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5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5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5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5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5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5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5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5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5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5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3.2" x14ac:dyDescent="0.25"/>
  <cols>
    <col min="2" max="2" width="21.5546875" customWidth="1"/>
  </cols>
  <sheetData>
    <row r="1" spans="1:6" x14ac:dyDescent="0.25">
      <c r="A1" t="s">
        <v>1843</v>
      </c>
      <c r="B1" s="777" t="s">
        <v>1844</v>
      </c>
      <c r="C1" s="777" t="s">
        <v>1845</v>
      </c>
      <c r="D1" s="777" t="s">
        <v>1846</v>
      </c>
    </row>
    <row r="2" spans="1:6" x14ac:dyDescent="0.25">
      <c r="A2">
        <v>700769</v>
      </c>
      <c r="B2" s="777" t="s">
        <v>826</v>
      </c>
      <c r="C2" s="777" t="s">
        <v>1847</v>
      </c>
      <c r="D2" s="777">
        <v>0</v>
      </c>
      <c r="F2">
        <v>700769</v>
      </c>
    </row>
    <row r="3" spans="1:6" x14ac:dyDescent="0.25">
      <c r="A3">
        <v>701212</v>
      </c>
      <c r="B3" s="777" t="s">
        <v>2182</v>
      </c>
      <c r="C3" s="777" t="s">
        <v>1847</v>
      </c>
      <c r="D3" s="777">
        <v>0</v>
      </c>
      <c r="F3">
        <v>701212</v>
      </c>
    </row>
    <row r="4" spans="1:6" x14ac:dyDescent="0.25">
      <c r="A4">
        <v>701263</v>
      </c>
      <c r="B4" s="777" t="s">
        <v>2184</v>
      </c>
      <c r="C4" s="777" t="s">
        <v>1847</v>
      </c>
      <c r="D4" s="777">
        <v>0</v>
      </c>
      <c r="F4">
        <v>701263</v>
      </c>
    </row>
    <row r="5" spans="1:6" x14ac:dyDescent="0.25">
      <c r="A5">
        <v>702123</v>
      </c>
      <c r="B5" s="777" t="s">
        <v>827</v>
      </c>
      <c r="C5" s="777" t="s">
        <v>1847</v>
      </c>
      <c r="D5" s="777">
        <v>0</v>
      </c>
      <c r="F5">
        <v>702123</v>
      </c>
    </row>
    <row r="6" spans="1:6" x14ac:dyDescent="0.25">
      <c r="A6">
        <v>703738</v>
      </c>
      <c r="B6" s="777" t="s">
        <v>2186</v>
      </c>
      <c r="C6" s="777" t="s">
        <v>1847</v>
      </c>
      <c r="D6" s="777">
        <v>0</v>
      </c>
      <c r="F6">
        <v>703738</v>
      </c>
    </row>
    <row r="7" spans="1:6" x14ac:dyDescent="0.25">
      <c r="A7">
        <v>704154</v>
      </c>
      <c r="B7" s="777" t="s">
        <v>2188</v>
      </c>
      <c r="C7" s="777" t="s">
        <v>1847</v>
      </c>
      <c r="D7" s="777">
        <v>0</v>
      </c>
      <c r="F7">
        <v>704154</v>
      </c>
    </row>
    <row r="8" spans="1:6" x14ac:dyDescent="0.25">
      <c r="A8">
        <v>704162</v>
      </c>
      <c r="B8" s="777" t="s">
        <v>2189</v>
      </c>
      <c r="C8" s="777" t="s">
        <v>1847</v>
      </c>
      <c r="D8" s="777">
        <v>0</v>
      </c>
      <c r="F8">
        <v>704162</v>
      </c>
    </row>
    <row r="9" spans="1:6" x14ac:dyDescent="0.25">
      <c r="A9">
        <v>704761</v>
      </c>
      <c r="B9" s="777" t="s">
        <v>2191</v>
      </c>
      <c r="C9" s="777" t="s">
        <v>1847</v>
      </c>
      <c r="D9" s="777">
        <v>0</v>
      </c>
      <c r="F9">
        <v>704761</v>
      </c>
    </row>
    <row r="10" spans="1:6" x14ac:dyDescent="0.25">
      <c r="A10">
        <v>705822</v>
      </c>
      <c r="B10" s="777" t="s">
        <v>1519</v>
      </c>
      <c r="C10" s="777" t="s">
        <v>1847</v>
      </c>
      <c r="D10" s="777">
        <v>0</v>
      </c>
      <c r="F10">
        <v>705822</v>
      </c>
    </row>
    <row r="11" spans="1:6" x14ac:dyDescent="0.25">
      <c r="A11">
        <v>705940</v>
      </c>
      <c r="B11" s="777" t="s">
        <v>2194</v>
      </c>
      <c r="C11" s="777" t="s">
        <v>1847</v>
      </c>
      <c r="D11" s="777">
        <v>0</v>
      </c>
      <c r="F11">
        <v>705940</v>
      </c>
    </row>
    <row r="12" spans="1:6" x14ac:dyDescent="0.25">
      <c r="A12">
        <v>706202</v>
      </c>
      <c r="B12" s="777" t="s">
        <v>2196</v>
      </c>
      <c r="C12" s="777" t="s">
        <v>1847</v>
      </c>
      <c r="D12" s="777">
        <v>0</v>
      </c>
      <c r="F12">
        <v>706202</v>
      </c>
    </row>
    <row r="13" spans="1:6" x14ac:dyDescent="0.25">
      <c r="A13">
        <v>706264</v>
      </c>
      <c r="B13" s="777" t="s">
        <v>1520</v>
      </c>
      <c r="C13" s="777" t="s">
        <v>1847</v>
      </c>
      <c r="D13" s="777">
        <v>0</v>
      </c>
      <c r="F13">
        <v>706264</v>
      </c>
    </row>
    <row r="14" spans="1:6" x14ac:dyDescent="0.25">
      <c r="A14">
        <v>706480</v>
      </c>
      <c r="B14" s="777" t="s">
        <v>2200</v>
      </c>
      <c r="C14" s="777" t="s">
        <v>1847</v>
      </c>
      <c r="D14" s="777">
        <v>0</v>
      </c>
      <c r="F14">
        <v>706480</v>
      </c>
    </row>
    <row r="15" spans="1:6" x14ac:dyDescent="0.25">
      <c r="A15">
        <v>707597</v>
      </c>
      <c r="B15" s="777" t="s">
        <v>1848</v>
      </c>
      <c r="C15" s="777" t="s">
        <v>1847</v>
      </c>
      <c r="D15" s="777">
        <v>0</v>
      </c>
      <c r="F15">
        <v>707597</v>
      </c>
    </row>
    <row r="16" spans="1:6" x14ac:dyDescent="0.25">
      <c r="A16">
        <v>707894</v>
      </c>
      <c r="B16" s="777" t="s">
        <v>1849</v>
      </c>
      <c r="C16" s="777" t="s">
        <v>1847</v>
      </c>
      <c r="D16" s="777">
        <v>0</v>
      </c>
      <c r="F16">
        <v>707894</v>
      </c>
    </row>
    <row r="17" spans="1:6" x14ac:dyDescent="0.25">
      <c r="A17">
        <v>708269</v>
      </c>
      <c r="B17" s="777" t="s">
        <v>2203</v>
      </c>
      <c r="C17" s="777" t="s">
        <v>1847</v>
      </c>
      <c r="D17" s="777">
        <v>0</v>
      </c>
      <c r="F17">
        <v>708269</v>
      </c>
    </row>
    <row r="18" spans="1:6" x14ac:dyDescent="0.25">
      <c r="A18">
        <v>712018</v>
      </c>
      <c r="B18" s="777" t="s">
        <v>1851</v>
      </c>
      <c r="C18" s="777" t="s">
        <v>1847</v>
      </c>
      <c r="D18" s="777">
        <v>0</v>
      </c>
      <c r="F18">
        <v>712018</v>
      </c>
    </row>
    <row r="19" spans="1:6" x14ac:dyDescent="0.25">
      <c r="A19">
        <v>712390</v>
      </c>
      <c r="B19" s="777" t="s">
        <v>1852</v>
      </c>
      <c r="C19" s="777" t="s">
        <v>1847</v>
      </c>
      <c r="D19" s="777">
        <v>0</v>
      </c>
      <c r="F19">
        <v>712390</v>
      </c>
    </row>
    <row r="20" spans="1:6" x14ac:dyDescent="0.25">
      <c r="A20">
        <v>712763</v>
      </c>
      <c r="B20" s="777" t="s">
        <v>1853</v>
      </c>
      <c r="C20" s="777" t="s">
        <v>1847</v>
      </c>
      <c r="D20" s="777">
        <v>0</v>
      </c>
      <c r="F20">
        <v>712763</v>
      </c>
    </row>
    <row r="21" spans="1:6" x14ac:dyDescent="0.25">
      <c r="A21">
        <v>712766</v>
      </c>
      <c r="B21" s="777" t="s">
        <v>1854</v>
      </c>
      <c r="C21" s="777" t="s">
        <v>1847</v>
      </c>
      <c r="D21" s="777">
        <v>0</v>
      </c>
      <c r="F21">
        <v>712766</v>
      </c>
    </row>
    <row r="22" spans="1:6" x14ac:dyDescent="0.25">
      <c r="A22">
        <v>713117</v>
      </c>
      <c r="B22" s="777" t="s">
        <v>1855</v>
      </c>
      <c r="C22" s="777" t="s">
        <v>1847</v>
      </c>
      <c r="D22" s="777">
        <v>0</v>
      </c>
      <c r="F22">
        <v>713117</v>
      </c>
    </row>
    <row r="23" spans="1:6" x14ac:dyDescent="0.25">
      <c r="A23">
        <v>713755</v>
      </c>
      <c r="B23" s="777" t="s">
        <v>2242</v>
      </c>
      <c r="C23" s="777" t="s">
        <v>1847</v>
      </c>
      <c r="D23" s="777">
        <v>0</v>
      </c>
      <c r="F23">
        <v>713755</v>
      </c>
    </row>
    <row r="24" spans="1:6" x14ac:dyDescent="0.25">
      <c r="A24">
        <v>716865</v>
      </c>
      <c r="B24" s="777" t="s">
        <v>833</v>
      </c>
      <c r="C24" s="777" t="s">
        <v>1847</v>
      </c>
      <c r="D24" s="777">
        <v>0</v>
      </c>
      <c r="F24">
        <v>716865</v>
      </c>
    </row>
    <row r="25" spans="1:6" x14ac:dyDescent="0.25">
      <c r="A25">
        <v>717255</v>
      </c>
      <c r="B25" s="777" t="s">
        <v>1856</v>
      </c>
      <c r="C25" s="777" t="s">
        <v>1847</v>
      </c>
      <c r="D25" s="777">
        <v>0</v>
      </c>
      <c r="F25">
        <v>717255</v>
      </c>
    </row>
    <row r="26" spans="1:6" x14ac:dyDescent="0.25">
      <c r="A26">
        <v>717457</v>
      </c>
      <c r="B26" s="777" t="s">
        <v>2245</v>
      </c>
      <c r="C26" s="777" t="s">
        <v>1847</v>
      </c>
      <c r="D26" s="777">
        <v>0</v>
      </c>
      <c r="F26">
        <v>717457</v>
      </c>
    </row>
    <row r="27" spans="1:6" x14ac:dyDescent="0.25">
      <c r="A27">
        <v>717602</v>
      </c>
      <c r="B27" s="777" t="s">
        <v>1857</v>
      </c>
      <c r="C27" s="777" t="s">
        <v>1847</v>
      </c>
      <c r="D27" s="777">
        <v>0</v>
      </c>
      <c r="F27">
        <v>717602</v>
      </c>
    </row>
    <row r="28" spans="1:6" x14ac:dyDescent="0.25">
      <c r="A28">
        <v>717621</v>
      </c>
      <c r="B28" s="777" t="s">
        <v>835</v>
      </c>
      <c r="C28" s="777" t="s">
        <v>1847</v>
      </c>
      <c r="D28" s="777">
        <v>0</v>
      </c>
      <c r="F28">
        <v>717621</v>
      </c>
    </row>
    <row r="29" spans="1:6" x14ac:dyDescent="0.25">
      <c r="A29">
        <v>717786</v>
      </c>
      <c r="B29" s="777" t="s">
        <v>1858</v>
      </c>
      <c r="C29" s="777" t="s">
        <v>1847</v>
      </c>
      <c r="D29" s="777">
        <v>0</v>
      </c>
      <c r="F29">
        <v>717786</v>
      </c>
    </row>
    <row r="30" spans="1:6" x14ac:dyDescent="0.25">
      <c r="A30">
        <v>717873</v>
      </c>
      <c r="B30" s="777" t="s">
        <v>2249</v>
      </c>
      <c r="C30" s="777" t="s">
        <v>1847</v>
      </c>
      <c r="D30" s="777">
        <v>0</v>
      </c>
      <c r="F30">
        <v>717873</v>
      </c>
    </row>
    <row r="31" spans="1:6" x14ac:dyDescent="0.25">
      <c r="A31">
        <v>717883</v>
      </c>
      <c r="B31" s="777" t="s">
        <v>2252</v>
      </c>
      <c r="C31" s="777" t="s">
        <v>1847</v>
      </c>
      <c r="D31" s="777">
        <v>0</v>
      </c>
      <c r="F31">
        <v>717883</v>
      </c>
    </row>
    <row r="32" spans="1:6" x14ac:dyDescent="0.25">
      <c r="A32">
        <v>718123</v>
      </c>
      <c r="B32" s="777" t="s">
        <v>836</v>
      </c>
      <c r="C32" s="777" t="s">
        <v>1847</v>
      </c>
      <c r="D32" s="777">
        <v>0</v>
      </c>
      <c r="F32">
        <v>718123</v>
      </c>
    </row>
    <row r="33" spans="1:6" x14ac:dyDescent="0.25">
      <c r="A33">
        <v>718234</v>
      </c>
      <c r="B33" s="777" t="s">
        <v>2255</v>
      </c>
      <c r="C33" s="777" t="s">
        <v>1847</v>
      </c>
      <c r="D33" s="777">
        <v>0</v>
      </c>
      <c r="F33">
        <v>718234</v>
      </c>
    </row>
    <row r="34" spans="1:6" x14ac:dyDescent="0.25">
      <c r="A34">
        <v>718274</v>
      </c>
      <c r="B34" s="777" t="s">
        <v>1859</v>
      </c>
      <c r="C34" s="777" t="s">
        <v>1847</v>
      </c>
      <c r="D34" s="777">
        <v>0</v>
      </c>
      <c r="F34">
        <v>718274</v>
      </c>
    </row>
    <row r="35" spans="1:6" x14ac:dyDescent="0.25">
      <c r="A35">
        <v>718571</v>
      </c>
      <c r="B35" s="777" t="s">
        <v>2257</v>
      </c>
      <c r="C35" s="777" t="s">
        <v>1847</v>
      </c>
      <c r="D35" s="777">
        <v>0</v>
      </c>
      <c r="F35">
        <v>718571</v>
      </c>
    </row>
    <row r="36" spans="1:6" x14ac:dyDescent="0.25">
      <c r="A36">
        <v>718691</v>
      </c>
      <c r="B36" s="777" t="s">
        <v>2258</v>
      </c>
      <c r="C36" s="777" t="s">
        <v>1847</v>
      </c>
      <c r="D36" s="777">
        <v>0</v>
      </c>
      <c r="F36">
        <v>718691</v>
      </c>
    </row>
    <row r="37" spans="1:6" x14ac:dyDescent="0.25">
      <c r="A37">
        <v>718948</v>
      </c>
      <c r="B37" s="777" t="s">
        <v>2259</v>
      </c>
      <c r="C37" s="777" t="s">
        <v>1847</v>
      </c>
      <c r="D37" s="777">
        <v>0</v>
      </c>
      <c r="F37">
        <v>718948</v>
      </c>
    </row>
    <row r="38" spans="1:6" x14ac:dyDescent="0.25">
      <c r="A38">
        <v>718986</v>
      </c>
      <c r="B38" s="777" t="s">
        <v>979</v>
      </c>
      <c r="C38" s="777" t="s">
        <v>1847</v>
      </c>
      <c r="D38" s="777">
        <v>0</v>
      </c>
      <c r="F38">
        <v>718986</v>
      </c>
    </row>
    <row r="39" spans="1:6" x14ac:dyDescent="0.25">
      <c r="A39">
        <v>719237</v>
      </c>
      <c r="B39" s="777" t="s">
        <v>2260</v>
      </c>
      <c r="C39" s="777" t="s">
        <v>1847</v>
      </c>
      <c r="D39" s="777">
        <v>0</v>
      </c>
      <c r="F39">
        <v>719237</v>
      </c>
    </row>
    <row r="40" spans="1:6" x14ac:dyDescent="0.25">
      <c r="A40">
        <v>719397</v>
      </c>
      <c r="B40" s="777" t="s">
        <v>1860</v>
      </c>
      <c r="C40" s="777" t="s">
        <v>1847</v>
      </c>
      <c r="D40" s="777">
        <v>0</v>
      </c>
      <c r="F40">
        <v>719397</v>
      </c>
    </row>
    <row r="41" spans="1:6" x14ac:dyDescent="0.25">
      <c r="A41">
        <v>719658</v>
      </c>
      <c r="B41" s="777" t="s">
        <v>846</v>
      </c>
      <c r="C41" s="777" t="s">
        <v>1847</v>
      </c>
      <c r="D41" s="777">
        <v>0</v>
      </c>
      <c r="F41">
        <v>719658</v>
      </c>
    </row>
    <row r="42" spans="1:6" x14ac:dyDescent="0.25">
      <c r="A42">
        <v>719842</v>
      </c>
      <c r="B42" s="777" t="s">
        <v>2262</v>
      </c>
      <c r="C42" s="777" t="s">
        <v>1847</v>
      </c>
      <c r="D42" s="777">
        <v>0</v>
      </c>
      <c r="F42">
        <v>719842</v>
      </c>
    </row>
    <row r="43" spans="1:6" x14ac:dyDescent="0.25">
      <c r="A43">
        <v>720220</v>
      </c>
      <c r="B43" s="777" t="s">
        <v>2268</v>
      </c>
      <c r="C43" s="777" t="s">
        <v>1847</v>
      </c>
      <c r="D43" s="777">
        <v>0</v>
      </c>
      <c r="F43">
        <v>720220</v>
      </c>
    </row>
    <row r="44" spans="1:6" x14ac:dyDescent="0.25">
      <c r="A44">
        <v>720488</v>
      </c>
      <c r="B44" s="777" t="s">
        <v>849</v>
      </c>
      <c r="C44" s="777" t="s">
        <v>1847</v>
      </c>
      <c r="D44" s="777">
        <v>0</v>
      </c>
      <c r="F44">
        <v>720488</v>
      </c>
    </row>
    <row r="45" spans="1:6" x14ac:dyDescent="0.25">
      <c r="A45">
        <v>720501</v>
      </c>
      <c r="B45" s="777" t="s">
        <v>1862</v>
      </c>
      <c r="C45" s="777" t="s">
        <v>1847</v>
      </c>
      <c r="D45" s="777">
        <v>0</v>
      </c>
      <c r="F45">
        <v>720501</v>
      </c>
    </row>
    <row r="46" spans="1:6" x14ac:dyDescent="0.25">
      <c r="A46">
        <v>720563</v>
      </c>
      <c r="B46" s="777" t="s">
        <v>1863</v>
      </c>
      <c r="C46" s="777" t="s">
        <v>1847</v>
      </c>
      <c r="D46" s="777">
        <v>0</v>
      </c>
      <c r="F46">
        <v>720563</v>
      </c>
    </row>
    <row r="47" spans="1:6" x14ac:dyDescent="0.25">
      <c r="A47">
        <v>720583</v>
      </c>
      <c r="B47" s="777" t="s">
        <v>2271</v>
      </c>
      <c r="C47" s="777" t="s">
        <v>1847</v>
      </c>
      <c r="D47" s="777">
        <v>0</v>
      </c>
      <c r="F47">
        <v>720583</v>
      </c>
    </row>
    <row r="48" spans="1:6" x14ac:dyDescent="0.25">
      <c r="A48">
        <v>720584</v>
      </c>
      <c r="B48" s="777" t="s">
        <v>195</v>
      </c>
      <c r="C48" s="777" t="s">
        <v>1847</v>
      </c>
      <c r="D48" s="777">
        <v>0</v>
      </c>
      <c r="F48">
        <v>720584</v>
      </c>
    </row>
    <row r="49" spans="1:6" x14ac:dyDescent="0.25">
      <c r="A49">
        <v>720761</v>
      </c>
      <c r="B49" s="777" t="s">
        <v>1864</v>
      </c>
      <c r="C49" s="777" t="s">
        <v>1847</v>
      </c>
      <c r="D49" s="777">
        <v>0</v>
      </c>
      <c r="F49">
        <v>720761</v>
      </c>
    </row>
    <row r="50" spans="1:6" x14ac:dyDescent="0.25">
      <c r="A50">
        <v>720783</v>
      </c>
      <c r="B50" s="777" t="s">
        <v>850</v>
      </c>
      <c r="C50" s="777" t="s">
        <v>1847</v>
      </c>
      <c r="D50" s="777">
        <v>0</v>
      </c>
      <c r="F50">
        <v>720783</v>
      </c>
    </row>
    <row r="51" spans="1:6" x14ac:dyDescent="0.25">
      <c r="A51">
        <v>720887</v>
      </c>
      <c r="B51" s="777" t="s">
        <v>851</v>
      </c>
      <c r="C51" s="777" t="s">
        <v>1847</v>
      </c>
      <c r="D51" s="777">
        <v>0</v>
      </c>
      <c r="F51">
        <v>720887</v>
      </c>
    </row>
    <row r="52" spans="1:6" x14ac:dyDescent="0.25">
      <c r="A52">
        <v>720888</v>
      </c>
      <c r="B52" s="777" t="s">
        <v>852</v>
      </c>
      <c r="C52" s="777" t="s">
        <v>1847</v>
      </c>
      <c r="D52" s="777">
        <v>0</v>
      </c>
      <c r="F52">
        <v>720888</v>
      </c>
    </row>
    <row r="53" spans="1:6" x14ac:dyDescent="0.25">
      <c r="A53">
        <v>720942</v>
      </c>
      <c r="B53" s="777" t="s">
        <v>853</v>
      </c>
      <c r="C53" s="777" t="s">
        <v>1847</v>
      </c>
      <c r="D53" s="777">
        <v>0</v>
      </c>
      <c r="F53">
        <v>720942</v>
      </c>
    </row>
    <row r="54" spans="1:6" x14ac:dyDescent="0.25">
      <c r="A54">
        <v>720955</v>
      </c>
      <c r="B54" s="777" t="s">
        <v>2272</v>
      </c>
      <c r="C54" s="777" t="s">
        <v>1847</v>
      </c>
      <c r="D54" s="777">
        <v>0</v>
      </c>
      <c r="F54">
        <v>720955</v>
      </c>
    </row>
    <row r="55" spans="1:6" x14ac:dyDescent="0.25">
      <c r="A55">
        <v>721054</v>
      </c>
      <c r="B55" s="777" t="s">
        <v>1865</v>
      </c>
      <c r="C55" s="777" t="s">
        <v>1847</v>
      </c>
      <c r="D55" s="777">
        <v>0</v>
      </c>
      <c r="F55">
        <v>721054</v>
      </c>
    </row>
    <row r="56" spans="1:6" x14ac:dyDescent="0.25">
      <c r="A56">
        <v>721075</v>
      </c>
      <c r="B56" s="777" t="s">
        <v>856</v>
      </c>
      <c r="C56" s="777" t="s">
        <v>1847</v>
      </c>
      <c r="D56" s="777">
        <v>0</v>
      </c>
      <c r="F56">
        <v>721075</v>
      </c>
    </row>
    <row r="57" spans="1:6" x14ac:dyDescent="0.25">
      <c r="A57">
        <v>721340</v>
      </c>
      <c r="B57" s="777" t="s">
        <v>980</v>
      </c>
      <c r="C57" s="777" t="s">
        <v>1847</v>
      </c>
      <c r="D57" s="777">
        <v>0</v>
      </c>
      <c r="F57">
        <v>721340</v>
      </c>
    </row>
    <row r="58" spans="1:6" x14ac:dyDescent="0.25">
      <c r="A58">
        <v>721351</v>
      </c>
      <c r="B58" s="777" t="s">
        <v>1866</v>
      </c>
      <c r="C58" s="777" t="s">
        <v>1847</v>
      </c>
      <c r="D58" s="777">
        <v>0</v>
      </c>
      <c r="F58">
        <v>721351</v>
      </c>
    </row>
    <row r="59" spans="1:6" x14ac:dyDescent="0.25">
      <c r="A59">
        <v>721810</v>
      </c>
      <c r="B59" s="777" t="s">
        <v>857</v>
      </c>
      <c r="C59" s="777" t="s">
        <v>1847</v>
      </c>
      <c r="D59" s="777">
        <v>0</v>
      </c>
      <c r="F59">
        <v>721810</v>
      </c>
    </row>
    <row r="60" spans="1:6" x14ac:dyDescent="0.25">
      <c r="A60">
        <v>722101</v>
      </c>
      <c r="B60" s="777" t="s">
        <v>2306</v>
      </c>
      <c r="C60" s="777" t="s">
        <v>1847</v>
      </c>
      <c r="D60" s="777">
        <v>0</v>
      </c>
      <c r="F60">
        <v>722101</v>
      </c>
    </row>
    <row r="61" spans="1:6" x14ac:dyDescent="0.25">
      <c r="A61">
        <v>722104</v>
      </c>
      <c r="B61" s="777" t="s">
        <v>858</v>
      </c>
      <c r="C61" s="777" t="s">
        <v>1847</v>
      </c>
      <c r="D61" s="777">
        <v>0</v>
      </c>
      <c r="F61">
        <v>722104</v>
      </c>
    </row>
    <row r="62" spans="1:6" x14ac:dyDescent="0.25">
      <c r="A62">
        <v>722123</v>
      </c>
      <c r="B62" s="777" t="s">
        <v>1867</v>
      </c>
      <c r="C62" s="777" t="s">
        <v>1847</v>
      </c>
      <c r="D62" s="777">
        <v>0</v>
      </c>
      <c r="F62">
        <v>722123</v>
      </c>
    </row>
    <row r="63" spans="1:6" x14ac:dyDescent="0.25">
      <c r="A63">
        <v>722244</v>
      </c>
      <c r="B63" s="777" t="s">
        <v>2309</v>
      </c>
      <c r="C63" s="777" t="s">
        <v>1847</v>
      </c>
      <c r="D63" s="777">
        <v>0</v>
      </c>
      <c r="F63">
        <v>722244</v>
      </c>
    </row>
    <row r="64" spans="1:6" x14ac:dyDescent="0.25">
      <c r="A64">
        <v>722345</v>
      </c>
      <c r="B64" s="777" t="s">
        <v>2315</v>
      </c>
      <c r="C64" s="777" t="s">
        <v>1847</v>
      </c>
      <c r="D64" s="777">
        <v>0</v>
      </c>
      <c r="F64">
        <v>722345</v>
      </c>
    </row>
    <row r="65" spans="1:6" x14ac:dyDescent="0.25">
      <c r="A65">
        <v>722388</v>
      </c>
      <c r="B65" s="777" t="s">
        <v>2316</v>
      </c>
      <c r="C65" s="777" t="s">
        <v>1847</v>
      </c>
      <c r="D65" s="777">
        <v>0</v>
      </c>
      <c r="F65">
        <v>722388</v>
      </c>
    </row>
    <row r="66" spans="1:6" x14ac:dyDescent="0.25">
      <c r="A66">
        <v>722445</v>
      </c>
      <c r="B66" s="777" t="s">
        <v>1868</v>
      </c>
      <c r="C66" s="777" t="s">
        <v>1847</v>
      </c>
      <c r="D66" s="777">
        <v>0</v>
      </c>
      <c r="F66">
        <v>722445</v>
      </c>
    </row>
    <row r="67" spans="1:6" x14ac:dyDescent="0.25">
      <c r="A67">
        <v>722481</v>
      </c>
      <c r="B67" s="777" t="s">
        <v>1869</v>
      </c>
      <c r="C67" s="777" t="s">
        <v>1847</v>
      </c>
      <c r="D67" s="777">
        <v>0</v>
      </c>
      <c r="F67">
        <v>722481</v>
      </c>
    </row>
    <row r="68" spans="1:6" x14ac:dyDescent="0.25">
      <c r="A68">
        <v>722615</v>
      </c>
      <c r="B68" s="777" t="s">
        <v>1870</v>
      </c>
      <c r="C68" s="777" t="s">
        <v>1847</v>
      </c>
      <c r="D68" s="777">
        <v>0</v>
      </c>
      <c r="F68">
        <v>722615</v>
      </c>
    </row>
    <row r="69" spans="1:6" x14ac:dyDescent="0.25">
      <c r="A69">
        <v>722752</v>
      </c>
      <c r="B69" s="777" t="s">
        <v>863</v>
      </c>
      <c r="C69" s="777" t="s">
        <v>1847</v>
      </c>
      <c r="D69" s="777">
        <v>0</v>
      </c>
      <c r="F69">
        <v>722752</v>
      </c>
    </row>
    <row r="70" spans="1:6" x14ac:dyDescent="0.25">
      <c r="A70">
        <v>722792</v>
      </c>
      <c r="B70" s="777" t="s">
        <v>1872</v>
      </c>
      <c r="C70" s="777" t="s">
        <v>1847</v>
      </c>
      <c r="D70" s="777">
        <v>0</v>
      </c>
      <c r="F70">
        <v>722792</v>
      </c>
    </row>
    <row r="71" spans="1:6" x14ac:dyDescent="0.25">
      <c r="A71">
        <v>722909</v>
      </c>
      <c r="B71" s="777" t="s">
        <v>202</v>
      </c>
      <c r="C71" s="777" t="s">
        <v>1847</v>
      </c>
      <c r="D71" s="777">
        <v>0</v>
      </c>
      <c r="F71">
        <v>722909</v>
      </c>
    </row>
    <row r="72" spans="1:6" x14ac:dyDescent="0.25">
      <c r="A72">
        <v>722914</v>
      </c>
      <c r="B72" s="777" t="s">
        <v>864</v>
      </c>
      <c r="C72" s="777" t="s">
        <v>1847</v>
      </c>
      <c r="D72" s="777">
        <v>0</v>
      </c>
      <c r="F72">
        <v>722914</v>
      </c>
    </row>
    <row r="73" spans="1:6" x14ac:dyDescent="0.25">
      <c r="A73">
        <v>723107</v>
      </c>
      <c r="B73" s="777" t="s">
        <v>1873</v>
      </c>
      <c r="C73" s="777" t="s">
        <v>1847</v>
      </c>
      <c r="D73" s="777">
        <v>0</v>
      </c>
      <c r="F73">
        <v>723107</v>
      </c>
    </row>
    <row r="74" spans="1:6" x14ac:dyDescent="0.25">
      <c r="A74">
        <v>723123</v>
      </c>
      <c r="B74" s="777" t="s">
        <v>1874</v>
      </c>
      <c r="C74" s="777" t="s">
        <v>1847</v>
      </c>
      <c r="D74" s="777">
        <v>0</v>
      </c>
      <c r="F74">
        <v>723123</v>
      </c>
    </row>
    <row r="75" spans="1:6" x14ac:dyDescent="0.25">
      <c r="A75">
        <v>723133</v>
      </c>
      <c r="B75" s="777" t="s">
        <v>867</v>
      </c>
      <c r="C75" s="777" t="s">
        <v>1847</v>
      </c>
      <c r="D75" s="777">
        <v>0</v>
      </c>
      <c r="F75">
        <v>723133</v>
      </c>
    </row>
    <row r="76" spans="1:6" x14ac:dyDescent="0.25">
      <c r="A76">
        <v>723266</v>
      </c>
      <c r="B76" s="777" t="s">
        <v>1875</v>
      </c>
      <c r="C76" s="777" t="s">
        <v>1847</v>
      </c>
      <c r="D76" s="777">
        <v>0</v>
      </c>
      <c r="F76">
        <v>723266</v>
      </c>
    </row>
    <row r="77" spans="1:6" x14ac:dyDescent="0.25">
      <c r="A77">
        <v>723318</v>
      </c>
      <c r="B77" s="777" t="s">
        <v>868</v>
      </c>
      <c r="C77" s="777" t="s">
        <v>1847</v>
      </c>
      <c r="D77" s="777">
        <v>0</v>
      </c>
      <c r="F77">
        <v>723318</v>
      </c>
    </row>
    <row r="78" spans="1:6" x14ac:dyDescent="0.25">
      <c r="A78">
        <v>723794</v>
      </c>
      <c r="B78" s="777" t="s">
        <v>871</v>
      </c>
      <c r="C78" s="777" t="s">
        <v>1847</v>
      </c>
      <c r="D78" s="777">
        <v>0</v>
      </c>
      <c r="F78">
        <v>723794</v>
      </c>
    </row>
    <row r="79" spans="1:6" x14ac:dyDescent="0.25">
      <c r="A79">
        <v>724072</v>
      </c>
      <c r="B79" s="777" t="s">
        <v>1876</v>
      </c>
      <c r="C79" s="777" t="s">
        <v>1847</v>
      </c>
      <c r="D79" s="777">
        <v>0</v>
      </c>
      <c r="F79">
        <v>724072</v>
      </c>
    </row>
    <row r="80" spans="1:6" x14ac:dyDescent="0.25">
      <c r="A80">
        <v>726076</v>
      </c>
      <c r="B80" s="777" t="s">
        <v>2092</v>
      </c>
      <c r="C80" s="777" t="s">
        <v>1847</v>
      </c>
      <c r="D80" s="777">
        <v>0</v>
      </c>
      <c r="F80">
        <v>726076</v>
      </c>
    </row>
    <row r="81" spans="1:6" x14ac:dyDescent="0.25">
      <c r="A81">
        <v>728487</v>
      </c>
      <c r="B81" s="777" t="s">
        <v>1877</v>
      </c>
      <c r="C81" s="777" t="s">
        <v>1847</v>
      </c>
      <c r="D81" s="777">
        <v>0</v>
      </c>
      <c r="F81">
        <v>728487</v>
      </c>
    </row>
    <row r="82" spans="1:6" x14ac:dyDescent="0.25">
      <c r="A82">
        <v>729406</v>
      </c>
      <c r="B82" s="777" t="s">
        <v>1878</v>
      </c>
      <c r="C82" s="777" t="s">
        <v>1847</v>
      </c>
      <c r="D82" s="777">
        <v>0</v>
      </c>
      <c r="F82">
        <v>729406</v>
      </c>
    </row>
    <row r="83" spans="1:6" x14ac:dyDescent="0.25">
      <c r="A83">
        <v>730069</v>
      </c>
      <c r="B83" s="777" t="s">
        <v>877</v>
      </c>
      <c r="C83" s="777" t="s">
        <v>1847</v>
      </c>
      <c r="D83" s="777">
        <v>0</v>
      </c>
      <c r="F83">
        <v>730069</v>
      </c>
    </row>
    <row r="84" spans="1:6" x14ac:dyDescent="0.25">
      <c r="A84">
        <v>730094</v>
      </c>
      <c r="B84" s="777" t="s">
        <v>1879</v>
      </c>
      <c r="C84" s="777" t="s">
        <v>1847</v>
      </c>
      <c r="D84" s="777">
        <v>0</v>
      </c>
      <c r="F84">
        <v>730094</v>
      </c>
    </row>
    <row r="85" spans="1:6" x14ac:dyDescent="0.25">
      <c r="A85">
        <v>730258</v>
      </c>
      <c r="B85" s="777" t="s">
        <v>981</v>
      </c>
      <c r="C85" s="777" t="s">
        <v>1847</v>
      </c>
      <c r="D85" s="777">
        <v>0</v>
      </c>
      <c r="F85">
        <v>730258</v>
      </c>
    </row>
    <row r="86" spans="1:6" x14ac:dyDescent="0.25">
      <c r="A86">
        <v>730318</v>
      </c>
      <c r="B86" s="777" t="s">
        <v>1880</v>
      </c>
      <c r="C86" s="777" t="s">
        <v>1847</v>
      </c>
      <c r="D86" s="777">
        <v>0</v>
      </c>
      <c r="F86">
        <v>730318</v>
      </c>
    </row>
    <row r="87" spans="1:6" x14ac:dyDescent="0.25">
      <c r="A87">
        <v>730506</v>
      </c>
      <c r="B87" s="777" t="s">
        <v>2327</v>
      </c>
      <c r="C87" s="777" t="s">
        <v>1847</v>
      </c>
      <c r="D87" s="777">
        <v>0</v>
      </c>
      <c r="F87">
        <v>730506</v>
      </c>
    </row>
    <row r="88" spans="1:6" x14ac:dyDescent="0.25">
      <c r="A88">
        <v>730681</v>
      </c>
      <c r="B88" s="777" t="s">
        <v>982</v>
      </c>
      <c r="C88" s="777" t="s">
        <v>1847</v>
      </c>
      <c r="D88" s="777">
        <v>0</v>
      </c>
      <c r="F88">
        <v>730681</v>
      </c>
    </row>
    <row r="89" spans="1:6" x14ac:dyDescent="0.25">
      <c r="A89">
        <v>731230</v>
      </c>
      <c r="B89" s="777" t="s">
        <v>210</v>
      </c>
      <c r="C89" s="777" t="s">
        <v>1847</v>
      </c>
      <c r="D89" s="777">
        <v>0</v>
      </c>
      <c r="F89">
        <v>731230</v>
      </c>
    </row>
    <row r="90" spans="1:6" x14ac:dyDescent="0.25">
      <c r="A90">
        <v>731232</v>
      </c>
      <c r="B90" s="777" t="s">
        <v>2335</v>
      </c>
      <c r="C90" s="777" t="s">
        <v>1847</v>
      </c>
      <c r="D90" s="777">
        <v>0</v>
      </c>
      <c r="F90">
        <v>731232</v>
      </c>
    </row>
    <row r="91" spans="1:6" x14ac:dyDescent="0.25">
      <c r="A91">
        <v>731315</v>
      </c>
      <c r="B91" s="777" t="s">
        <v>1881</v>
      </c>
      <c r="C91" s="777" t="s">
        <v>1847</v>
      </c>
      <c r="D91" s="777">
        <v>0</v>
      </c>
      <c r="F91">
        <v>731315</v>
      </c>
    </row>
    <row r="92" spans="1:6" x14ac:dyDescent="0.25">
      <c r="A92">
        <v>731680</v>
      </c>
      <c r="B92" s="777" t="s">
        <v>1882</v>
      </c>
      <c r="C92" s="777" t="s">
        <v>1847</v>
      </c>
      <c r="D92" s="777">
        <v>0</v>
      </c>
      <c r="F92">
        <v>731680</v>
      </c>
    </row>
    <row r="93" spans="1:6" x14ac:dyDescent="0.25">
      <c r="A93">
        <v>731724</v>
      </c>
      <c r="B93" s="777" t="s">
        <v>879</v>
      </c>
      <c r="C93" s="777" t="s">
        <v>1847</v>
      </c>
      <c r="D93" s="777">
        <v>0</v>
      </c>
      <c r="F93">
        <v>731724</v>
      </c>
    </row>
    <row r="94" spans="1:6" x14ac:dyDescent="0.25">
      <c r="A94">
        <v>731779</v>
      </c>
      <c r="B94" s="777" t="s">
        <v>1867</v>
      </c>
      <c r="C94" s="777" t="s">
        <v>1847</v>
      </c>
      <c r="D94" s="777">
        <v>0</v>
      </c>
      <c r="F94">
        <v>731779</v>
      </c>
    </row>
    <row r="95" spans="1:6" x14ac:dyDescent="0.25">
      <c r="A95">
        <v>731780</v>
      </c>
      <c r="B95" s="777" t="s">
        <v>1867</v>
      </c>
      <c r="C95" s="777" t="s">
        <v>1847</v>
      </c>
      <c r="D95" s="777">
        <v>0</v>
      </c>
      <c r="F95">
        <v>731780</v>
      </c>
    </row>
    <row r="96" spans="1:6" x14ac:dyDescent="0.25">
      <c r="A96">
        <v>731828</v>
      </c>
      <c r="B96" s="777" t="s">
        <v>212</v>
      </c>
      <c r="C96" s="777" t="s">
        <v>1847</v>
      </c>
      <c r="D96" s="777">
        <v>0</v>
      </c>
      <c r="F96">
        <v>731828</v>
      </c>
    </row>
    <row r="97" spans="1:6" x14ac:dyDescent="0.25">
      <c r="A97">
        <v>731850</v>
      </c>
      <c r="B97" s="777" t="s">
        <v>0</v>
      </c>
      <c r="C97" s="777" t="s">
        <v>1847</v>
      </c>
      <c r="D97" s="777">
        <v>0</v>
      </c>
      <c r="F97">
        <v>731850</v>
      </c>
    </row>
    <row r="98" spans="1:6" x14ac:dyDescent="0.25">
      <c r="A98">
        <v>732021</v>
      </c>
      <c r="B98" s="777" t="s">
        <v>2</v>
      </c>
      <c r="C98" s="777" t="s">
        <v>1847</v>
      </c>
      <c r="D98" s="777">
        <v>0</v>
      </c>
      <c r="F98">
        <v>732021</v>
      </c>
    </row>
    <row r="99" spans="1:6" x14ac:dyDescent="0.25">
      <c r="A99">
        <v>732037</v>
      </c>
      <c r="B99" s="777" t="s">
        <v>880</v>
      </c>
      <c r="C99" s="777" t="s">
        <v>1847</v>
      </c>
      <c r="D99" s="777">
        <v>0</v>
      </c>
      <c r="F99">
        <v>732037</v>
      </c>
    </row>
    <row r="100" spans="1:6" x14ac:dyDescent="0.25">
      <c r="A100">
        <v>732209</v>
      </c>
      <c r="B100" s="777" t="s">
        <v>1883</v>
      </c>
      <c r="C100" s="777" t="s">
        <v>1847</v>
      </c>
      <c r="D100" s="777">
        <v>0</v>
      </c>
      <c r="F100">
        <v>732209</v>
      </c>
    </row>
    <row r="101" spans="1:6" x14ac:dyDescent="0.25">
      <c r="A101">
        <v>732211</v>
      </c>
      <c r="B101" s="777" t="s">
        <v>983</v>
      </c>
      <c r="C101" s="777" t="s">
        <v>1847</v>
      </c>
      <c r="D101" s="777">
        <v>0</v>
      </c>
      <c r="F101">
        <v>732211</v>
      </c>
    </row>
    <row r="102" spans="1:6" x14ac:dyDescent="0.25">
      <c r="A102">
        <v>732263</v>
      </c>
      <c r="B102" s="777" t="s">
        <v>4</v>
      </c>
      <c r="C102" s="777" t="s">
        <v>1847</v>
      </c>
      <c r="D102" s="777">
        <v>0</v>
      </c>
      <c r="F102">
        <v>732263</v>
      </c>
    </row>
    <row r="103" spans="1:6" x14ac:dyDescent="0.25">
      <c r="A103">
        <v>732314</v>
      </c>
      <c r="B103" s="777" t="s">
        <v>1884</v>
      </c>
      <c r="C103" s="777" t="s">
        <v>1847</v>
      </c>
      <c r="D103" s="777">
        <v>0</v>
      </c>
      <c r="F103">
        <v>732314</v>
      </c>
    </row>
    <row r="104" spans="1:6" x14ac:dyDescent="0.25">
      <c r="A104">
        <v>732731</v>
      </c>
      <c r="B104" s="777" t="s">
        <v>1885</v>
      </c>
      <c r="C104" s="777" t="s">
        <v>1847</v>
      </c>
      <c r="D104" s="777">
        <v>0</v>
      </c>
      <c r="F104">
        <v>732731</v>
      </c>
    </row>
    <row r="105" spans="1:6" x14ac:dyDescent="0.25">
      <c r="A105">
        <v>733208</v>
      </c>
      <c r="B105" s="777" t="s">
        <v>6</v>
      </c>
      <c r="C105" s="777" t="s">
        <v>1847</v>
      </c>
      <c r="D105" s="777">
        <v>0</v>
      </c>
      <c r="F105">
        <v>733208</v>
      </c>
    </row>
    <row r="106" spans="1:6" x14ac:dyDescent="0.25">
      <c r="A106">
        <v>734272</v>
      </c>
      <c r="B106" s="777" t="s">
        <v>1886</v>
      </c>
      <c r="C106" s="777" t="s">
        <v>1847</v>
      </c>
      <c r="D106" s="777">
        <v>0</v>
      </c>
      <c r="F106">
        <v>734272</v>
      </c>
    </row>
    <row r="107" spans="1:6" x14ac:dyDescent="0.25">
      <c r="A107">
        <v>734583</v>
      </c>
      <c r="B107" s="777" t="s">
        <v>884</v>
      </c>
      <c r="C107" s="777" t="s">
        <v>1847</v>
      </c>
      <c r="D107" s="777">
        <v>0</v>
      </c>
      <c r="F107">
        <v>734583</v>
      </c>
    </row>
    <row r="108" spans="1:6" x14ac:dyDescent="0.25">
      <c r="A108">
        <v>734807</v>
      </c>
      <c r="B108" s="777" t="s">
        <v>1887</v>
      </c>
      <c r="C108" s="777" t="s">
        <v>1847</v>
      </c>
      <c r="D108" s="777">
        <v>0</v>
      </c>
      <c r="F108">
        <v>734807</v>
      </c>
    </row>
    <row r="109" spans="1:6" x14ac:dyDescent="0.25">
      <c r="A109">
        <v>734866</v>
      </c>
      <c r="B109" s="777" t="s">
        <v>14</v>
      </c>
      <c r="C109" s="777" t="s">
        <v>1847</v>
      </c>
      <c r="D109" s="777">
        <v>0</v>
      </c>
      <c r="F109">
        <v>734866</v>
      </c>
    </row>
    <row r="110" spans="1:6" x14ac:dyDescent="0.25">
      <c r="A110">
        <v>734986</v>
      </c>
      <c r="B110" s="777" t="s">
        <v>886</v>
      </c>
      <c r="C110" s="777" t="s">
        <v>1847</v>
      </c>
      <c r="D110" s="777">
        <v>0</v>
      </c>
      <c r="F110">
        <v>734986</v>
      </c>
    </row>
    <row r="111" spans="1:6" x14ac:dyDescent="0.25">
      <c r="A111">
        <v>735479</v>
      </c>
      <c r="B111" s="777" t="s">
        <v>1888</v>
      </c>
      <c r="C111" s="777" t="s">
        <v>1847</v>
      </c>
      <c r="D111" s="777">
        <v>0</v>
      </c>
      <c r="F111">
        <v>735479</v>
      </c>
    </row>
    <row r="113" spans="4:4" x14ac:dyDescent="0.25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workbookViewId="0">
      <selection activeCell="O28" sqref="A2:O28"/>
    </sheetView>
  </sheetViews>
  <sheetFormatPr defaultColWidth="9.109375" defaultRowHeight="15" customHeight="1" x14ac:dyDescent="0.25"/>
  <cols>
    <col min="1" max="1" width="8" style="90" customWidth="1"/>
    <col min="2" max="2" width="4.33203125" bestFit="1" customWidth="1"/>
    <col min="3" max="3" width="21.6640625" customWidth="1"/>
    <col min="4" max="4" width="6" bestFit="1" customWidth="1"/>
    <col min="5" max="5" width="4.88671875" bestFit="1" customWidth="1"/>
    <col min="6" max="6" width="4.88671875" customWidth="1"/>
    <col min="7" max="7" width="14.5546875" customWidth="1"/>
    <col min="8" max="8" width="13.88671875" bestFit="1" customWidth="1"/>
    <col min="9" max="9" width="5.5546875" customWidth="1"/>
    <col min="10" max="10" width="9.44140625" style="90" bestFit="1" customWidth="1"/>
    <col min="11" max="11" width="5.109375" bestFit="1" customWidth="1"/>
    <col min="12" max="12" width="9.44140625" style="90" bestFit="1" customWidth="1"/>
    <col min="13" max="13" width="10.33203125" bestFit="1" customWidth="1"/>
    <col min="14" max="14" width="7.5546875" customWidth="1"/>
    <col min="15" max="15" width="30.44140625" customWidth="1"/>
    <col min="16" max="16" width="9.33203125" bestFit="1" customWidth="1"/>
    <col min="17" max="17" width="6.33203125" style="91" customWidth="1"/>
    <col min="18" max="18" width="8" customWidth="1"/>
    <col min="20" max="20" width="9.5546875" customWidth="1"/>
  </cols>
  <sheetData>
    <row r="1" spans="1:20" ht="23.25" customHeight="1" x14ac:dyDescent="0.25">
      <c r="A1" s="169" t="s">
        <v>2122</v>
      </c>
      <c r="B1" s="170" t="s">
        <v>2123</v>
      </c>
      <c r="C1" s="170" t="s">
        <v>2124</v>
      </c>
      <c r="D1" s="170" t="s">
        <v>2125</v>
      </c>
      <c r="E1" s="170" t="s">
        <v>2126</v>
      </c>
      <c r="F1" s="170" t="s">
        <v>2154</v>
      </c>
      <c r="G1" s="170" t="s">
        <v>2127</v>
      </c>
      <c r="H1" s="170" t="s">
        <v>2128</v>
      </c>
      <c r="I1" s="170" t="s">
        <v>2129</v>
      </c>
      <c r="J1" s="170" t="s">
        <v>2130</v>
      </c>
      <c r="K1" s="170" t="s">
        <v>2131</v>
      </c>
      <c r="L1" s="170" t="s">
        <v>2135</v>
      </c>
      <c r="M1" s="170" t="s">
        <v>2136</v>
      </c>
      <c r="N1" s="170" t="s">
        <v>2137</v>
      </c>
      <c r="O1" s="170" t="s">
        <v>2138</v>
      </c>
      <c r="P1" s="152"/>
      <c r="Q1" s="158" t="s">
        <v>2150</v>
      </c>
      <c r="R1" s="648"/>
      <c r="T1" s="153"/>
    </row>
    <row r="2" spans="1:20" ht="15" customHeight="1" x14ac:dyDescent="0.25">
      <c r="A2" s="950">
        <v>701263</v>
      </c>
      <c r="B2" s="882">
        <v>1</v>
      </c>
      <c r="C2" s="882" t="s">
        <v>2184</v>
      </c>
      <c r="D2" s="882" t="s">
        <v>2086</v>
      </c>
      <c r="E2" s="882" t="s">
        <v>2139</v>
      </c>
      <c r="F2" s="882"/>
      <c r="G2" s="883">
        <v>37287</v>
      </c>
      <c r="H2" s="883">
        <v>37316</v>
      </c>
      <c r="I2" s="884">
        <v>39</v>
      </c>
      <c r="J2" s="884">
        <v>7</v>
      </c>
      <c r="K2" s="884">
        <v>1312</v>
      </c>
      <c r="L2" s="884">
        <v>9</v>
      </c>
      <c r="M2" s="950">
        <v>200203</v>
      </c>
      <c r="N2" s="950">
        <v>200202</v>
      </c>
      <c r="O2" s="882" t="s">
        <v>2185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9</v>
      </c>
      <c r="S2" s="4">
        <f t="shared" ref="S2:S7" si="0">IF(Q2="Y",L2,0)</f>
        <v>9</v>
      </c>
      <c r="T2" s="153">
        <f>+R2-S2</f>
        <v>0</v>
      </c>
    </row>
    <row r="3" spans="1:20" ht="15" customHeight="1" x14ac:dyDescent="0.25">
      <c r="A3" s="950">
        <v>705822</v>
      </c>
      <c r="B3" s="882">
        <v>1</v>
      </c>
      <c r="C3" s="882" t="s">
        <v>1519</v>
      </c>
      <c r="D3" s="882" t="s">
        <v>2087</v>
      </c>
      <c r="E3" s="882" t="s">
        <v>2139</v>
      </c>
      <c r="F3" s="882"/>
      <c r="G3" s="883">
        <v>37292</v>
      </c>
      <c r="H3" s="883">
        <v>37318</v>
      </c>
      <c r="I3" s="884">
        <v>38</v>
      </c>
      <c r="J3" s="884">
        <v>124</v>
      </c>
      <c r="K3" s="884">
        <v>1018</v>
      </c>
      <c r="L3" s="884">
        <v>126</v>
      </c>
      <c r="M3" s="950">
        <v>200203</v>
      </c>
      <c r="N3" s="950">
        <v>200202</v>
      </c>
      <c r="O3" s="882" t="s">
        <v>2193</v>
      </c>
      <c r="P3" s="152"/>
      <c r="Q3" s="160" t="str">
        <f>IF(ISNA(VLOOKUP(A3,InReg,1,FALSE)),"--", "Y")</f>
        <v>Y</v>
      </c>
      <c r="R3" s="160">
        <f t="shared" ref="R3:R28" si="1">IF(ISNA(VLOOKUP(A3,InReg,1,FALSE)),"--",VLOOKUP(A3,InReg,7,FALSE))</f>
        <v>126</v>
      </c>
      <c r="S3" s="4">
        <f t="shared" si="0"/>
        <v>126</v>
      </c>
      <c r="T3" s="153">
        <f t="shared" ref="T3:T28" si="2">+R3-S3</f>
        <v>0</v>
      </c>
    </row>
    <row r="4" spans="1:20" ht="15" customHeight="1" x14ac:dyDescent="0.25">
      <c r="A4" s="950">
        <v>705940</v>
      </c>
      <c r="B4" s="882">
        <v>1</v>
      </c>
      <c r="C4" s="882" t="s">
        <v>2194</v>
      </c>
      <c r="D4" s="882" t="s">
        <v>2087</v>
      </c>
      <c r="E4" s="882" t="s">
        <v>2139</v>
      </c>
      <c r="F4" s="882"/>
      <c r="G4" s="883">
        <v>37292</v>
      </c>
      <c r="H4" s="883">
        <v>37316</v>
      </c>
      <c r="I4" s="884">
        <v>0</v>
      </c>
      <c r="J4" s="884">
        <v>0</v>
      </c>
      <c r="K4" s="884">
        <v>1018</v>
      </c>
      <c r="L4" s="884">
        <v>0</v>
      </c>
      <c r="M4" s="950">
        <v>200203</v>
      </c>
      <c r="N4" s="950">
        <v>200202</v>
      </c>
      <c r="O4" s="882" t="s">
        <v>2195</v>
      </c>
      <c r="P4" s="152"/>
      <c r="Q4" s="160" t="str">
        <f>IF(ISNA(VLOOKUP(A4,InReg,1,FALSE)),"--", "Y")</f>
        <v>Y</v>
      </c>
      <c r="R4" s="160">
        <f t="shared" si="1"/>
        <v>0</v>
      </c>
      <c r="S4" s="4">
        <f t="shared" si="0"/>
        <v>0</v>
      </c>
      <c r="T4" s="153">
        <f t="shared" si="2"/>
        <v>0</v>
      </c>
    </row>
    <row r="5" spans="1:20" ht="15" customHeight="1" x14ac:dyDescent="0.25">
      <c r="A5" s="950">
        <v>706480</v>
      </c>
      <c r="B5" s="882">
        <v>1</v>
      </c>
      <c r="C5" s="882" t="s">
        <v>2200</v>
      </c>
      <c r="D5" s="882" t="s">
        <v>2086</v>
      </c>
      <c r="E5" s="882" t="s">
        <v>2139</v>
      </c>
      <c r="F5" s="882"/>
      <c r="G5" s="883">
        <v>37288</v>
      </c>
      <c r="H5" s="883">
        <v>37316</v>
      </c>
      <c r="I5" s="884">
        <v>0</v>
      </c>
      <c r="J5" s="884">
        <v>0</v>
      </c>
      <c r="K5" s="884">
        <v>1000</v>
      </c>
      <c r="L5" s="884">
        <v>0</v>
      </c>
      <c r="M5" s="950">
        <v>200203</v>
      </c>
      <c r="N5" s="950">
        <v>200202</v>
      </c>
      <c r="O5" s="882" t="s">
        <v>1824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5">
      <c r="A6" s="950">
        <v>712763</v>
      </c>
      <c r="B6" s="882">
        <v>1</v>
      </c>
      <c r="C6" s="882" t="s">
        <v>831</v>
      </c>
      <c r="D6" s="882" t="s">
        <v>2086</v>
      </c>
      <c r="E6" s="882" t="s">
        <v>2139</v>
      </c>
      <c r="F6" s="882"/>
      <c r="G6" s="883">
        <v>37287</v>
      </c>
      <c r="H6" s="883">
        <v>37315</v>
      </c>
      <c r="I6" s="884">
        <v>159</v>
      </c>
      <c r="J6" s="884">
        <v>237</v>
      </c>
      <c r="K6" s="884">
        <v>1018</v>
      </c>
      <c r="L6" s="884">
        <v>241</v>
      </c>
      <c r="M6" s="950">
        <v>200203</v>
      </c>
      <c r="N6" s="950">
        <v>200202</v>
      </c>
      <c r="O6" s="882" t="s">
        <v>832</v>
      </c>
      <c r="P6" s="152"/>
      <c r="Q6" s="160" t="str">
        <f t="shared" ref="Q6:Q28" si="3">IF(ISNA(VLOOKUP(A6,InReg,1,FALSE)),"--", "Y")</f>
        <v>Y</v>
      </c>
      <c r="R6" s="160">
        <f t="shared" si="1"/>
        <v>241</v>
      </c>
      <c r="S6" s="4">
        <f t="shared" si="0"/>
        <v>241</v>
      </c>
      <c r="T6" s="153">
        <f t="shared" si="2"/>
        <v>0</v>
      </c>
    </row>
    <row r="7" spans="1:20" ht="15" customHeight="1" x14ac:dyDescent="0.25">
      <c r="A7" s="950">
        <v>716865</v>
      </c>
      <c r="B7" s="882">
        <v>1</v>
      </c>
      <c r="C7" s="882" t="s">
        <v>833</v>
      </c>
      <c r="D7" s="882" t="s">
        <v>2086</v>
      </c>
      <c r="E7" s="882" t="s">
        <v>2139</v>
      </c>
      <c r="F7" s="882"/>
      <c r="G7" s="883">
        <v>37288</v>
      </c>
      <c r="H7" s="883">
        <v>37316</v>
      </c>
      <c r="I7" s="884">
        <v>0</v>
      </c>
      <c r="J7" s="884">
        <v>0</v>
      </c>
      <c r="K7" s="884">
        <v>1000</v>
      </c>
      <c r="L7" s="884">
        <v>0</v>
      </c>
      <c r="M7" s="950">
        <v>200203</v>
      </c>
      <c r="N7" s="950">
        <v>200202</v>
      </c>
      <c r="O7" s="882" t="s">
        <v>834</v>
      </c>
      <c r="P7" s="152"/>
      <c r="Q7" s="160" t="str">
        <f t="shared" si="3"/>
        <v>Y</v>
      </c>
      <c r="R7" s="160">
        <f t="shared" si="1"/>
        <v>0</v>
      </c>
      <c r="S7" s="4">
        <f t="shared" si="0"/>
        <v>0</v>
      </c>
      <c r="T7" s="153">
        <f t="shared" si="2"/>
        <v>0</v>
      </c>
    </row>
    <row r="8" spans="1:20" ht="15" customHeight="1" x14ac:dyDescent="0.25">
      <c r="A8" s="950">
        <v>717602</v>
      </c>
      <c r="B8" s="882">
        <v>1</v>
      </c>
      <c r="C8" s="882" t="s">
        <v>2247</v>
      </c>
      <c r="D8" s="882" t="s">
        <v>2086</v>
      </c>
      <c r="E8" s="882" t="s">
        <v>2139</v>
      </c>
      <c r="F8" s="882"/>
      <c r="G8" s="883">
        <v>37288</v>
      </c>
      <c r="H8" s="883">
        <v>37316</v>
      </c>
      <c r="I8" s="884">
        <v>0</v>
      </c>
      <c r="J8" s="884">
        <v>0</v>
      </c>
      <c r="K8" s="884">
        <v>1000</v>
      </c>
      <c r="L8" s="884">
        <v>0</v>
      </c>
      <c r="M8" s="950">
        <v>200203</v>
      </c>
      <c r="N8" s="950">
        <v>200202</v>
      </c>
      <c r="O8" s="882" t="s">
        <v>2248</v>
      </c>
      <c r="P8" s="152"/>
      <c r="Q8" s="160" t="str">
        <f t="shared" si="3"/>
        <v>Y</v>
      </c>
      <c r="R8" s="160">
        <f t="shared" si="1"/>
        <v>0</v>
      </c>
      <c r="S8" s="4">
        <f t="shared" ref="S8:S28" si="4">IF(Q8="Y",L8,0)</f>
        <v>0</v>
      </c>
      <c r="T8" s="153">
        <f t="shared" si="2"/>
        <v>0</v>
      </c>
    </row>
    <row r="9" spans="1:20" ht="15" customHeight="1" x14ac:dyDescent="0.25">
      <c r="A9" s="950">
        <v>720186</v>
      </c>
      <c r="B9" s="882">
        <v>1</v>
      </c>
      <c r="C9" s="882" t="s">
        <v>848</v>
      </c>
      <c r="D9" s="882" t="s">
        <v>2086</v>
      </c>
      <c r="E9" s="882" t="s">
        <v>2139</v>
      </c>
      <c r="F9" s="882"/>
      <c r="G9" s="883">
        <v>37288</v>
      </c>
      <c r="H9" s="883">
        <v>37316</v>
      </c>
      <c r="I9" s="884">
        <v>0</v>
      </c>
      <c r="J9" s="884">
        <v>0</v>
      </c>
      <c r="K9" s="884">
        <v>1000</v>
      </c>
      <c r="L9" s="884">
        <v>0</v>
      </c>
      <c r="M9" s="950">
        <v>200203</v>
      </c>
      <c r="N9" s="950">
        <v>200202</v>
      </c>
      <c r="O9" s="882" t="s">
        <v>837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5">
      <c r="A10" s="950">
        <v>722445</v>
      </c>
      <c r="B10" s="882">
        <v>1</v>
      </c>
      <c r="C10" s="882" t="s">
        <v>860</v>
      </c>
      <c r="D10" s="882" t="s">
        <v>2086</v>
      </c>
      <c r="E10" s="882" t="s">
        <v>2139</v>
      </c>
      <c r="F10" s="882"/>
      <c r="G10" s="883">
        <v>37288</v>
      </c>
      <c r="H10" s="883">
        <v>37316</v>
      </c>
      <c r="I10" s="884">
        <v>0</v>
      </c>
      <c r="J10" s="884">
        <v>0</v>
      </c>
      <c r="K10" s="884">
        <v>1000</v>
      </c>
      <c r="L10" s="884">
        <v>0</v>
      </c>
      <c r="M10" s="950">
        <v>200203</v>
      </c>
      <c r="N10" s="950">
        <v>200202</v>
      </c>
      <c r="O10" s="882" t="s">
        <v>861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5">
      <c r="A11" s="950">
        <v>722642</v>
      </c>
      <c r="B11" s="882">
        <v>1</v>
      </c>
      <c r="C11" s="882" t="s">
        <v>769</v>
      </c>
      <c r="D11" s="882" t="s">
        <v>2086</v>
      </c>
      <c r="E11" s="882" t="s">
        <v>2139</v>
      </c>
      <c r="F11" s="882"/>
      <c r="G11" s="883">
        <v>37288</v>
      </c>
      <c r="H11" s="883">
        <v>37316</v>
      </c>
      <c r="I11" s="884">
        <v>57</v>
      </c>
      <c r="J11" s="884">
        <v>10</v>
      </c>
      <c r="K11" s="884">
        <v>886</v>
      </c>
      <c r="L11" s="884">
        <v>8</v>
      </c>
      <c r="M11" s="950">
        <v>200203</v>
      </c>
      <c r="N11" s="950">
        <v>200202</v>
      </c>
      <c r="O11" s="882" t="s">
        <v>771</v>
      </c>
      <c r="P11" s="152"/>
      <c r="Q11" s="160" t="str">
        <f t="shared" si="3"/>
        <v>Y</v>
      </c>
      <c r="R11" s="160">
        <f t="shared" si="1"/>
        <v>8</v>
      </c>
      <c r="S11" s="4">
        <f t="shared" si="4"/>
        <v>8</v>
      </c>
      <c r="T11" s="153">
        <f t="shared" si="2"/>
        <v>0</v>
      </c>
    </row>
    <row r="12" spans="1:20" ht="15" customHeight="1" x14ac:dyDescent="0.25">
      <c r="A12" s="950">
        <v>722796</v>
      </c>
      <c r="B12" s="882">
        <v>1</v>
      </c>
      <c r="C12" s="882" t="s">
        <v>491</v>
      </c>
      <c r="D12" s="882" t="s">
        <v>2087</v>
      </c>
      <c r="E12" s="882" t="s">
        <v>2139</v>
      </c>
      <c r="F12" s="882"/>
      <c r="G12" s="883">
        <v>37288</v>
      </c>
      <c r="H12" s="883">
        <v>37316</v>
      </c>
      <c r="I12" s="884">
        <v>0</v>
      </c>
      <c r="J12" s="884">
        <v>0</v>
      </c>
      <c r="K12" s="884">
        <v>1000</v>
      </c>
      <c r="L12" s="884">
        <v>0</v>
      </c>
      <c r="M12" s="950">
        <v>200203</v>
      </c>
      <c r="N12" s="950">
        <v>200202</v>
      </c>
      <c r="O12" s="882" t="s">
        <v>2156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5">
      <c r="A13" s="950">
        <v>722914</v>
      </c>
      <c r="B13" s="882">
        <v>1</v>
      </c>
      <c r="C13" s="882" t="s">
        <v>864</v>
      </c>
      <c r="D13" s="882" t="s">
        <v>2086</v>
      </c>
      <c r="E13" s="882" t="s">
        <v>2139</v>
      </c>
      <c r="F13" s="882"/>
      <c r="G13" s="883">
        <v>37286</v>
      </c>
      <c r="H13" s="883">
        <v>37314</v>
      </c>
      <c r="I13" s="884">
        <v>36</v>
      </c>
      <c r="J13" s="884">
        <v>243</v>
      </c>
      <c r="K13" s="884">
        <v>1092</v>
      </c>
      <c r="L13" s="884">
        <v>265</v>
      </c>
      <c r="M13" s="950">
        <v>200203</v>
      </c>
      <c r="N13" s="950">
        <v>200202</v>
      </c>
      <c r="O13" s="882" t="s">
        <v>865</v>
      </c>
      <c r="P13" s="152"/>
      <c r="Q13" s="160" t="str">
        <f t="shared" si="3"/>
        <v>Y</v>
      </c>
      <c r="R13" s="160">
        <f t="shared" si="1"/>
        <v>265</v>
      </c>
      <c r="S13" s="4">
        <f t="shared" si="4"/>
        <v>265</v>
      </c>
      <c r="T13" s="153">
        <f t="shared" si="2"/>
        <v>0</v>
      </c>
    </row>
    <row r="14" spans="1:20" ht="15" customHeight="1" x14ac:dyDescent="0.25">
      <c r="A14" s="950">
        <v>722989</v>
      </c>
      <c r="B14" s="882">
        <v>1</v>
      </c>
      <c r="C14" s="882" t="s">
        <v>866</v>
      </c>
      <c r="D14" s="882" t="s">
        <v>2086</v>
      </c>
      <c r="E14" s="882" t="s">
        <v>2139</v>
      </c>
      <c r="F14" s="882"/>
      <c r="G14" s="883">
        <v>37288</v>
      </c>
      <c r="H14" s="883">
        <v>37316</v>
      </c>
      <c r="I14" s="884">
        <v>0</v>
      </c>
      <c r="J14" s="884">
        <v>0</v>
      </c>
      <c r="K14" s="884">
        <v>1000</v>
      </c>
      <c r="L14" s="884">
        <v>0</v>
      </c>
      <c r="M14" s="950">
        <v>200203</v>
      </c>
      <c r="N14" s="950">
        <v>200202</v>
      </c>
      <c r="O14" s="882" t="s">
        <v>2042</v>
      </c>
      <c r="P14" s="152"/>
      <c r="Q14" s="160" t="str">
        <f t="shared" si="3"/>
        <v>Y</v>
      </c>
      <c r="R14" s="160">
        <f t="shared" si="1"/>
        <v>0</v>
      </c>
      <c r="S14" s="4">
        <f t="shared" si="4"/>
        <v>0</v>
      </c>
      <c r="T14" s="153">
        <f t="shared" si="2"/>
        <v>0</v>
      </c>
    </row>
    <row r="15" spans="1:20" ht="15" customHeight="1" x14ac:dyDescent="0.25">
      <c r="A15" s="950">
        <v>723657</v>
      </c>
      <c r="B15" s="882">
        <v>1</v>
      </c>
      <c r="C15" s="882" t="s">
        <v>869</v>
      </c>
      <c r="D15" s="882" t="s">
        <v>2087</v>
      </c>
      <c r="E15" s="882" t="s">
        <v>2139</v>
      </c>
      <c r="F15" s="882"/>
      <c r="G15" s="883">
        <v>37288</v>
      </c>
      <c r="H15" s="883">
        <v>37316</v>
      </c>
      <c r="I15" s="884">
        <v>0</v>
      </c>
      <c r="J15" s="884">
        <v>0</v>
      </c>
      <c r="K15" s="884">
        <v>1000</v>
      </c>
      <c r="L15" s="884">
        <v>0</v>
      </c>
      <c r="M15" s="950">
        <v>200203</v>
      </c>
      <c r="N15" s="950">
        <v>200202</v>
      </c>
      <c r="O15" s="882" t="s">
        <v>870</v>
      </c>
      <c r="P15" s="152"/>
      <c r="Q15" s="160" t="str">
        <f t="shared" si="3"/>
        <v>Y</v>
      </c>
      <c r="R15" s="160">
        <f t="shared" si="1"/>
        <v>0</v>
      </c>
      <c r="S15" s="4">
        <f t="shared" si="4"/>
        <v>0</v>
      </c>
      <c r="T15" s="153">
        <f t="shared" si="2"/>
        <v>0</v>
      </c>
    </row>
    <row r="16" spans="1:20" ht="15" customHeight="1" x14ac:dyDescent="0.25">
      <c r="A16" s="950">
        <v>724681</v>
      </c>
      <c r="B16" s="882">
        <v>1</v>
      </c>
      <c r="C16" s="882" t="s">
        <v>872</v>
      </c>
      <c r="D16" s="882" t="s">
        <v>2140</v>
      </c>
      <c r="E16" s="882" t="s">
        <v>2139</v>
      </c>
      <c r="F16" s="882"/>
      <c r="G16" s="883">
        <v>37292</v>
      </c>
      <c r="H16" s="883">
        <v>37320</v>
      </c>
      <c r="I16" s="884">
        <v>0</v>
      </c>
      <c r="J16" s="884">
        <v>0</v>
      </c>
      <c r="K16" s="884">
        <v>1126</v>
      </c>
      <c r="L16" s="884">
        <v>0</v>
      </c>
      <c r="M16" s="950">
        <v>200203</v>
      </c>
      <c r="N16" s="950">
        <v>200202</v>
      </c>
      <c r="O16" s="882" t="s">
        <v>865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5">
      <c r="A17" s="950">
        <v>727158</v>
      </c>
      <c r="B17" s="882">
        <v>1</v>
      </c>
      <c r="C17" s="882" t="s">
        <v>873</v>
      </c>
      <c r="D17" s="882" t="s">
        <v>2086</v>
      </c>
      <c r="E17" s="882" t="s">
        <v>2139</v>
      </c>
      <c r="F17" s="882"/>
      <c r="G17" s="883">
        <v>37288</v>
      </c>
      <c r="H17" s="883">
        <v>37316</v>
      </c>
      <c r="I17" s="884">
        <v>0</v>
      </c>
      <c r="J17" s="884">
        <v>0</v>
      </c>
      <c r="K17" s="884">
        <v>1000</v>
      </c>
      <c r="L17" s="884">
        <v>0</v>
      </c>
      <c r="M17" s="950">
        <v>200203</v>
      </c>
      <c r="N17" s="950">
        <v>200202</v>
      </c>
      <c r="O17" s="882" t="s">
        <v>874</v>
      </c>
      <c r="P17" s="152"/>
      <c r="Q17" s="160" t="str">
        <f t="shared" si="3"/>
        <v>Y</v>
      </c>
      <c r="R17" s="160">
        <f t="shared" si="1"/>
        <v>0</v>
      </c>
      <c r="S17" s="4">
        <f t="shared" si="4"/>
        <v>0</v>
      </c>
      <c r="T17" s="153">
        <f t="shared" si="2"/>
        <v>0</v>
      </c>
    </row>
    <row r="18" spans="1:20" ht="15" customHeight="1" x14ac:dyDescent="0.25">
      <c r="A18" s="950">
        <v>727920</v>
      </c>
      <c r="B18" s="882">
        <v>1</v>
      </c>
      <c r="C18" s="882" t="s">
        <v>875</v>
      </c>
      <c r="D18" s="882" t="s">
        <v>2086</v>
      </c>
      <c r="E18" s="882" t="s">
        <v>2139</v>
      </c>
      <c r="F18" s="882"/>
      <c r="G18" s="883">
        <v>37292</v>
      </c>
      <c r="H18" s="883">
        <v>37320</v>
      </c>
      <c r="I18" s="884">
        <v>0</v>
      </c>
      <c r="J18" s="884">
        <v>0</v>
      </c>
      <c r="K18" s="884">
        <v>1032</v>
      </c>
      <c r="L18" s="884">
        <v>0</v>
      </c>
      <c r="M18" s="950">
        <v>200203</v>
      </c>
      <c r="N18" s="950">
        <v>200202</v>
      </c>
      <c r="O18" s="882" t="s">
        <v>876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5">
      <c r="A19" s="950">
        <v>730163</v>
      </c>
      <c r="B19" s="882">
        <v>1</v>
      </c>
      <c r="C19" s="882" t="s">
        <v>2324</v>
      </c>
      <c r="D19" s="882" t="s">
        <v>2086</v>
      </c>
      <c r="E19" s="882" t="s">
        <v>2139</v>
      </c>
      <c r="F19" s="882"/>
      <c r="G19" s="883">
        <v>37288</v>
      </c>
      <c r="H19" s="883">
        <v>37316</v>
      </c>
      <c r="I19" s="884">
        <v>0</v>
      </c>
      <c r="J19" s="884">
        <v>0</v>
      </c>
      <c r="K19" s="884">
        <v>1000</v>
      </c>
      <c r="L19" s="884">
        <v>0</v>
      </c>
      <c r="M19" s="950">
        <v>200203</v>
      </c>
      <c r="N19" s="950">
        <v>200202</v>
      </c>
      <c r="O19" s="882" t="s">
        <v>2093</v>
      </c>
      <c r="P19" s="152"/>
      <c r="Q19" s="160" t="str">
        <f t="shared" si="3"/>
        <v>Y</v>
      </c>
      <c r="R19" s="160">
        <f t="shared" si="1"/>
        <v>0</v>
      </c>
      <c r="S19" s="4">
        <f t="shared" si="4"/>
        <v>0</v>
      </c>
      <c r="T19" s="153">
        <f t="shared" si="2"/>
        <v>0</v>
      </c>
    </row>
    <row r="20" spans="1:20" ht="15" customHeight="1" x14ac:dyDescent="0.25">
      <c r="A20" s="950">
        <v>730539</v>
      </c>
      <c r="B20" s="882">
        <v>1</v>
      </c>
      <c r="C20" s="882" t="s">
        <v>878</v>
      </c>
      <c r="D20" s="882" t="s">
        <v>2086</v>
      </c>
      <c r="E20" s="882" t="s">
        <v>2139</v>
      </c>
      <c r="F20" s="882"/>
      <c r="G20" s="883">
        <v>37288</v>
      </c>
      <c r="H20" s="883">
        <v>37316</v>
      </c>
      <c r="I20" s="884">
        <v>0</v>
      </c>
      <c r="J20" s="884">
        <v>0</v>
      </c>
      <c r="K20" s="884">
        <v>1000</v>
      </c>
      <c r="L20" s="884">
        <v>0</v>
      </c>
      <c r="M20" s="950">
        <v>200203</v>
      </c>
      <c r="N20" s="950">
        <v>200202</v>
      </c>
      <c r="O20" s="882" t="s">
        <v>859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5">
      <c r="A21" s="950">
        <v>731230</v>
      </c>
      <c r="B21" s="882">
        <v>1</v>
      </c>
      <c r="C21" s="882" t="s">
        <v>767</v>
      </c>
      <c r="D21" s="882" t="s">
        <v>2086</v>
      </c>
      <c r="E21" s="882" t="s">
        <v>2139</v>
      </c>
      <c r="F21" s="882"/>
      <c r="G21" s="883">
        <v>37287</v>
      </c>
      <c r="H21" s="883">
        <v>37315</v>
      </c>
      <c r="I21" s="884">
        <v>35</v>
      </c>
      <c r="J21" s="884">
        <v>14</v>
      </c>
      <c r="K21" s="884">
        <v>1412</v>
      </c>
      <c r="L21" s="884">
        <v>19</v>
      </c>
      <c r="M21" s="950">
        <v>200203</v>
      </c>
      <c r="N21" s="950">
        <v>200202</v>
      </c>
      <c r="O21" s="882" t="s">
        <v>768</v>
      </c>
      <c r="P21" s="152"/>
      <c r="Q21" s="160" t="str">
        <f t="shared" si="3"/>
        <v>Y</v>
      </c>
      <c r="R21" s="160">
        <f t="shared" si="1"/>
        <v>19</v>
      </c>
      <c r="S21" s="4">
        <f t="shared" si="4"/>
        <v>19</v>
      </c>
      <c r="T21" s="153">
        <f t="shared" si="2"/>
        <v>0</v>
      </c>
    </row>
    <row r="22" spans="1:20" ht="15" customHeight="1" x14ac:dyDescent="0.25">
      <c r="A22" s="950">
        <v>731303</v>
      </c>
      <c r="B22" s="882">
        <v>1</v>
      </c>
      <c r="C22" s="882" t="s">
        <v>2336</v>
      </c>
      <c r="D22" s="882" t="s">
        <v>2086</v>
      </c>
      <c r="E22" s="882" t="s">
        <v>2139</v>
      </c>
      <c r="F22" s="882"/>
      <c r="G22" s="883">
        <v>37288</v>
      </c>
      <c r="H22" s="883">
        <v>37316</v>
      </c>
      <c r="I22" s="884">
        <v>0</v>
      </c>
      <c r="J22" s="884">
        <v>0</v>
      </c>
      <c r="K22" s="884">
        <v>1000</v>
      </c>
      <c r="L22" s="884">
        <v>0</v>
      </c>
      <c r="M22" s="950">
        <v>200203</v>
      </c>
      <c r="N22" s="950">
        <v>200202</v>
      </c>
      <c r="O22" s="882" t="s">
        <v>2300</v>
      </c>
      <c r="P22" s="152"/>
      <c r="Q22" s="160" t="str">
        <f t="shared" si="3"/>
        <v>Y</v>
      </c>
      <c r="R22" s="160">
        <f t="shared" si="1"/>
        <v>0</v>
      </c>
      <c r="S22" s="4">
        <f t="shared" si="4"/>
        <v>0</v>
      </c>
      <c r="T22" s="153">
        <f t="shared" si="2"/>
        <v>0</v>
      </c>
    </row>
    <row r="23" spans="1:20" ht="15" customHeight="1" x14ac:dyDescent="0.25">
      <c r="A23" s="950">
        <v>732211</v>
      </c>
      <c r="B23" s="882">
        <v>1</v>
      </c>
      <c r="C23" s="882" t="s">
        <v>882</v>
      </c>
      <c r="D23" s="882" t="s">
        <v>2087</v>
      </c>
      <c r="E23" s="882" t="s">
        <v>2139</v>
      </c>
      <c r="F23" s="882"/>
      <c r="G23" s="883">
        <v>37292</v>
      </c>
      <c r="H23" s="883">
        <v>37320</v>
      </c>
      <c r="I23" s="884">
        <v>0</v>
      </c>
      <c r="J23" s="884">
        <v>0</v>
      </c>
      <c r="K23" s="884">
        <v>1038</v>
      </c>
      <c r="L23" s="884">
        <v>0</v>
      </c>
      <c r="M23" s="950">
        <v>200203</v>
      </c>
      <c r="N23" s="950">
        <v>200202</v>
      </c>
      <c r="O23" s="882" t="s">
        <v>883</v>
      </c>
      <c r="P23" s="152"/>
      <c r="Q23" s="160" t="str">
        <f t="shared" si="3"/>
        <v>Y</v>
      </c>
      <c r="R23" s="160">
        <f t="shared" si="1"/>
        <v>0</v>
      </c>
      <c r="S23" s="4">
        <f t="shared" si="4"/>
        <v>0</v>
      </c>
      <c r="T23" s="153">
        <f t="shared" si="2"/>
        <v>0</v>
      </c>
    </row>
    <row r="24" spans="1:20" ht="15" customHeight="1" x14ac:dyDescent="0.25">
      <c r="A24" s="950">
        <v>733417</v>
      </c>
      <c r="B24" s="882">
        <v>1</v>
      </c>
      <c r="C24" s="882" t="s">
        <v>7</v>
      </c>
      <c r="D24" s="882" t="s">
        <v>2086</v>
      </c>
      <c r="E24" s="882" t="s">
        <v>2139</v>
      </c>
      <c r="F24" s="882"/>
      <c r="G24" s="883">
        <v>37288</v>
      </c>
      <c r="H24" s="883">
        <v>37316</v>
      </c>
      <c r="I24" s="884">
        <v>0</v>
      </c>
      <c r="J24" s="884">
        <v>0</v>
      </c>
      <c r="K24" s="884">
        <v>1000</v>
      </c>
      <c r="L24" s="884">
        <v>0</v>
      </c>
      <c r="M24" s="950">
        <v>200203</v>
      </c>
      <c r="N24" s="950">
        <v>200202</v>
      </c>
      <c r="O24" s="882" t="s">
        <v>8</v>
      </c>
      <c r="P24" s="152"/>
      <c r="Q24" s="160" t="str">
        <f t="shared" si="3"/>
        <v>Y</v>
      </c>
      <c r="R24" s="160">
        <f t="shared" si="1"/>
        <v>0</v>
      </c>
      <c r="S24" s="4">
        <f t="shared" si="4"/>
        <v>0</v>
      </c>
      <c r="T24" s="153">
        <f t="shared" si="2"/>
        <v>0</v>
      </c>
    </row>
    <row r="25" spans="1:20" ht="15" customHeight="1" x14ac:dyDescent="0.25">
      <c r="A25" s="950">
        <v>733817</v>
      </c>
      <c r="B25" s="882">
        <v>1</v>
      </c>
      <c r="C25" s="882" t="s">
        <v>1657</v>
      </c>
      <c r="D25" s="882" t="s">
        <v>2086</v>
      </c>
      <c r="E25" s="882" t="s">
        <v>2139</v>
      </c>
      <c r="F25" s="882"/>
      <c r="G25" s="883">
        <v>37288</v>
      </c>
      <c r="H25" s="883">
        <v>37316</v>
      </c>
      <c r="I25" s="884">
        <v>0</v>
      </c>
      <c r="J25" s="884">
        <v>0</v>
      </c>
      <c r="K25" s="884">
        <v>1000</v>
      </c>
      <c r="L25" s="884">
        <v>0</v>
      </c>
      <c r="M25" s="950">
        <v>200203</v>
      </c>
      <c r="N25" s="950">
        <v>200202</v>
      </c>
      <c r="O25" s="882" t="s">
        <v>10</v>
      </c>
      <c r="P25" s="152"/>
      <c r="Q25" s="160" t="str">
        <f t="shared" si="3"/>
        <v>Y</v>
      </c>
      <c r="R25" s="160">
        <f t="shared" si="1"/>
        <v>0</v>
      </c>
      <c r="S25" s="4">
        <f t="shared" si="4"/>
        <v>0</v>
      </c>
      <c r="T25" s="153">
        <f t="shared" si="2"/>
        <v>0</v>
      </c>
    </row>
    <row r="26" spans="1:20" ht="15" customHeight="1" x14ac:dyDescent="0.25">
      <c r="A26" s="950">
        <v>734237</v>
      </c>
      <c r="B26" s="882">
        <v>1</v>
      </c>
      <c r="C26" s="882" t="s">
        <v>11</v>
      </c>
      <c r="D26" s="882" t="s">
        <v>2086</v>
      </c>
      <c r="E26" s="882" t="s">
        <v>2139</v>
      </c>
      <c r="F26" s="882"/>
      <c r="G26" s="883">
        <v>37288</v>
      </c>
      <c r="H26" s="883">
        <v>37316</v>
      </c>
      <c r="I26" s="884">
        <v>0</v>
      </c>
      <c r="J26" s="884">
        <v>0</v>
      </c>
      <c r="K26" s="884">
        <v>1000</v>
      </c>
      <c r="L26" s="884">
        <v>0</v>
      </c>
      <c r="M26" s="950">
        <v>200203</v>
      </c>
      <c r="N26" s="950">
        <v>200202</v>
      </c>
      <c r="O26" s="882" t="s">
        <v>12</v>
      </c>
      <c r="P26" s="152"/>
      <c r="Q26" s="160" t="str">
        <f t="shared" si="3"/>
        <v>Y</v>
      </c>
      <c r="R26" s="160">
        <f t="shared" si="1"/>
        <v>0</v>
      </c>
      <c r="S26" s="4">
        <f t="shared" si="4"/>
        <v>0</v>
      </c>
      <c r="T26" s="153">
        <f t="shared" si="2"/>
        <v>0</v>
      </c>
    </row>
    <row r="27" spans="1:20" ht="15" customHeight="1" x14ac:dyDescent="0.25">
      <c r="A27" s="950">
        <v>734807</v>
      </c>
      <c r="B27" s="882">
        <v>1</v>
      </c>
      <c r="C27" s="882" t="s">
        <v>885</v>
      </c>
      <c r="D27" s="882" t="s">
        <v>2086</v>
      </c>
      <c r="E27" s="882" t="s">
        <v>2139</v>
      </c>
      <c r="F27" s="882"/>
      <c r="G27" s="883">
        <v>37287</v>
      </c>
      <c r="H27" s="883">
        <v>37315</v>
      </c>
      <c r="I27" s="884">
        <v>13</v>
      </c>
      <c r="J27" s="884">
        <v>267</v>
      </c>
      <c r="K27" s="884">
        <v>1156</v>
      </c>
      <c r="L27" s="884">
        <v>308</v>
      </c>
      <c r="M27" s="950">
        <v>200203</v>
      </c>
      <c r="N27" s="950">
        <v>200202</v>
      </c>
      <c r="O27" s="882" t="s">
        <v>832</v>
      </c>
      <c r="P27" s="152"/>
      <c r="Q27" s="160" t="str">
        <f t="shared" si="3"/>
        <v>Y</v>
      </c>
      <c r="R27" s="160">
        <f t="shared" si="1"/>
        <v>308</v>
      </c>
      <c r="S27" s="4">
        <f t="shared" si="4"/>
        <v>308</v>
      </c>
      <c r="T27" s="153">
        <f t="shared" si="2"/>
        <v>0</v>
      </c>
    </row>
    <row r="28" spans="1:20" ht="15" customHeight="1" x14ac:dyDescent="0.25">
      <c r="A28" s="950">
        <v>736139</v>
      </c>
      <c r="B28" s="882">
        <v>1</v>
      </c>
      <c r="C28" s="882" t="s">
        <v>1500</v>
      </c>
      <c r="D28" s="882" t="s">
        <v>2086</v>
      </c>
      <c r="E28" s="882" t="s">
        <v>2139</v>
      </c>
      <c r="F28" s="882"/>
      <c r="G28" s="883">
        <v>37288</v>
      </c>
      <c r="H28" s="883">
        <v>37316</v>
      </c>
      <c r="I28" s="884">
        <v>0</v>
      </c>
      <c r="J28" s="884">
        <v>0</v>
      </c>
      <c r="K28" s="884">
        <v>1000</v>
      </c>
      <c r="L28" s="884">
        <v>0</v>
      </c>
      <c r="M28" s="950">
        <v>200203</v>
      </c>
      <c r="N28" s="950">
        <v>200202</v>
      </c>
      <c r="O28" s="882" t="s">
        <v>10</v>
      </c>
      <c r="P28" s="152"/>
      <c r="Q28" s="160" t="str">
        <f t="shared" si="3"/>
        <v>Y</v>
      </c>
      <c r="R28" s="160">
        <f t="shared" si="1"/>
        <v>0</v>
      </c>
      <c r="S28" s="4">
        <f t="shared" si="4"/>
        <v>0</v>
      </c>
      <c r="T28" s="153">
        <f t="shared" si="2"/>
        <v>0</v>
      </c>
    </row>
    <row r="29" spans="1:20" ht="15" customHeight="1" x14ac:dyDescent="0.25">
      <c r="A29" s="796"/>
      <c r="B29" s="796"/>
      <c r="C29" s="796"/>
      <c r="D29" s="796"/>
      <c r="E29" s="796"/>
      <c r="F29" s="796"/>
      <c r="G29" s="796"/>
      <c r="H29" s="796"/>
      <c r="I29" s="796"/>
      <c r="J29" s="796">
        <f>SUM(J2:J28)</f>
        <v>902</v>
      </c>
      <c r="K29" s="796"/>
      <c r="L29" s="795">
        <f>SUM(L2:L28)</f>
        <v>976</v>
      </c>
      <c r="M29" s="796"/>
      <c r="N29" s="796"/>
      <c r="O29" s="796"/>
      <c r="R29">
        <f>SUM(R2:R28)</f>
        <v>976</v>
      </c>
      <c r="S29">
        <f>SUM(S2:S28)</f>
        <v>976</v>
      </c>
      <c r="T29">
        <f>SUM(T2:T28)</f>
        <v>0</v>
      </c>
    </row>
    <row r="30" spans="1:20" ht="15" customHeight="1" x14ac:dyDescent="0.25">
      <c r="A30" s="796"/>
      <c r="B30" s="796"/>
      <c r="C30" s="796"/>
      <c r="D30" s="796"/>
      <c r="E30" s="796"/>
      <c r="F30" s="796"/>
      <c r="G30" s="796"/>
      <c r="H30" s="796"/>
      <c r="I30" s="796"/>
      <c r="J30" s="796"/>
      <c r="K30" s="796"/>
      <c r="L30" s="796"/>
      <c r="M30" s="796"/>
      <c r="N30" s="796"/>
      <c r="O30" s="796"/>
      <c r="R30" s="91"/>
    </row>
    <row r="31" spans="1:20" ht="15" customHeight="1" x14ac:dyDescent="0.25">
      <c r="A31" s="796"/>
      <c r="B31" s="796"/>
      <c r="C31" s="796"/>
      <c r="D31" s="796"/>
      <c r="E31" s="796"/>
      <c r="F31" s="796"/>
      <c r="G31" s="796"/>
      <c r="H31" s="796"/>
      <c r="I31" s="796"/>
      <c r="J31" s="796"/>
      <c r="K31" s="796"/>
      <c r="L31" s="796"/>
      <c r="M31" s="796"/>
      <c r="N31" s="796"/>
      <c r="O31" s="796"/>
      <c r="R31" s="91"/>
    </row>
    <row r="32" spans="1:20" s="796" customFormat="1" ht="15" customHeight="1" x14ac:dyDescent="0.2">
      <c r="A32" s="882"/>
      <c r="B32" s="882"/>
      <c r="C32" s="882"/>
      <c r="D32" s="882"/>
      <c r="E32" s="882"/>
      <c r="F32" s="882"/>
      <c r="G32" s="883"/>
      <c r="H32" s="883"/>
      <c r="I32" s="884"/>
      <c r="J32" s="884"/>
      <c r="K32" s="884"/>
      <c r="L32" s="884"/>
      <c r="M32" s="884"/>
      <c r="N32" s="884"/>
      <c r="O32" s="882"/>
      <c r="P32" s="792"/>
      <c r="Q32" s="793"/>
      <c r="R32" s="793"/>
      <c r="S32" s="794"/>
      <c r="T32" s="795"/>
    </row>
    <row r="33" spans="1:18" s="796" customFormat="1" ht="15" customHeight="1" x14ac:dyDescent="0.2">
      <c r="A33" s="882"/>
      <c r="B33" s="882"/>
      <c r="C33" s="882"/>
      <c r="D33" s="882"/>
      <c r="E33" s="882"/>
      <c r="F33" s="882"/>
      <c r="G33" s="883"/>
      <c r="H33" s="883"/>
      <c r="I33" s="884"/>
      <c r="J33" s="884"/>
      <c r="K33" s="884"/>
      <c r="L33" s="884"/>
      <c r="M33" s="884"/>
      <c r="N33" s="884"/>
      <c r="O33" s="882"/>
      <c r="Q33" s="797"/>
      <c r="R33" s="797"/>
    </row>
    <row r="34" spans="1:18" s="796" customFormat="1" ht="15" customHeight="1" x14ac:dyDescent="0.2">
      <c r="A34" s="882"/>
      <c r="B34" s="882"/>
      <c r="C34" s="882"/>
      <c r="D34" s="882"/>
      <c r="E34" s="882"/>
      <c r="F34" s="882"/>
      <c r="G34" s="883"/>
      <c r="H34" s="883"/>
      <c r="I34" s="884"/>
      <c r="J34" s="884"/>
      <c r="K34" s="884"/>
      <c r="L34" s="884"/>
      <c r="M34" s="884"/>
      <c r="N34" s="884"/>
      <c r="O34" s="882"/>
      <c r="Q34" s="797"/>
      <c r="R34" s="797"/>
    </row>
    <row r="35" spans="1:18" s="796" customFormat="1" ht="15" customHeight="1" x14ac:dyDescent="0.2">
      <c r="A35" s="882"/>
      <c r="B35" s="882"/>
      <c r="C35" s="882"/>
      <c r="D35" s="882"/>
      <c r="E35" s="882"/>
      <c r="F35" s="882"/>
      <c r="G35" s="883"/>
      <c r="H35" s="883"/>
      <c r="I35" s="884"/>
      <c r="J35" s="884"/>
      <c r="K35" s="884"/>
      <c r="L35" s="884"/>
      <c r="M35" s="884"/>
      <c r="N35" s="884"/>
      <c r="O35" s="882"/>
      <c r="Q35" s="797"/>
      <c r="R35" s="797"/>
    </row>
    <row r="36" spans="1:18" s="796" customFormat="1" ht="15" customHeight="1" x14ac:dyDescent="0.2">
      <c r="A36" s="882"/>
      <c r="B36" s="882"/>
      <c r="C36" s="882"/>
      <c r="D36" s="882"/>
      <c r="E36" s="882"/>
      <c r="F36" s="882"/>
      <c r="G36" s="883"/>
      <c r="H36" s="883"/>
      <c r="I36" s="884"/>
      <c r="J36" s="884"/>
      <c r="K36" s="884"/>
      <c r="L36" s="884"/>
      <c r="M36" s="884"/>
      <c r="N36" s="884"/>
      <c r="O36" s="882"/>
      <c r="Q36" s="797"/>
      <c r="R36" s="797"/>
    </row>
    <row r="37" spans="1:18" s="796" customFormat="1" ht="15" customHeight="1" x14ac:dyDescent="0.2">
      <c r="A37" s="882"/>
      <c r="B37" s="882"/>
      <c r="C37" s="882"/>
      <c r="D37" s="882"/>
      <c r="E37" s="882"/>
      <c r="F37" s="882"/>
      <c r="G37" s="883"/>
      <c r="H37" s="883"/>
      <c r="I37" s="884"/>
      <c r="J37" s="884"/>
      <c r="K37" s="884"/>
      <c r="L37" s="884"/>
      <c r="M37" s="884"/>
      <c r="N37" s="884"/>
      <c r="O37" s="882"/>
      <c r="Q37" s="797"/>
      <c r="R37" s="797"/>
    </row>
    <row r="38" spans="1:18" s="796" customFormat="1" ht="15" customHeight="1" x14ac:dyDescent="0.2">
      <c r="A38" s="882"/>
      <c r="B38" s="882"/>
      <c r="C38" s="882"/>
      <c r="D38" s="882"/>
      <c r="E38" s="882"/>
      <c r="F38" s="882"/>
      <c r="G38" s="883"/>
      <c r="H38" s="883"/>
      <c r="I38" s="884"/>
      <c r="J38" s="884"/>
      <c r="K38" s="884"/>
      <c r="L38" s="884"/>
      <c r="M38" s="884"/>
      <c r="N38" s="884"/>
      <c r="O38" s="882"/>
      <c r="Q38" s="797"/>
      <c r="R38" s="797"/>
    </row>
    <row r="39" spans="1:18" ht="15" customHeight="1" x14ac:dyDescent="0.25">
      <c r="A39" s="882"/>
      <c r="B39" s="882"/>
      <c r="C39" s="882"/>
      <c r="D39" s="882"/>
      <c r="E39" s="882"/>
      <c r="F39" s="882"/>
      <c r="G39" s="883"/>
      <c r="H39" s="883"/>
      <c r="I39" s="884"/>
      <c r="J39" s="884"/>
      <c r="K39" s="884"/>
      <c r="L39" s="884"/>
      <c r="M39" s="884"/>
      <c r="N39" s="884"/>
      <c r="O39" s="882"/>
    </row>
    <row r="40" spans="1:18" ht="15" customHeight="1" x14ac:dyDescent="0.25">
      <c r="A40" s="882"/>
      <c r="B40" s="882"/>
      <c r="C40" s="882"/>
      <c r="D40" s="882"/>
      <c r="E40" s="882"/>
      <c r="F40" s="882"/>
      <c r="G40" s="883"/>
      <c r="H40" s="883"/>
      <c r="I40" s="884"/>
      <c r="J40" s="884"/>
      <c r="K40" s="884"/>
      <c r="L40" s="884"/>
      <c r="M40" s="884"/>
      <c r="N40" s="884"/>
      <c r="O40" s="882"/>
    </row>
    <row r="41" spans="1:18" ht="15" customHeight="1" x14ac:dyDescent="0.25">
      <c r="A41" s="882"/>
      <c r="B41" s="882"/>
      <c r="C41" s="882"/>
      <c r="D41" s="882"/>
      <c r="E41" s="882"/>
      <c r="F41" s="882"/>
      <c r="G41" s="883"/>
      <c r="H41" s="883"/>
      <c r="I41" s="884"/>
      <c r="J41" s="884"/>
      <c r="K41" s="884"/>
      <c r="L41" s="884"/>
      <c r="M41" s="884"/>
      <c r="N41" s="884"/>
      <c r="O41" s="882"/>
    </row>
    <row r="42" spans="1:18" ht="15" customHeight="1" x14ac:dyDescent="0.25">
      <c r="A42" s="882"/>
      <c r="B42" s="882"/>
      <c r="C42" s="882"/>
      <c r="D42" s="882"/>
      <c r="E42" s="882"/>
      <c r="F42" s="882"/>
      <c r="G42" s="883"/>
      <c r="H42" s="883"/>
      <c r="I42" s="884"/>
      <c r="J42" s="884"/>
      <c r="K42" s="884"/>
      <c r="L42" s="884"/>
      <c r="M42" s="884"/>
      <c r="N42" s="884"/>
      <c r="O42" s="882"/>
    </row>
    <row r="43" spans="1:18" ht="15" customHeight="1" x14ac:dyDescent="0.25">
      <c r="A43" s="882"/>
      <c r="B43" s="882"/>
      <c r="C43" s="882"/>
      <c r="D43" s="882"/>
      <c r="E43" s="882"/>
      <c r="F43" s="882"/>
      <c r="G43" s="883"/>
      <c r="H43" s="883"/>
      <c r="I43" s="884"/>
      <c r="J43" s="884"/>
      <c r="K43" s="884"/>
      <c r="L43" s="884"/>
      <c r="M43" s="884"/>
      <c r="N43" s="884"/>
      <c r="O43" s="882"/>
    </row>
    <row r="44" spans="1:18" ht="15" customHeight="1" x14ac:dyDescent="0.25">
      <c r="A44" s="882"/>
      <c r="B44" s="882"/>
      <c r="C44" s="882"/>
      <c r="D44" s="882"/>
      <c r="E44" s="882"/>
      <c r="F44" s="882"/>
      <c r="G44" s="883"/>
      <c r="H44" s="883"/>
      <c r="I44" s="884"/>
      <c r="J44" s="884"/>
      <c r="K44" s="884"/>
      <c r="L44" s="884"/>
      <c r="M44" s="884"/>
      <c r="N44" s="884"/>
      <c r="O44" s="882"/>
    </row>
    <row r="45" spans="1:18" ht="15" customHeight="1" x14ac:dyDescent="0.25">
      <c r="A45" s="882"/>
      <c r="B45" s="882"/>
      <c r="C45" s="882"/>
      <c r="D45" s="882"/>
      <c r="E45" s="882"/>
      <c r="F45" s="882"/>
      <c r="G45" s="883"/>
      <c r="H45" s="883"/>
      <c r="I45" s="884"/>
      <c r="J45" s="884"/>
      <c r="K45" s="884"/>
      <c r="L45" s="884"/>
      <c r="M45" s="884"/>
      <c r="N45" s="884"/>
      <c r="O45" s="882"/>
    </row>
    <row r="46" spans="1:18" ht="15" customHeight="1" x14ac:dyDescent="0.25">
      <c r="A46" s="882"/>
      <c r="B46" s="882"/>
      <c r="C46" s="882"/>
      <c r="D46" s="882"/>
      <c r="E46" s="882"/>
      <c r="F46" s="882"/>
      <c r="G46" s="883"/>
      <c r="H46" s="883"/>
      <c r="I46" s="884"/>
      <c r="J46" s="884"/>
      <c r="K46" s="884"/>
      <c r="L46" s="884"/>
      <c r="M46" s="884"/>
      <c r="N46" s="884"/>
      <c r="O46" s="882"/>
    </row>
    <row r="47" spans="1:18" ht="15" customHeight="1" x14ac:dyDescent="0.25">
      <c r="A47" s="882"/>
      <c r="B47" s="882"/>
      <c r="C47" s="882"/>
      <c r="D47" s="882"/>
      <c r="E47" s="882"/>
      <c r="F47" s="882"/>
      <c r="G47" s="883"/>
      <c r="H47" s="883"/>
      <c r="I47" s="884"/>
      <c r="J47" s="884"/>
      <c r="K47" s="884"/>
      <c r="L47" s="884"/>
      <c r="M47" s="884"/>
      <c r="N47" s="884"/>
      <c r="O47" s="882"/>
    </row>
    <row r="48" spans="1:18" ht="15" customHeight="1" x14ac:dyDescent="0.25">
      <c r="A48" s="882"/>
      <c r="B48" s="882"/>
      <c r="C48" s="882"/>
      <c r="D48" s="882"/>
      <c r="E48" s="882"/>
      <c r="F48" s="882"/>
      <c r="G48" s="883"/>
      <c r="H48" s="883"/>
      <c r="I48" s="884"/>
      <c r="J48" s="884"/>
      <c r="K48" s="884"/>
      <c r="L48" s="884"/>
      <c r="M48" s="884"/>
      <c r="N48" s="884"/>
      <c r="O48" s="882"/>
    </row>
    <row r="49" spans="1:15" ht="15" customHeight="1" x14ac:dyDescent="0.25">
      <c r="A49" s="882"/>
      <c r="B49" s="882"/>
      <c r="C49" s="882"/>
      <c r="D49" s="882"/>
      <c r="E49" s="882"/>
      <c r="F49" s="882"/>
      <c r="G49" s="883"/>
      <c r="H49" s="883"/>
      <c r="I49" s="884"/>
      <c r="J49" s="884"/>
      <c r="K49" s="884"/>
      <c r="L49" s="884"/>
      <c r="M49" s="884"/>
      <c r="N49" s="884"/>
      <c r="O49" s="882"/>
    </row>
    <row r="50" spans="1:15" ht="15" customHeight="1" x14ac:dyDescent="0.25">
      <c r="A50" s="882"/>
      <c r="B50" s="882"/>
      <c r="C50" s="882"/>
      <c r="D50" s="882"/>
      <c r="E50" s="882"/>
      <c r="F50" s="882"/>
      <c r="G50" s="883"/>
      <c r="H50" s="883"/>
      <c r="I50" s="884"/>
      <c r="J50" s="884"/>
      <c r="K50" s="884"/>
      <c r="L50" s="884"/>
      <c r="M50" s="884"/>
      <c r="N50" s="884"/>
      <c r="O50" s="882"/>
    </row>
    <row r="51" spans="1:15" ht="15" customHeight="1" x14ac:dyDescent="0.25">
      <c r="A51" s="882"/>
      <c r="B51" s="882"/>
      <c r="C51" s="882"/>
      <c r="D51" s="882"/>
      <c r="E51" s="882"/>
      <c r="F51" s="882"/>
      <c r="G51" s="883"/>
      <c r="H51" s="883"/>
      <c r="I51" s="884"/>
      <c r="J51" s="884"/>
      <c r="K51" s="884"/>
      <c r="L51" s="884"/>
      <c r="M51" s="884"/>
      <c r="N51" s="884"/>
      <c r="O51" s="882"/>
    </row>
    <row r="52" spans="1:15" ht="15" customHeight="1" x14ac:dyDescent="0.25">
      <c r="A52" s="882"/>
      <c r="B52" s="882"/>
      <c r="C52" s="882"/>
      <c r="D52" s="882"/>
      <c r="E52" s="882"/>
      <c r="F52" s="882"/>
      <c r="G52" s="883"/>
      <c r="H52" s="883"/>
      <c r="I52" s="884"/>
      <c r="J52" s="884"/>
      <c r="K52" s="884"/>
      <c r="L52" s="884"/>
      <c r="M52" s="884"/>
      <c r="N52" s="884"/>
      <c r="O52" s="882"/>
    </row>
    <row r="53" spans="1:15" ht="15" customHeight="1" x14ac:dyDescent="0.25">
      <c r="A53" s="882"/>
      <c r="B53" s="882"/>
      <c r="C53" s="882"/>
      <c r="D53" s="882"/>
      <c r="E53" s="882"/>
      <c r="F53" s="882"/>
      <c r="G53" s="883"/>
      <c r="H53" s="883"/>
      <c r="I53" s="884"/>
      <c r="J53" s="884"/>
      <c r="K53" s="884"/>
      <c r="L53" s="884"/>
      <c r="M53" s="884"/>
      <c r="N53" s="884"/>
      <c r="O53" s="882"/>
    </row>
    <row r="54" spans="1:15" ht="15" customHeight="1" x14ac:dyDescent="0.25">
      <c r="A54" s="882"/>
      <c r="B54" s="882"/>
      <c r="C54" s="882"/>
      <c r="D54" s="882"/>
      <c r="E54" s="882"/>
      <c r="F54" s="882"/>
      <c r="G54" s="883"/>
      <c r="H54" s="883"/>
      <c r="I54" s="884"/>
      <c r="J54" s="884"/>
      <c r="K54" s="884"/>
      <c r="L54" s="884"/>
      <c r="M54" s="884"/>
      <c r="N54" s="884"/>
      <c r="O54" s="882"/>
    </row>
    <row r="55" spans="1:15" ht="15" customHeight="1" x14ac:dyDescent="0.25">
      <c r="A55" s="882"/>
      <c r="B55" s="882"/>
      <c r="C55" s="882"/>
      <c r="D55" s="882"/>
      <c r="E55" s="882"/>
      <c r="F55" s="882"/>
      <c r="G55" s="883"/>
      <c r="H55" s="883"/>
      <c r="I55" s="884"/>
      <c r="J55" s="884"/>
      <c r="K55" s="884"/>
      <c r="L55" s="884"/>
      <c r="M55" s="884"/>
      <c r="N55" s="884"/>
      <c r="O55" s="882"/>
    </row>
    <row r="56" spans="1:15" ht="15" customHeight="1" x14ac:dyDescent="0.25">
      <c r="A56" s="882"/>
      <c r="B56" s="882"/>
      <c r="C56" s="882"/>
      <c r="D56" s="882"/>
      <c r="E56" s="882"/>
      <c r="F56" s="882"/>
      <c r="G56" s="883"/>
      <c r="H56" s="883"/>
      <c r="I56" s="884"/>
      <c r="J56" s="884"/>
      <c r="K56" s="884"/>
      <c r="L56" s="884"/>
      <c r="M56" s="884"/>
      <c r="N56" s="884"/>
      <c r="O56" s="882"/>
    </row>
    <row r="57" spans="1:15" ht="15" customHeight="1" x14ac:dyDescent="0.25">
      <c r="A57" s="882"/>
      <c r="B57" s="882"/>
      <c r="C57" s="882"/>
      <c r="D57" s="882"/>
      <c r="E57" s="882"/>
      <c r="F57" s="882"/>
      <c r="G57" s="883"/>
      <c r="H57" s="883"/>
      <c r="I57" s="884"/>
      <c r="J57" s="884"/>
      <c r="K57" s="884"/>
      <c r="L57" s="884"/>
      <c r="M57" s="884"/>
      <c r="N57" s="884"/>
      <c r="O57" s="882"/>
    </row>
    <row r="58" spans="1:15" ht="15" customHeight="1" x14ac:dyDescent="0.25">
      <c r="A58" s="882"/>
      <c r="B58" s="882"/>
      <c r="C58" s="882"/>
      <c r="D58" s="882"/>
      <c r="E58" s="882"/>
      <c r="F58" s="882"/>
      <c r="G58" s="883"/>
      <c r="H58" s="883"/>
      <c r="I58" s="884"/>
      <c r="J58" s="884"/>
      <c r="K58" s="884"/>
      <c r="L58" s="884"/>
      <c r="M58" s="884"/>
      <c r="N58" s="884"/>
      <c r="O58" s="882"/>
    </row>
    <row r="59" spans="1:15" ht="15" customHeight="1" x14ac:dyDescent="0.25">
      <c r="A59" s="882"/>
      <c r="B59" s="882"/>
      <c r="C59" s="882"/>
      <c r="D59" s="882"/>
      <c r="E59" s="882"/>
      <c r="F59" s="882"/>
      <c r="G59" s="883"/>
      <c r="H59" s="883"/>
      <c r="I59" s="884"/>
      <c r="J59" s="884"/>
      <c r="K59" s="884"/>
      <c r="L59" s="884"/>
      <c r="M59" s="884"/>
      <c r="N59" s="884"/>
      <c r="O59" s="882"/>
    </row>
    <row r="60" spans="1:15" ht="15" customHeight="1" x14ac:dyDescent="0.25">
      <c r="A60" s="882"/>
      <c r="B60" s="882"/>
      <c r="C60" s="882"/>
      <c r="D60" s="882"/>
      <c r="E60" s="882"/>
      <c r="F60" s="882"/>
      <c r="G60" s="883"/>
      <c r="H60" s="883"/>
      <c r="I60" s="884"/>
      <c r="J60" s="884"/>
      <c r="K60" s="884"/>
      <c r="L60" s="884"/>
      <c r="M60" s="884"/>
      <c r="N60" s="884"/>
      <c r="O60" s="882"/>
    </row>
    <row r="61" spans="1:15" ht="15" customHeight="1" x14ac:dyDescent="0.25">
      <c r="A61" s="882"/>
      <c r="B61" s="882"/>
      <c r="C61" s="882"/>
      <c r="D61" s="882"/>
      <c r="E61" s="882"/>
      <c r="F61" s="882"/>
      <c r="G61" s="883"/>
      <c r="H61" s="883"/>
      <c r="I61" s="884"/>
      <c r="J61" s="884"/>
      <c r="K61" s="884"/>
      <c r="L61" s="884"/>
      <c r="M61" s="884"/>
      <c r="N61" s="884"/>
      <c r="O61" s="882"/>
    </row>
    <row r="62" spans="1:15" ht="15" customHeight="1" x14ac:dyDescent="0.25">
      <c r="A62" s="882"/>
      <c r="B62" s="882"/>
      <c r="C62" s="882"/>
      <c r="D62" s="882"/>
      <c r="E62" s="882"/>
      <c r="F62" s="882"/>
      <c r="G62" s="883"/>
      <c r="H62" s="883"/>
      <c r="I62" s="884"/>
      <c r="J62" s="884"/>
      <c r="K62" s="884"/>
      <c r="L62" s="884"/>
      <c r="M62" s="884"/>
      <c r="N62" s="884"/>
      <c r="O62" s="882"/>
    </row>
    <row r="63" spans="1:15" ht="15" customHeight="1" x14ac:dyDescent="0.25">
      <c r="A63" s="882"/>
      <c r="B63" s="882"/>
      <c r="C63" s="882"/>
      <c r="D63" s="882"/>
      <c r="E63" s="882"/>
      <c r="F63" s="882"/>
      <c r="G63" s="883"/>
      <c r="H63" s="883"/>
      <c r="I63" s="884"/>
      <c r="J63" s="884"/>
      <c r="K63" s="884"/>
      <c r="L63" s="884"/>
      <c r="M63" s="884"/>
      <c r="N63" s="884"/>
      <c r="O63" s="882"/>
    </row>
    <row r="64" spans="1:15" ht="15" customHeight="1" x14ac:dyDescent="0.25">
      <c r="A64" s="882"/>
      <c r="B64" s="882"/>
      <c r="C64" s="882"/>
      <c r="D64" s="882"/>
      <c r="E64" s="882"/>
      <c r="F64" s="882"/>
      <c r="G64" s="883"/>
      <c r="H64" s="883"/>
      <c r="I64" s="884"/>
      <c r="J64" s="884"/>
      <c r="K64" s="884"/>
      <c r="L64" s="884"/>
      <c r="M64" s="884"/>
      <c r="N64" s="884"/>
      <c r="O64" s="882"/>
    </row>
    <row r="65" spans="1:15" ht="15" customHeight="1" x14ac:dyDescent="0.25">
      <c r="A65" s="882"/>
      <c r="B65" s="882"/>
      <c r="C65" s="882"/>
      <c r="D65" s="882"/>
      <c r="E65" s="882"/>
      <c r="F65" s="882"/>
      <c r="G65" s="883"/>
      <c r="H65" s="883"/>
      <c r="I65" s="884"/>
      <c r="J65" s="884"/>
      <c r="K65" s="884"/>
      <c r="L65" s="884"/>
      <c r="M65" s="884"/>
      <c r="N65" s="884"/>
      <c r="O65" s="882"/>
    </row>
    <row r="66" spans="1:15" ht="15" customHeight="1" x14ac:dyDescent="0.25">
      <c r="A66" s="882"/>
      <c r="B66" s="882"/>
      <c r="C66" s="882"/>
      <c r="D66" s="882"/>
      <c r="E66" s="882"/>
      <c r="F66" s="882"/>
      <c r="G66" s="883"/>
      <c r="H66" s="883"/>
      <c r="I66" s="884"/>
      <c r="J66" s="884"/>
      <c r="K66" s="884"/>
      <c r="L66" s="884"/>
      <c r="M66" s="884"/>
      <c r="N66" s="884"/>
      <c r="O66" s="882"/>
    </row>
    <row r="67" spans="1:15" ht="15" customHeight="1" x14ac:dyDescent="0.25">
      <c r="A67" s="882"/>
      <c r="B67" s="882"/>
      <c r="C67" s="882"/>
      <c r="D67" s="882"/>
      <c r="E67" s="882"/>
      <c r="F67" s="882"/>
      <c r="G67" s="883"/>
      <c r="H67" s="883"/>
      <c r="I67" s="884"/>
      <c r="J67" s="884"/>
      <c r="K67" s="884"/>
      <c r="L67" s="884"/>
      <c r="M67" s="884"/>
      <c r="N67" s="884"/>
      <c r="O67" s="882"/>
    </row>
    <row r="68" spans="1:15" ht="15" customHeight="1" x14ac:dyDescent="0.25">
      <c r="A68" s="882"/>
      <c r="B68" s="882"/>
      <c r="C68" s="882"/>
      <c r="D68" s="882"/>
      <c r="E68" s="882"/>
      <c r="F68" s="882"/>
      <c r="G68" s="883"/>
      <c r="H68" s="883"/>
      <c r="I68" s="884"/>
      <c r="J68" s="884"/>
      <c r="K68" s="884"/>
      <c r="L68" s="884"/>
      <c r="M68" s="884"/>
      <c r="N68" s="884"/>
      <c r="O68" s="882"/>
    </row>
    <row r="69" spans="1:15" ht="15" customHeight="1" x14ac:dyDescent="0.25">
      <c r="A69" s="882"/>
      <c r="B69" s="882"/>
      <c r="C69" s="882"/>
      <c r="D69" s="882"/>
      <c r="E69" s="882"/>
      <c r="F69" s="882"/>
      <c r="G69" s="883"/>
      <c r="H69" s="883"/>
      <c r="I69" s="884"/>
      <c r="J69" s="884"/>
      <c r="K69" s="884"/>
      <c r="L69" s="884"/>
      <c r="M69" s="884"/>
      <c r="N69" s="884"/>
      <c r="O69" s="882"/>
    </row>
    <row r="70" spans="1:15" ht="15" customHeight="1" x14ac:dyDescent="0.25">
      <c r="A70" s="882"/>
      <c r="B70" s="882"/>
      <c r="C70" s="882"/>
      <c r="D70" s="882"/>
      <c r="E70" s="882"/>
      <c r="F70" s="882"/>
      <c r="G70" s="883"/>
      <c r="H70" s="883"/>
      <c r="I70" s="884"/>
      <c r="J70" s="884"/>
      <c r="K70" s="884"/>
      <c r="L70" s="884"/>
      <c r="M70" s="884"/>
      <c r="N70" s="884"/>
      <c r="O70" s="882"/>
    </row>
    <row r="71" spans="1:15" ht="15" customHeight="1" x14ac:dyDescent="0.25">
      <c r="A71" s="882"/>
      <c r="B71" s="882"/>
      <c r="C71" s="882"/>
      <c r="D71" s="882"/>
      <c r="E71" s="882"/>
      <c r="F71" s="882"/>
      <c r="G71" s="883"/>
      <c r="H71" s="883"/>
      <c r="I71" s="884"/>
      <c r="J71" s="884"/>
      <c r="K71" s="884"/>
      <c r="L71" s="884"/>
      <c r="M71" s="884"/>
      <c r="N71" s="884"/>
      <c r="O71" s="882"/>
    </row>
    <row r="72" spans="1:15" ht="15" customHeight="1" x14ac:dyDescent="0.25">
      <c r="A72" s="882"/>
      <c r="B72" s="882"/>
      <c r="C72" s="882"/>
      <c r="D72" s="882"/>
      <c r="E72" s="882"/>
      <c r="F72" s="882"/>
      <c r="G72" s="883"/>
      <c r="H72" s="883"/>
      <c r="I72" s="884"/>
      <c r="J72" s="884"/>
      <c r="K72" s="884"/>
      <c r="L72" s="884"/>
      <c r="M72" s="884"/>
      <c r="N72" s="884"/>
      <c r="O72" s="882"/>
    </row>
    <row r="73" spans="1:15" ht="15" customHeight="1" x14ac:dyDescent="0.25">
      <c r="A73" s="882"/>
      <c r="B73" s="882"/>
      <c r="C73" s="882"/>
      <c r="D73" s="882"/>
      <c r="E73" s="882"/>
      <c r="F73" s="882"/>
      <c r="G73" s="883"/>
      <c r="H73" s="883"/>
      <c r="I73" s="884"/>
      <c r="J73" s="884"/>
      <c r="K73" s="884"/>
      <c r="L73" s="884"/>
      <c r="M73" s="884"/>
      <c r="N73" s="884"/>
      <c r="O73" s="882"/>
    </row>
    <row r="74" spans="1:15" ht="15" customHeight="1" x14ac:dyDescent="0.25">
      <c r="A74" s="882"/>
      <c r="B74" s="882"/>
      <c r="C74" s="882"/>
      <c r="D74" s="882"/>
      <c r="E74" s="882"/>
      <c r="F74" s="882"/>
      <c r="G74" s="883"/>
      <c r="H74" s="883"/>
      <c r="I74" s="884"/>
      <c r="J74" s="884"/>
      <c r="K74" s="884"/>
      <c r="L74" s="884"/>
      <c r="M74" s="884"/>
      <c r="N74" s="884"/>
      <c r="O74" s="882"/>
    </row>
    <row r="75" spans="1:15" ht="15" customHeight="1" x14ac:dyDescent="0.25">
      <c r="A75" s="882"/>
      <c r="B75" s="882"/>
      <c r="C75" s="882"/>
      <c r="D75" s="882"/>
      <c r="E75" s="882"/>
      <c r="F75" s="882"/>
      <c r="G75" s="883"/>
      <c r="H75" s="883"/>
      <c r="I75" s="884"/>
      <c r="J75" s="884"/>
      <c r="K75" s="884"/>
      <c r="L75" s="884"/>
      <c r="M75" s="884"/>
      <c r="N75" s="884"/>
      <c r="O75" s="882"/>
    </row>
    <row r="76" spans="1:15" ht="15" customHeight="1" x14ac:dyDescent="0.25">
      <c r="A76" s="882"/>
      <c r="B76" s="882"/>
      <c r="C76" s="882"/>
      <c r="D76" s="882"/>
      <c r="E76" s="882"/>
      <c r="F76" s="882"/>
      <c r="G76" s="883"/>
      <c r="H76" s="883"/>
      <c r="I76" s="884"/>
      <c r="J76" s="884"/>
      <c r="K76" s="884"/>
      <c r="L76" s="884"/>
      <c r="M76" s="884"/>
      <c r="N76" s="884"/>
      <c r="O76" s="882"/>
    </row>
    <row r="77" spans="1:15" ht="15" customHeight="1" x14ac:dyDescent="0.25">
      <c r="A77" s="882"/>
      <c r="B77" s="882"/>
      <c r="C77" s="882"/>
      <c r="D77" s="882"/>
      <c r="E77" s="882"/>
      <c r="F77" s="882"/>
      <c r="G77" s="883"/>
      <c r="H77" s="883"/>
      <c r="I77" s="884"/>
      <c r="J77" s="884"/>
      <c r="K77" s="884"/>
      <c r="L77" s="884"/>
      <c r="M77" s="884"/>
      <c r="N77" s="884"/>
      <c r="O77" s="882"/>
    </row>
    <row r="78" spans="1:15" ht="15" customHeight="1" x14ac:dyDescent="0.25">
      <c r="A78" s="882"/>
      <c r="B78" s="882"/>
      <c r="C78" s="882"/>
      <c r="D78" s="882"/>
      <c r="E78" s="882"/>
      <c r="F78" s="882"/>
      <c r="G78" s="883"/>
      <c r="H78" s="883"/>
      <c r="I78" s="884"/>
      <c r="J78" s="884"/>
      <c r="K78" s="884"/>
      <c r="L78" s="884"/>
      <c r="M78" s="884"/>
      <c r="N78" s="884"/>
      <c r="O78" s="882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5" activePane="bottomLeft" state="frozen"/>
      <selection pane="bottomLeft" activeCell="A5" sqref="A5"/>
    </sheetView>
  </sheetViews>
  <sheetFormatPr defaultColWidth="9.109375" defaultRowHeight="15" customHeight="1" x14ac:dyDescent="0.25"/>
  <cols>
    <col min="1" max="1" width="6.88671875" style="90" customWidth="1"/>
    <col min="2" max="2" width="8.44140625" style="91" customWidth="1"/>
    <col min="3" max="3" width="8.109375" style="96" customWidth="1"/>
    <col min="4" max="4" width="20.5546875" style="484" customWidth="1"/>
    <col min="5" max="5" width="9.88671875" style="91" customWidth="1"/>
    <col min="6" max="6" width="4.33203125" style="90" customWidth="1"/>
    <col min="7" max="7" width="16.88671875" style="91" customWidth="1"/>
    <col min="8" max="8" width="8.88671875" style="932" customWidth="1"/>
    <col min="9" max="9" width="9.109375" style="91"/>
    <col min="10" max="10" width="9.5546875" style="90" bestFit="1" customWidth="1"/>
    <col min="11" max="11" width="6.109375" style="90" bestFit="1" customWidth="1"/>
    <col min="12" max="12" width="8" style="92" customWidth="1"/>
    <col min="13" max="13" width="8.5546875" style="326" customWidth="1"/>
    <col min="14" max="14" width="9.6640625" style="93" hidden="1" customWidth="1"/>
    <col min="15" max="15" width="11.33203125" style="93" bestFit="1" customWidth="1"/>
    <col min="16" max="16384" width="9.109375" style="90"/>
  </cols>
  <sheetData>
    <row r="1" spans="1:20" s="84" customFormat="1" ht="15" customHeight="1" x14ac:dyDescent="0.25">
      <c r="A1" s="76">
        <f>cgas!J6</f>
        <v>37258</v>
      </c>
      <c r="B1" s="77"/>
      <c r="C1" s="94"/>
      <c r="D1" s="467"/>
      <c r="E1" s="78"/>
      <c r="F1" s="79"/>
      <c r="G1" s="78"/>
      <c r="H1" s="924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5">
      <c r="A2" s="115" t="s">
        <v>2310</v>
      </c>
      <c r="B2" s="114"/>
      <c r="C2" s="116"/>
      <c r="D2" s="468"/>
      <c r="E2" s="116"/>
      <c r="F2" s="115"/>
      <c r="G2" s="116"/>
      <c r="H2" s="925"/>
      <c r="I2" s="176" t="s">
        <v>2047</v>
      </c>
      <c r="J2" s="177">
        <f>+cgas!J4</f>
        <v>2.11</v>
      </c>
      <c r="K2" s="82"/>
      <c r="L2" s="83"/>
      <c r="M2" s="323"/>
      <c r="N2" s="82"/>
      <c r="O2" s="82"/>
    </row>
    <row r="3" spans="1:20" s="84" customFormat="1" ht="15" customHeight="1" x14ac:dyDescent="0.25">
      <c r="A3" s="79"/>
      <c r="B3" s="78"/>
      <c r="C3" s="94"/>
      <c r="D3" s="467"/>
      <c r="E3" s="78"/>
      <c r="F3" s="79"/>
      <c r="G3" s="78"/>
      <c r="H3" s="924"/>
      <c r="I3" s="176" t="s">
        <v>2071</v>
      </c>
      <c r="J3" s="177">
        <f>+cgas!J5</f>
        <v>2.14</v>
      </c>
      <c r="K3" s="82"/>
      <c r="L3" s="83"/>
      <c r="M3" s="323"/>
      <c r="N3" s="82"/>
      <c r="O3" s="82"/>
    </row>
    <row r="4" spans="1:20" s="21" customFormat="1" ht="15" customHeight="1" x14ac:dyDescent="0.25">
      <c r="A4" s="85" t="s">
        <v>2072</v>
      </c>
      <c r="B4" s="80" t="s">
        <v>2073</v>
      </c>
      <c r="C4" s="95" t="s">
        <v>2074</v>
      </c>
      <c r="D4" s="469" t="s">
        <v>2075</v>
      </c>
      <c r="E4" s="80" t="s">
        <v>2057</v>
      </c>
      <c r="F4" s="80" t="s">
        <v>2076</v>
      </c>
      <c r="G4" s="80" t="s">
        <v>2081</v>
      </c>
      <c r="H4" s="926" t="s">
        <v>2059</v>
      </c>
      <c r="I4" s="80" t="s">
        <v>2082</v>
      </c>
      <c r="J4" s="85"/>
      <c r="K4" s="86" t="s">
        <v>2083</v>
      </c>
      <c r="L4" s="87" t="s">
        <v>2084</v>
      </c>
      <c r="M4" s="324" t="s">
        <v>2053</v>
      </c>
      <c r="N4" s="86" t="s">
        <v>2085</v>
      </c>
      <c r="O4" s="86" t="s">
        <v>1268</v>
      </c>
    </row>
    <row r="5" spans="1:20" s="21" customFormat="1" ht="15" customHeight="1" x14ac:dyDescent="0.25">
      <c r="A5" s="179" t="s">
        <v>2086</v>
      </c>
      <c r="B5" s="134"/>
      <c r="C5" s="754">
        <v>733019</v>
      </c>
      <c r="D5" s="755" t="s">
        <v>2146</v>
      </c>
      <c r="E5" s="71">
        <v>35477</v>
      </c>
      <c r="F5" s="72"/>
      <c r="G5" s="71" t="s">
        <v>2070</v>
      </c>
      <c r="H5" s="927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2.0972</v>
      </c>
      <c r="K5" s="325">
        <v>0.25</v>
      </c>
      <c r="L5" s="758">
        <f t="shared" ref="L5:L54" si="2">+J5-K5</f>
        <v>1.8472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2183</v>
      </c>
    </row>
    <row r="6" spans="1:20" s="21" customFormat="1" ht="15" customHeight="1" x14ac:dyDescent="0.25">
      <c r="A6" s="315" t="s">
        <v>2086</v>
      </c>
      <c r="B6" s="17">
        <v>109791</v>
      </c>
      <c r="C6" s="318">
        <v>729406</v>
      </c>
      <c r="D6" s="470" t="s">
        <v>1108</v>
      </c>
      <c r="E6" s="17"/>
      <c r="F6" s="17">
        <v>2462</v>
      </c>
      <c r="G6" s="17" t="s">
        <v>916</v>
      </c>
      <c r="H6" s="183" t="str">
        <f t="shared" si="0"/>
        <v>na</v>
      </c>
      <c r="I6" s="17">
        <f t="shared" si="1"/>
        <v>0</v>
      </c>
      <c r="J6" s="113">
        <f>+$J$2*0.95</f>
        <v>2.0044999999999997</v>
      </c>
      <c r="K6" s="325">
        <v>0.25</v>
      </c>
      <c r="L6" s="19">
        <f t="shared" si="2"/>
        <v>1.7544999999999997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2185</v>
      </c>
    </row>
    <row r="7" spans="1:20" s="21" customFormat="1" ht="15" customHeight="1" x14ac:dyDescent="0.25">
      <c r="A7" s="179" t="s">
        <v>2086</v>
      </c>
      <c r="B7" s="17">
        <v>113790</v>
      </c>
      <c r="C7" s="365">
        <v>712005</v>
      </c>
      <c r="D7" s="466" t="s">
        <v>2241</v>
      </c>
      <c r="E7" s="17"/>
      <c r="F7" s="16"/>
      <c r="G7" s="17" t="s">
        <v>2070</v>
      </c>
      <c r="H7" s="183" t="str">
        <f t="shared" si="0"/>
        <v>na</v>
      </c>
      <c r="I7" s="17">
        <f t="shared" si="1"/>
        <v>0</v>
      </c>
      <c r="J7" s="113">
        <f>+$J$3*0.98</f>
        <v>2.0972</v>
      </c>
      <c r="K7" s="325">
        <v>0.25</v>
      </c>
      <c r="L7" s="19">
        <f t="shared" si="2"/>
        <v>1.8472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1169</v>
      </c>
    </row>
    <row r="8" spans="1:20" s="21" customFormat="1" ht="15" customHeight="1" x14ac:dyDescent="0.25">
      <c r="A8" s="315" t="s">
        <v>2086</v>
      </c>
      <c r="B8" s="17"/>
      <c r="C8" s="318" t="s">
        <v>1932</v>
      </c>
      <c r="D8" s="470" t="s">
        <v>1109</v>
      </c>
      <c r="E8" s="17"/>
      <c r="F8" s="17">
        <v>3637</v>
      </c>
      <c r="G8" s="17" t="s">
        <v>1110</v>
      </c>
      <c r="H8" s="183" t="str">
        <f t="shared" si="0"/>
        <v>na</v>
      </c>
      <c r="I8" s="17">
        <f t="shared" si="1"/>
        <v>0</v>
      </c>
      <c r="J8" s="113">
        <f>+$J$3*0.99</f>
        <v>2.1186000000000003</v>
      </c>
      <c r="K8" s="325">
        <v>0.25</v>
      </c>
      <c r="L8" s="19">
        <f t="shared" si="2"/>
        <v>1.8686000000000003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2093</v>
      </c>
    </row>
    <row r="9" spans="1:20" s="21" customFormat="1" ht="15" customHeight="1" x14ac:dyDescent="0.25">
      <c r="A9" s="315" t="s">
        <v>1111</v>
      </c>
      <c r="B9" s="17">
        <v>119544</v>
      </c>
      <c r="C9" s="318">
        <v>719658</v>
      </c>
      <c r="D9" s="369" t="s">
        <v>1112</v>
      </c>
      <c r="E9" s="328" t="s">
        <v>1263</v>
      </c>
      <c r="F9" s="18" t="s">
        <v>910</v>
      </c>
      <c r="G9" s="10" t="s">
        <v>1113</v>
      </c>
      <c r="H9" s="183" t="str">
        <f t="shared" si="0"/>
        <v>na</v>
      </c>
      <c r="I9" s="17">
        <f t="shared" si="1"/>
        <v>0</v>
      </c>
      <c r="J9" s="113">
        <f>+$J$3-0.03</f>
        <v>2.1100000000000003</v>
      </c>
      <c r="K9" s="325">
        <v>0.25</v>
      </c>
      <c r="L9" s="19">
        <f t="shared" si="2"/>
        <v>1.8600000000000003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1262</v>
      </c>
    </row>
    <row r="10" spans="1:20" s="21" customFormat="1" ht="15" customHeight="1" x14ac:dyDescent="0.25">
      <c r="A10" s="179" t="s">
        <v>2086</v>
      </c>
      <c r="B10" s="134"/>
      <c r="C10" s="365">
        <v>730506</v>
      </c>
      <c r="D10" s="466" t="s">
        <v>2328</v>
      </c>
      <c r="E10" s="17"/>
      <c r="F10" s="16"/>
      <c r="G10" s="267" t="s">
        <v>2066</v>
      </c>
      <c r="H10" s="183" t="str">
        <f t="shared" si="0"/>
        <v>na</v>
      </c>
      <c r="I10" s="17">
        <f t="shared" si="1"/>
        <v>0</v>
      </c>
      <c r="J10" s="113">
        <f>+$J$3*0.99</f>
        <v>2.1186000000000003</v>
      </c>
      <c r="K10" s="325">
        <v>0.25</v>
      </c>
      <c r="L10" s="19">
        <f t="shared" si="2"/>
        <v>1.8686000000000003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1262</v>
      </c>
    </row>
    <row r="11" spans="1:20" s="21" customFormat="1" ht="15" customHeight="1" x14ac:dyDescent="0.25">
      <c r="A11" s="179" t="s">
        <v>2086</v>
      </c>
      <c r="B11" s="17">
        <v>113798</v>
      </c>
      <c r="C11" s="365">
        <v>722244</v>
      </c>
      <c r="D11" s="466" t="s">
        <v>2314</v>
      </c>
      <c r="E11" s="18"/>
      <c r="F11" s="10"/>
      <c r="G11" s="267" t="s">
        <v>2063</v>
      </c>
      <c r="H11" s="183" t="str">
        <f t="shared" si="0"/>
        <v>na</v>
      </c>
      <c r="I11" s="17">
        <f t="shared" si="1"/>
        <v>0</v>
      </c>
      <c r="J11" s="113">
        <f>+$J$3-0.02</f>
        <v>2.12</v>
      </c>
      <c r="K11" s="325">
        <v>0.25</v>
      </c>
      <c r="L11" s="19">
        <f t="shared" si="2"/>
        <v>1.87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1262</v>
      </c>
    </row>
    <row r="12" spans="1:20" s="21" customFormat="1" ht="15" customHeight="1" x14ac:dyDescent="0.25">
      <c r="A12" s="315" t="s">
        <v>2086</v>
      </c>
      <c r="B12" s="17">
        <v>133260</v>
      </c>
      <c r="C12" s="318">
        <v>730094</v>
      </c>
      <c r="D12" s="470" t="s">
        <v>1114</v>
      </c>
      <c r="E12" s="17"/>
      <c r="F12" s="17">
        <v>4582</v>
      </c>
      <c r="G12" s="17" t="s">
        <v>916</v>
      </c>
      <c r="H12" s="183" t="str">
        <f t="shared" si="0"/>
        <v>na</v>
      </c>
      <c r="I12" s="17">
        <f t="shared" si="1"/>
        <v>0</v>
      </c>
      <c r="J12" s="113">
        <f>+$J$2*0.95</f>
        <v>2.0044999999999997</v>
      </c>
      <c r="K12" s="325">
        <v>0.25</v>
      </c>
      <c r="L12" s="19">
        <f t="shared" si="2"/>
        <v>1.7544999999999997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1169</v>
      </c>
    </row>
    <row r="13" spans="1:20" s="21" customFormat="1" ht="15" customHeight="1" x14ac:dyDescent="0.25">
      <c r="A13" s="315" t="s">
        <v>2086</v>
      </c>
      <c r="B13" s="17"/>
      <c r="C13" s="318">
        <v>730824</v>
      </c>
      <c r="D13" s="470" t="s">
        <v>1114</v>
      </c>
      <c r="E13" s="17"/>
      <c r="F13" s="17">
        <v>4582</v>
      </c>
      <c r="G13" s="17" t="s">
        <v>916</v>
      </c>
      <c r="H13" s="183" t="str">
        <f t="shared" si="0"/>
        <v>na</v>
      </c>
      <c r="I13" s="17">
        <f t="shared" si="1"/>
        <v>0</v>
      </c>
      <c r="J13" s="113">
        <f>+$J$2*0.95</f>
        <v>2.0044999999999997</v>
      </c>
      <c r="K13" s="325">
        <v>0.25</v>
      </c>
      <c r="L13" s="19">
        <f t="shared" si="2"/>
        <v>1.7544999999999997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1262</v>
      </c>
    </row>
    <row r="14" spans="1:20" s="21" customFormat="1" ht="15" customHeight="1" x14ac:dyDescent="0.25">
      <c r="A14" s="315" t="s">
        <v>2086</v>
      </c>
      <c r="B14" s="17">
        <v>110375</v>
      </c>
      <c r="C14" s="318">
        <v>732731</v>
      </c>
      <c r="D14" s="470" t="s">
        <v>1114</v>
      </c>
      <c r="E14" s="17"/>
      <c r="F14" s="17">
        <v>4582</v>
      </c>
      <c r="G14" s="17" t="s">
        <v>916</v>
      </c>
      <c r="H14" s="183" t="str">
        <f t="shared" si="0"/>
        <v>na</v>
      </c>
      <c r="I14" s="17">
        <f t="shared" si="1"/>
        <v>0</v>
      </c>
      <c r="J14" s="113">
        <f>+$J$2*0.95</f>
        <v>2.0044999999999997</v>
      </c>
      <c r="K14" s="325">
        <v>0.25</v>
      </c>
      <c r="L14" s="19">
        <f t="shared" si="2"/>
        <v>1.7544999999999997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1262</v>
      </c>
    </row>
    <row r="15" spans="1:20" s="21" customFormat="1" ht="15" customHeight="1" x14ac:dyDescent="0.25">
      <c r="A15" s="315" t="s">
        <v>2086</v>
      </c>
      <c r="B15" s="17">
        <v>109758</v>
      </c>
      <c r="C15" s="318">
        <v>718778</v>
      </c>
      <c r="D15" s="470" t="s">
        <v>1115</v>
      </c>
      <c r="E15" s="17"/>
      <c r="F15" s="17">
        <v>4674</v>
      </c>
      <c r="G15" s="17" t="s">
        <v>1116</v>
      </c>
      <c r="H15" s="183" t="str">
        <f t="shared" si="0"/>
        <v>na</v>
      </c>
      <c r="I15" s="17">
        <f t="shared" si="1"/>
        <v>0</v>
      </c>
      <c r="J15" s="113">
        <f>+$J$3-0.08</f>
        <v>2.06</v>
      </c>
      <c r="K15" s="325">
        <v>0.25</v>
      </c>
      <c r="L15" s="19">
        <f t="shared" si="2"/>
        <v>1.81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1262</v>
      </c>
    </row>
    <row r="16" spans="1:20" s="21" customFormat="1" ht="15" customHeight="1" x14ac:dyDescent="0.25">
      <c r="A16" s="315" t="s">
        <v>2086</v>
      </c>
      <c r="B16" s="17">
        <v>113629</v>
      </c>
      <c r="C16" s="318">
        <v>720186</v>
      </c>
      <c r="D16" s="470" t="s">
        <v>1115</v>
      </c>
      <c r="E16" s="17"/>
      <c r="F16" s="17">
        <v>4674</v>
      </c>
      <c r="G16" s="17" t="s">
        <v>1116</v>
      </c>
      <c r="H16" s="183">
        <f t="shared" si="0"/>
        <v>0</v>
      </c>
      <c r="I16" s="17">
        <f t="shared" si="1"/>
        <v>0</v>
      </c>
      <c r="J16" s="113">
        <f>+$J$3-0.08</f>
        <v>2.06</v>
      </c>
      <c r="K16" s="325">
        <v>0.25</v>
      </c>
      <c r="L16" s="19">
        <f t="shared" si="2"/>
        <v>1.81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1169</v>
      </c>
    </row>
    <row r="17" spans="1:20" s="21" customFormat="1" ht="15" customHeight="1" x14ac:dyDescent="0.25">
      <c r="A17" s="315" t="s">
        <v>2087</v>
      </c>
      <c r="B17" s="17">
        <v>109754</v>
      </c>
      <c r="C17" s="318">
        <v>720660</v>
      </c>
      <c r="D17" s="470" t="s">
        <v>1117</v>
      </c>
      <c r="E17" s="321"/>
      <c r="F17" s="17">
        <v>5360</v>
      </c>
      <c r="G17" s="17" t="s">
        <v>2070</v>
      </c>
      <c r="H17" s="183" t="str">
        <f t="shared" si="0"/>
        <v>na</v>
      </c>
      <c r="I17" s="17">
        <f t="shared" si="1"/>
        <v>0</v>
      </c>
      <c r="J17" s="113">
        <f>+$J$3*0.98</f>
        <v>2.0972</v>
      </c>
      <c r="K17" s="325">
        <v>0.25</v>
      </c>
      <c r="L17" s="19">
        <f t="shared" si="2"/>
        <v>1.8472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1169</v>
      </c>
    </row>
    <row r="18" spans="1:20" s="97" customFormat="1" ht="15" customHeight="1" x14ac:dyDescent="0.25">
      <c r="A18" s="315" t="s">
        <v>2087</v>
      </c>
      <c r="B18" s="17">
        <v>113630</v>
      </c>
      <c r="C18" s="318">
        <v>721338</v>
      </c>
      <c r="D18" s="470" t="s">
        <v>1117</v>
      </c>
      <c r="E18" s="17"/>
      <c r="F18" s="17">
        <v>5360</v>
      </c>
      <c r="G18" s="17" t="s">
        <v>2070</v>
      </c>
      <c r="H18" s="183" t="str">
        <f t="shared" si="0"/>
        <v>na</v>
      </c>
      <c r="I18" s="17">
        <f t="shared" si="1"/>
        <v>0</v>
      </c>
      <c r="J18" s="113">
        <f>+$J$3*0.98</f>
        <v>2.0972</v>
      </c>
      <c r="K18" s="325">
        <v>0.25</v>
      </c>
      <c r="L18" s="19">
        <f t="shared" si="2"/>
        <v>1.8472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2187</v>
      </c>
    </row>
    <row r="19" spans="1:20" s="21" customFormat="1" ht="15" customHeight="1" x14ac:dyDescent="0.25">
      <c r="A19" s="179" t="s">
        <v>2086</v>
      </c>
      <c r="B19" s="17">
        <v>113904</v>
      </c>
      <c r="C19" s="365">
        <v>721076</v>
      </c>
      <c r="D19" s="466" t="s">
        <v>2274</v>
      </c>
      <c r="E19" s="17"/>
      <c r="F19" s="16"/>
      <c r="G19" s="17" t="s">
        <v>2064</v>
      </c>
      <c r="H19" s="183" t="str">
        <f t="shared" si="0"/>
        <v>na</v>
      </c>
      <c r="I19" s="17">
        <f t="shared" si="1"/>
        <v>0</v>
      </c>
      <c r="J19" s="113">
        <f>+$J$3*0.98</f>
        <v>2.0972</v>
      </c>
      <c r="K19" s="325">
        <v>0.25</v>
      </c>
      <c r="L19" s="19">
        <f t="shared" si="2"/>
        <v>1.8472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20</v>
      </c>
    </row>
    <row r="20" spans="1:20" s="21" customFormat="1" ht="15" customHeight="1" x14ac:dyDescent="0.25">
      <c r="A20" s="315" t="s">
        <v>2086</v>
      </c>
      <c r="B20" s="17">
        <v>122591</v>
      </c>
      <c r="C20" s="318">
        <v>722104</v>
      </c>
      <c r="D20" s="470" t="s">
        <v>1118</v>
      </c>
      <c r="E20" s="17"/>
      <c r="F20" s="17">
        <v>6766</v>
      </c>
      <c r="G20" s="17" t="s">
        <v>1116</v>
      </c>
      <c r="H20" s="183" t="str">
        <f t="shared" si="0"/>
        <v>na</v>
      </c>
      <c r="I20" s="17">
        <f t="shared" si="1"/>
        <v>0</v>
      </c>
      <c r="J20" s="113">
        <f>+$J$3-0.08</f>
        <v>2.06</v>
      </c>
      <c r="K20" s="325">
        <v>0.25</v>
      </c>
      <c r="L20" s="19">
        <f t="shared" si="2"/>
        <v>1.81</v>
      </c>
      <c r="M20" s="325">
        <f t="shared" si="4"/>
        <v>0</v>
      </c>
      <c r="N20" s="112">
        <f t="shared" si="3"/>
        <v>0</v>
      </c>
      <c r="O20" s="112">
        <f t="shared" si="5"/>
        <v>0</v>
      </c>
      <c r="P20" s="90"/>
      <c r="Q20" s="90"/>
      <c r="S20" s="365">
        <v>704162</v>
      </c>
      <c r="T20" s="466" t="s">
        <v>2190</v>
      </c>
    </row>
    <row r="21" spans="1:20" s="21" customFormat="1" ht="15" customHeight="1" x14ac:dyDescent="0.25">
      <c r="A21" s="315" t="s">
        <v>2086</v>
      </c>
      <c r="B21" s="75">
        <v>113632</v>
      </c>
      <c r="C21" s="318">
        <v>730539</v>
      </c>
      <c r="D21" s="470" t="s">
        <v>1118</v>
      </c>
      <c r="E21" s="17"/>
      <c r="F21" s="17">
        <v>6766</v>
      </c>
      <c r="G21" s="17" t="s">
        <v>1116</v>
      </c>
      <c r="H21" s="183">
        <f t="shared" si="0"/>
        <v>0</v>
      </c>
      <c r="I21" s="17">
        <f t="shared" si="1"/>
        <v>0</v>
      </c>
      <c r="J21" s="113">
        <f>+$J$3-0.08</f>
        <v>2.06</v>
      </c>
      <c r="K21" s="325">
        <v>0.25</v>
      </c>
      <c r="L21" s="19">
        <f t="shared" si="2"/>
        <v>1.81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1162</v>
      </c>
    </row>
    <row r="22" spans="1:20" s="21" customFormat="1" ht="15" customHeight="1" x14ac:dyDescent="0.25">
      <c r="A22" s="179" t="s">
        <v>2086</v>
      </c>
      <c r="B22" s="134"/>
      <c r="C22" s="365">
        <v>730646</v>
      </c>
      <c r="D22" s="466" t="s">
        <v>2333</v>
      </c>
      <c r="E22" s="17"/>
      <c r="F22" s="16"/>
      <c r="G22" s="267" t="s">
        <v>2070</v>
      </c>
      <c r="H22" s="183" t="str">
        <f t="shared" si="0"/>
        <v>na</v>
      </c>
      <c r="I22" s="17">
        <f t="shared" si="1"/>
        <v>0</v>
      </c>
      <c r="J22" s="113">
        <f>+$J$3*0.98</f>
        <v>2.0972</v>
      </c>
      <c r="K22" s="325">
        <v>0.25</v>
      </c>
      <c r="L22" s="19">
        <f t="shared" si="2"/>
        <v>1.8472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2144</v>
      </c>
    </row>
    <row r="23" spans="1:20" s="21" customFormat="1" ht="15" customHeight="1" x14ac:dyDescent="0.25">
      <c r="A23" s="361" t="s">
        <v>2086</v>
      </c>
      <c r="B23" s="17"/>
      <c r="C23" s="318">
        <v>720240</v>
      </c>
      <c r="D23" s="470" t="s">
        <v>2312</v>
      </c>
      <c r="E23" s="17"/>
      <c r="F23" s="17">
        <v>7255</v>
      </c>
      <c r="G23" s="17" t="s">
        <v>2313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1175</v>
      </c>
    </row>
    <row r="24" spans="1:20" s="21" customFormat="1" ht="15" customHeight="1" x14ac:dyDescent="0.25">
      <c r="A24" s="361" t="s">
        <v>2086</v>
      </c>
      <c r="B24" s="17"/>
      <c r="C24" s="318">
        <v>729955</v>
      </c>
      <c r="D24" s="470" t="s">
        <v>2312</v>
      </c>
      <c r="E24" s="17"/>
      <c r="F24" s="17">
        <v>7255</v>
      </c>
      <c r="G24" s="17" t="s">
        <v>2313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2069</v>
      </c>
    </row>
    <row r="25" spans="1:20" s="73" customFormat="1" ht="15" customHeight="1" x14ac:dyDescent="0.25">
      <c r="A25" s="361" t="s">
        <v>2086</v>
      </c>
      <c r="B25" s="17"/>
      <c r="C25" s="318">
        <v>734512</v>
      </c>
      <c r="D25" s="470" t="s">
        <v>2312</v>
      </c>
      <c r="E25" s="17"/>
      <c r="F25" s="17">
        <v>7255</v>
      </c>
      <c r="G25" s="17" t="s">
        <v>2313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1262</v>
      </c>
    </row>
    <row r="26" spans="1:20" s="73" customFormat="1" ht="15" customHeight="1" x14ac:dyDescent="0.25">
      <c r="A26" s="361" t="s">
        <v>2086</v>
      </c>
      <c r="B26" s="17"/>
      <c r="C26" s="318">
        <v>736003</v>
      </c>
      <c r="D26" s="470" t="s">
        <v>2312</v>
      </c>
      <c r="E26" s="17"/>
      <c r="F26" s="17">
        <v>7255</v>
      </c>
      <c r="G26" s="17" t="s">
        <v>2313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2193</v>
      </c>
    </row>
    <row r="27" spans="1:20" s="21" customFormat="1" ht="15" customHeight="1" x14ac:dyDescent="0.25">
      <c r="A27" s="361" t="s">
        <v>2086</v>
      </c>
      <c r="B27" s="17"/>
      <c r="C27" s="318">
        <v>736005</v>
      </c>
      <c r="D27" s="470" t="s">
        <v>2312</v>
      </c>
      <c r="E27" s="17"/>
      <c r="F27" s="17">
        <v>7255</v>
      </c>
      <c r="G27" s="17" t="s">
        <v>2313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1449</v>
      </c>
    </row>
    <row r="28" spans="1:20" s="21" customFormat="1" ht="15" customHeight="1" x14ac:dyDescent="0.25">
      <c r="A28" s="361" t="s">
        <v>2086</v>
      </c>
      <c r="B28" s="17"/>
      <c r="C28" s="318">
        <v>736048</v>
      </c>
      <c r="D28" s="470" t="s">
        <v>2312</v>
      </c>
      <c r="E28" s="17"/>
      <c r="F28" s="17">
        <v>7255</v>
      </c>
      <c r="G28" s="17" t="s">
        <v>2313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2197</v>
      </c>
    </row>
    <row r="29" spans="1:20" s="21" customFormat="1" ht="15" customHeight="1" x14ac:dyDescent="0.25">
      <c r="A29" s="361" t="s">
        <v>2086</v>
      </c>
      <c r="B29" s="17"/>
      <c r="C29" s="318">
        <v>736067</v>
      </c>
      <c r="D29" s="470" t="s">
        <v>2312</v>
      </c>
      <c r="E29" s="17"/>
      <c r="F29" s="17">
        <v>7255</v>
      </c>
      <c r="G29" s="17" t="s">
        <v>2313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2198</v>
      </c>
    </row>
    <row r="30" spans="1:20" s="21" customFormat="1" ht="15" customHeight="1" x14ac:dyDescent="0.25">
      <c r="A30" s="361" t="s">
        <v>2086</v>
      </c>
      <c r="B30" s="17"/>
      <c r="C30" s="318">
        <v>736116</v>
      </c>
      <c r="D30" s="470" t="s">
        <v>2312</v>
      </c>
      <c r="E30" s="17"/>
      <c r="F30" s="17">
        <v>7255</v>
      </c>
      <c r="G30" s="17" t="s">
        <v>2313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2198</v>
      </c>
    </row>
    <row r="31" spans="1:20" s="21" customFormat="1" ht="15" customHeight="1" x14ac:dyDescent="0.25">
      <c r="A31" s="179" t="s">
        <v>2086</v>
      </c>
      <c r="B31" s="17">
        <v>109791</v>
      </c>
      <c r="C31" s="365">
        <v>701263</v>
      </c>
      <c r="D31" s="466" t="s">
        <v>2185</v>
      </c>
      <c r="E31" s="17"/>
      <c r="F31" s="16"/>
      <c r="G31" s="267" t="s">
        <v>2099</v>
      </c>
      <c r="H31" s="183">
        <f t="shared" si="0"/>
        <v>7</v>
      </c>
      <c r="I31" s="17">
        <f t="shared" si="1"/>
        <v>9</v>
      </c>
      <c r="J31" s="113">
        <f>+$J$3*0.95</f>
        <v>2.0329999999999999</v>
      </c>
      <c r="K31" s="325">
        <v>0.25</v>
      </c>
      <c r="L31" s="19">
        <f t="shared" si="2"/>
        <v>1.7829999999999999</v>
      </c>
      <c r="M31" s="325">
        <f t="shared" si="4"/>
        <v>9.0000000000000011E-3</v>
      </c>
      <c r="N31" s="112">
        <f t="shared" si="3"/>
        <v>16.047000000000001</v>
      </c>
      <c r="O31" s="112">
        <f t="shared" si="5"/>
        <v>16.038</v>
      </c>
      <c r="S31" s="365">
        <v>706283</v>
      </c>
      <c r="T31" s="485" t="s">
        <v>2197</v>
      </c>
    </row>
    <row r="32" spans="1:20" s="21" customFormat="1" ht="15" customHeight="1" x14ac:dyDescent="0.25">
      <c r="A32" s="315" t="s">
        <v>2086</v>
      </c>
      <c r="B32" s="17">
        <v>109744</v>
      </c>
      <c r="C32" s="318">
        <v>718274</v>
      </c>
      <c r="D32" s="470" t="s">
        <v>2088</v>
      </c>
      <c r="E32" s="17"/>
      <c r="F32" s="17">
        <v>8219</v>
      </c>
      <c r="G32" s="17" t="s">
        <v>1107</v>
      </c>
      <c r="H32" s="183" t="str">
        <f t="shared" si="0"/>
        <v>na</v>
      </c>
      <c r="I32" s="17">
        <f t="shared" si="1"/>
        <v>0</v>
      </c>
      <c r="J32" s="113">
        <f>+$J$3*0.985</f>
        <v>2.1078999999999999</v>
      </c>
      <c r="K32" s="325">
        <v>0.25</v>
      </c>
      <c r="L32" s="19">
        <f t="shared" si="2"/>
        <v>1.8578999999999999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2069</v>
      </c>
    </row>
    <row r="33" spans="1:20" s="21" customFormat="1" ht="15" customHeight="1" x14ac:dyDescent="0.25">
      <c r="A33" s="315" t="s">
        <v>2086</v>
      </c>
      <c r="B33" s="17">
        <v>109793</v>
      </c>
      <c r="C33" s="318">
        <v>718426</v>
      </c>
      <c r="D33" s="470" t="s">
        <v>1119</v>
      </c>
      <c r="E33" s="17"/>
      <c r="F33" s="17">
        <v>74017</v>
      </c>
      <c r="G33" s="17" t="s">
        <v>1120</v>
      </c>
      <c r="H33" s="183" t="str">
        <f t="shared" si="0"/>
        <v>na</v>
      </c>
      <c r="I33" s="17">
        <f t="shared" si="1"/>
        <v>0</v>
      </c>
      <c r="J33" s="113">
        <f>+$J$3-0.02</f>
        <v>2.12</v>
      </c>
      <c r="K33" s="325">
        <v>0.25</v>
      </c>
      <c r="L33" s="19">
        <f t="shared" si="2"/>
        <v>1.87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2199</v>
      </c>
    </row>
    <row r="34" spans="1:20" s="21" customFormat="1" ht="15" customHeight="1" x14ac:dyDescent="0.25">
      <c r="A34" s="179" t="s">
        <v>2086</v>
      </c>
      <c r="B34" s="134"/>
      <c r="C34" s="686">
        <v>717420</v>
      </c>
      <c r="D34" s="687" t="s">
        <v>1656</v>
      </c>
      <c r="E34" s="328" t="s">
        <v>1105</v>
      </c>
      <c r="F34" s="16"/>
      <c r="G34" s="685" t="s">
        <v>1658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2201</v>
      </c>
    </row>
    <row r="35" spans="1:20" s="21" customFormat="1" ht="15" customHeight="1" x14ac:dyDescent="0.25">
      <c r="A35" s="179" t="s">
        <v>2086</v>
      </c>
      <c r="B35" s="134"/>
      <c r="C35" s="686">
        <v>719189</v>
      </c>
      <c r="D35" s="687" t="s">
        <v>1656</v>
      </c>
      <c r="E35" s="328" t="s">
        <v>1105</v>
      </c>
      <c r="F35" s="16"/>
      <c r="G35" s="685" t="s">
        <v>1658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2201</v>
      </c>
    </row>
    <row r="36" spans="1:20" s="21" customFormat="1" ht="15" customHeight="1" x14ac:dyDescent="0.25">
      <c r="A36" s="179" t="s">
        <v>2086</v>
      </c>
      <c r="B36" s="134"/>
      <c r="C36" s="686">
        <v>719698</v>
      </c>
      <c r="D36" s="687" t="s">
        <v>1656</v>
      </c>
      <c r="E36" s="328" t="s">
        <v>1105</v>
      </c>
      <c r="F36" s="16"/>
      <c r="G36" s="685" t="s">
        <v>1658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2201</v>
      </c>
    </row>
    <row r="37" spans="1:20" s="21" customFormat="1" ht="15" customHeight="1" x14ac:dyDescent="0.25">
      <c r="A37" s="179" t="s">
        <v>2086</v>
      </c>
      <c r="B37" s="134"/>
      <c r="C37" s="686">
        <v>719866</v>
      </c>
      <c r="D37" s="687" t="s">
        <v>1656</v>
      </c>
      <c r="E37" s="328" t="s">
        <v>1105</v>
      </c>
      <c r="F37" s="16"/>
      <c r="G37" s="685" t="s">
        <v>1658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2201</v>
      </c>
    </row>
    <row r="38" spans="1:20" s="21" customFormat="1" ht="15" customHeight="1" x14ac:dyDescent="0.25">
      <c r="A38" s="179" t="s">
        <v>2086</v>
      </c>
      <c r="B38" s="134"/>
      <c r="C38" s="686">
        <v>719939</v>
      </c>
      <c r="D38" s="687" t="s">
        <v>1656</v>
      </c>
      <c r="E38" s="328" t="s">
        <v>1105</v>
      </c>
      <c r="F38" s="16"/>
      <c r="G38" s="685" t="s">
        <v>1658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2201</v>
      </c>
    </row>
    <row r="39" spans="1:20" s="21" customFormat="1" ht="15" customHeight="1" x14ac:dyDescent="0.25">
      <c r="A39" s="179" t="s">
        <v>2086</v>
      </c>
      <c r="B39" s="134"/>
      <c r="C39" s="686">
        <v>719940</v>
      </c>
      <c r="D39" s="687" t="s">
        <v>1656</v>
      </c>
      <c r="E39" s="328" t="s">
        <v>1105</v>
      </c>
      <c r="F39" s="16"/>
      <c r="G39" s="685" t="s">
        <v>1658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2201</v>
      </c>
    </row>
    <row r="40" spans="1:20" s="21" customFormat="1" ht="15" customHeight="1" x14ac:dyDescent="0.25">
      <c r="A40" s="179" t="s">
        <v>2086</v>
      </c>
      <c r="B40" s="134"/>
      <c r="C40" s="686">
        <v>719941</v>
      </c>
      <c r="D40" s="687" t="s">
        <v>1656</v>
      </c>
      <c r="E40" s="328" t="s">
        <v>1105</v>
      </c>
      <c r="F40" s="16"/>
      <c r="G40" s="685" t="s">
        <v>1658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2201</v>
      </c>
    </row>
    <row r="41" spans="1:20" s="21" customFormat="1" ht="15" customHeight="1" x14ac:dyDescent="0.25">
      <c r="A41" s="179" t="s">
        <v>2086</v>
      </c>
      <c r="B41" s="134"/>
      <c r="C41" s="686">
        <v>720534</v>
      </c>
      <c r="D41" s="687" t="s">
        <v>1656</v>
      </c>
      <c r="E41" s="328" t="s">
        <v>1105</v>
      </c>
      <c r="F41" s="16"/>
      <c r="G41" s="685" t="s">
        <v>1658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2201</v>
      </c>
    </row>
    <row r="42" spans="1:20" s="21" customFormat="1" ht="15" customHeight="1" x14ac:dyDescent="0.25">
      <c r="A42" s="179" t="s">
        <v>2086</v>
      </c>
      <c r="B42" s="134"/>
      <c r="C42" s="686">
        <v>720627</v>
      </c>
      <c r="D42" s="687" t="s">
        <v>1656</v>
      </c>
      <c r="E42" s="328" t="s">
        <v>1105</v>
      </c>
      <c r="F42" s="16"/>
      <c r="G42" s="685" t="s">
        <v>1658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2201</v>
      </c>
    </row>
    <row r="43" spans="1:20" s="21" customFormat="1" ht="15" customHeight="1" x14ac:dyDescent="0.25">
      <c r="A43" s="179" t="s">
        <v>2086</v>
      </c>
      <c r="B43" s="134"/>
      <c r="C43" s="686">
        <v>721198</v>
      </c>
      <c r="D43" s="687" t="s">
        <v>1656</v>
      </c>
      <c r="E43" s="328" t="s">
        <v>1105</v>
      </c>
      <c r="F43" s="16"/>
      <c r="G43" s="685" t="s">
        <v>1658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2201</v>
      </c>
    </row>
    <row r="44" spans="1:20" s="21" customFormat="1" ht="15" customHeight="1" x14ac:dyDescent="0.25">
      <c r="A44" s="179" t="s">
        <v>2086</v>
      </c>
      <c r="B44" s="134"/>
      <c r="C44" s="686">
        <v>722029</v>
      </c>
      <c r="D44" s="687" t="s">
        <v>1656</v>
      </c>
      <c r="E44" s="328" t="s">
        <v>1105</v>
      </c>
      <c r="F44" s="16"/>
      <c r="G44" s="685" t="s">
        <v>1658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2201</v>
      </c>
    </row>
    <row r="45" spans="1:20" s="21" customFormat="1" ht="15" customHeight="1" x14ac:dyDescent="0.25">
      <c r="A45" s="179" t="s">
        <v>2086</v>
      </c>
      <c r="B45" s="134"/>
      <c r="C45" s="686">
        <v>722030</v>
      </c>
      <c r="D45" s="687" t="s">
        <v>1656</v>
      </c>
      <c r="E45" s="328" t="s">
        <v>1105</v>
      </c>
      <c r="F45" s="16"/>
      <c r="G45" s="685" t="s">
        <v>1658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2201</v>
      </c>
    </row>
    <row r="46" spans="1:20" s="21" customFormat="1" ht="15" customHeight="1" x14ac:dyDescent="0.25">
      <c r="A46" s="179" t="s">
        <v>2086</v>
      </c>
      <c r="B46" s="134"/>
      <c r="C46" s="686">
        <v>722831</v>
      </c>
      <c r="D46" s="687" t="s">
        <v>1656</v>
      </c>
      <c r="E46" s="328" t="s">
        <v>1105</v>
      </c>
      <c r="F46" s="16"/>
      <c r="G46" s="685" t="s">
        <v>1658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2201</v>
      </c>
    </row>
    <row r="47" spans="1:20" s="21" customFormat="1" ht="15" customHeight="1" x14ac:dyDescent="0.25">
      <c r="A47" s="179" t="s">
        <v>2086</v>
      </c>
      <c r="B47" s="134"/>
      <c r="C47" s="686">
        <v>722853</v>
      </c>
      <c r="D47" s="687" t="s">
        <v>1656</v>
      </c>
      <c r="E47" s="328" t="s">
        <v>1105</v>
      </c>
      <c r="F47" s="16"/>
      <c r="G47" s="685" t="s">
        <v>1658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2201</v>
      </c>
    </row>
    <row r="48" spans="1:20" s="21" customFormat="1" ht="15" customHeight="1" x14ac:dyDescent="0.25">
      <c r="A48" s="179" t="s">
        <v>2086</v>
      </c>
      <c r="B48" s="134"/>
      <c r="C48" s="686">
        <v>723162</v>
      </c>
      <c r="D48" s="687" t="s">
        <v>1656</v>
      </c>
      <c r="E48" s="328" t="s">
        <v>1105</v>
      </c>
      <c r="F48" s="16"/>
      <c r="G48" s="685" t="s">
        <v>1658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2201</v>
      </c>
    </row>
    <row r="49" spans="1:20" s="21" customFormat="1" ht="15" customHeight="1" x14ac:dyDescent="0.25">
      <c r="A49" s="179" t="s">
        <v>2086</v>
      </c>
      <c r="B49" s="134"/>
      <c r="C49" s="686">
        <v>723345</v>
      </c>
      <c r="D49" s="687" t="s">
        <v>1656</v>
      </c>
      <c r="E49" s="328" t="s">
        <v>1105</v>
      </c>
      <c r="F49" s="16"/>
      <c r="G49" s="685" t="s">
        <v>1658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2201</v>
      </c>
    </row>
    <row r="50" spans="1:20" s="21" customFormat="1" ht="15" customHeight="1" x14ac:dyDescent="0.25">
      <c r="A50" s="179" t="s">
        <v>2086</v>
      </c>
      <c r="B50" s="134"/>
      <c r="C50" s="686">
        <v>724827</v>
      </c>
      <c r="D50" s="687" t="s">
        <v>1656</v>
      </c>
      <c r="E50" s="328" t="s">
        <v>1105</v>
      </c>
      <c r="F50" s="16"/>
      <c r="G50" s="685" t="s">
        <v>1658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2201</v>
      </c>
    </row>
    <row r="51" spans="1:20" s="21" customFormat="1" ht="15" customHeight="1" x14ac:dyDescent="0.25">
      <c r="A51" s="179" t="s">
        <v>2086</v>
      </c>
      <c r="B51" s="134"/>
      <c r="C51" s="686">
        <v>727384</v>
      </c>
      <c r="D51" s="687" t="s">
        <v>1656</v>
      </c>
      <c r="E51" s="328" t="s">
        <v>1105</v>
      </c>
      <c r="F51" s="16"/>
      <c r="G51" s="685" t="s">
        <v>1658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2201</v>
      </c>
    </row>
    <row r="52" spans="1:20" s="21" customFormat="1" ht="15" customHeight="1" x14ac:dyDescent="0.25">
      <c r="A52" s="179" t="s">
        <v>2086</v>
      </c>
      <c r="B52" s="134"/>
      <c r="C52" s="365">
        <v>730580</v>
      </c>
      <c r="D52" s="466" t="s">
        <v>2329</v>
      </c>
      <c r="E52" s="17"/>
      <c r="F52" s="16"/>
      <c r="G52" s="267" t="s">
        <v>2067</v>
      </c>
      <c r="H52" s="183" t="str">
        <f t="shared" si="0"/>
        <v>na</v>
      </c>
      <c r="I52" s="17">
        <f t="shared" si="1"/>
        <v>0</v>
      </c>
      <c r="J52" s="113">
        <f>+$J$3</f>
        <v>2.14</v>
      </c>
      <c r="K52" s="325">
        <v>0.25</v>
      </c>
      <c r="L52" s="19">
        <f t="shared" si="2"/>
        <v>1.8900000000000001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2201</v>
      </c>
    </row>
    <row r="53" spans="1:20" s="21" customFormat="1" ht="15" customHeight="1" x14ac:dyDescent="0.25">
      <c r="A53" s="179" t="s">
        <v>2086</v>
      </c>
      <c r="B53" s="134"/>
      <c r="C53" s="365">
        <v>731726</v>
      </c>
      <c r="D53" s="466" t="s">
        <v>2329</v>
      </c>
      <c r="E53" s="17"/>
      <c r="F53" s="16"/>
      <c r="G53" s="267" t="s">
        <v>2067</v>
      </c>
      <c r="H53" s="183" t="str">
        <f t="shared" si="0"/>
        <v>na</v>
      </c>
      <c r="I53" s="17">
        <f t="shared" si="1"/>
        <v>0</v>
      </c>
      <c r="J53" s="113">
        <f>+$J$3</f>
        <v>2.14</v>
      </c>
      <c r="K53" s="325">
        <v>0.25</v>
      </c>
      <c r="L53" s="19">
        <f t="shared" si="2"/>
        <v>1.8900000000000001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1169</v>
      </c>
    </row>
    <row r="54" spans="1:20" s="21" customFormat="1" ht="15" customHeight="1" x14ac:dyDescent="0.25">
      <c r="A54" s="179" t="s">
        <v>2086</v>
      </c>
      <c r="B54" s="134"/>
      <c r="C54" s="365">
        <v>733714</v>
      </c>
      <c r="D54" s="466" t="s">
        <v>2329</v>
      </c>
      <c r="E54" s="17"/>
      <c r="F54" s="16"/>
      <c r="G54" s="267" t="s">
        <v>2067</v>
      </c>
      <c r="H54" s="183" t="str">
        <f t="shared" si="0"/>
        <v>na</v>
      </c>
      <c r="I54" s="17">
        <f t="shared" si="1"/>
        <v>0</v>
      </c>
      <c r="J54" s="113">
        <f>+$J$3</f>
        <v>2.14</v>
      </c>
      <c r="K54" s="325">
        <v>0.25</v>
      </c>
      <c r="L54" s="19">
        <f t="shared" si="2"/>
        <v>1.8900000000000001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1169</v>
      </c>
    </row>
    <row r="55" spans="1:20" s="21" customFormat="1" ht="15" customHeight="1" x14ac:dyDescent="0.25">
      <c r="A55" s="315" t="s">
        <v>2086</v>
      </c>
      <c r="B55" s="17">
        <v>109795</v>
      </c>
      <c r="C55" s="318">
        <v>722445</v>
      </c>
      <c r="D55" s="470" t="s">
        <v>1153</v>
      </c>
      <c r="E55" s="17"/>
      <c r="F55" s="17">
        <v>10504</v>
      </c>
      <c r="G55" s="17" t="s">
        <v>938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2.12</v>
      </c>
      <c r="K55" s="325">
        <v>0.25</v>
      </c>
      <c r="L55" s="19">
        <f t="shared" ref="L55:L88" si="14">+J55-K55</f>
        <v>1.87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2069</v>
      </c>
    </row>
    <row r="56" spans="1:20" s="21" customFormat="1" ht="15" customHeight="1" x14ac:dyDescent="0.25">
      <c r="A56" s="179" t="s">
        <v>2086</v>
      </c>
      <c r="B56" s="17">
        <v>122591</v>
      </c>
      <c r="C56" s="365">
        <v>706462</v>
      </c>
      <c r="D56" s="466" t="s">
        <v>2199</v>
      </c>
      <c r="E56" s="17"/>
      <c r="F56" s="16"/>
      <c r="G56" s="267" t="s">
        <v>2099</v>
      </c>
      <c r="H56" s="183" t="str">
        <f t="shared" si="12"/>
        <v>na</v>
      </c>
      <c r="I56" s="17">
        <f t="shared" si="13"/>
        <v>0</v>
      </c>
      <c r="J56" s="113">
        <f>+$J$3*0.95</f>
        <v>2.0329999999999999</v>
      </c>
      <c r="K56" s="325">
        <v>0.25</v>
      </c>
      <c r="L56" s="19">
        <f t="shared" si="14"/>
        <v>1.7829999999999999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2202</v>
      </c>
    </row>
    <row r="57" spans="1:20" s="21" customFormat="1" ht="15" customHeight="1" x14ac:dyDescent="0.25">
      <c r="A57" s="179" t="s">
        <v>2086</v>
      </c>
      <c r="B57" s="17">
        <v>109780</v>
      </c>
      <c r="C57" s="365">
        <v>710572</v>
      </c>
      <c r="D57" s="466" t="s">
        <v>2199</v>
      </c>
      <c r="E57" s="17"/>
      <c r="F57" s="16"/>
      <c r="G57" s="267" t="s">
        <v>2099</v>
      </c>
      <c r="H57" s="183" t="str">
        <f t="shared" si="12"/>
        <v>na</v>
      </c>
      <c r="I57" s="17">
        <f t="shared" si="13"/>
        <v>0</v>
      </c>
      <c r="J57" s="113">
        <f>+$J$3*0.95</f>
        <v>2.0329999999999999</v>
      </c>
      <c r="K57" s="325">
        <v>0.25</v>
      </c>
      <c r="L57" s="19">
        <f t="shared" si="14"/>
        <v>1.7829999999999999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2202</v>
      </c>
    </row>
    <row r="58" spans="1:20" s="21" customFormat="1" ht="15" customHeight="1" x14ac:dyDescent="0.25">
      <c r="A58" s="436" t="s">
        <v>2086</v>
      </c>
      <c r="B58" s="17"/>
      <c r="C58" s="437">
        <v>734594</v>
      </c>
      <c r="D58" s="472" t="s">
        <v>184</v>
      </c>
      <c r="E58" s="17"/>
      <c r="F58" s="16"/>
      <c r="G58" s="536" t="s">
        <v>1457</v>
      </c>
      <c r="H58" s="183" t="str">
        <f t="shared" si="12"/>
        <v>na</v>
      </c>
      <c r="I58" s="17">
        <f t="shared" si="13"/>
        <v>0</v>
      </c>
      <c r="J58" s="664">
        <f>+$J$3</f>
        <v>2.14</v>
      </c>
      <c r="K58" s="325">
        <v>0.25</v>
      </c>
      <c r="L58" s="19">
        <f t="shared" si="14"/>
        <v>1.8900000000000001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2157</v>
      </c>
    </row>
    <row r="59" spans="1:20" s="21" customFormat="1" ht="15" customHeight="1" x14ac:dyDescent="0.25">
      <c r="A59" s="315" t="s">
        <v>2087</v>
      </c>
      <c r="B59" s="17"/>
      <c r="C59" s="318">
        <v>707894</v>
      </c>
      <c r="D59" s="470" t="s">
        <v>1456</v>
      </c>
      <c r="E59" s="17"/>
      <c r="F59" s="17">
        <v>11749</v>
      </c>
      <c r="G59" s="536" t="s">
        <v>1457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2.14</v>
      </c>
      <c r="K59" s="325">
        <v>0.25</v>
      </c>
      <c r="L59" s="19">
        <f t="shared" si="14"/>
        <v>1.8900000000000001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2160</v>
      </c>
    </row>
    <row r="60" spans="1:20" s="21" customFormat="1" ht="15" customHeight="1" x14ac:dyDescent="0.25">
      <c r="A60" s="315" t="s">
        <v>2087</v>
      </c>
      <c r="B60" s="17"/>
      <c r="C60" s="318">
        <v>709094</v>
      </c>
      <c r="D60" s="470" t="s">
        <v>1456</v>
      </c>
      <c r="E60" s="17"/>
      <c r="F60" s="17">
        <v>11749</v>
      </c>
      <c r="G60" s="536" t="s">
        <v>1457</v>
      </c>
      <c r="H60" s="183" t="str">
        <f t="shared" si="12"/>
        <v>na</v>
      </c>
      <c r="I60" s="17">
        <f t="shared" si="13"/>
        <v>0</v>
      </c>
      <c r="J60" s="664">
        <f t="shared" si="17"/>
        <v>2.14</v>
      </c>
      <c r="K60" s="325">
        <v>0.25</v>
      </c>
      <c r="L60" s="19">
        <f t="shared" si="14"/>
        <v>1.8900000000000001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1169</v>
      </c>
    </row>
    <row r="61" spans="1:20" s="21" customFormat="1" ht="15" customHeight="1" x14ac:dyDescent="0.25">
      <c r="A61" s="315" t="s">
        <v>2087</v>
      </c>
      <c r="B61" s="17"/>
      <c r="C61" s="318">
        <v>709405</v>
      </c>
      <c r="D61" s="470" t="s">
        <v>1456</v>
      </c>
      <c r="E61" s="17"/>
      <c r="F61" s="17">
        <v>11749</v>
      </c>
      <c r="G61" s="536" t="s">
        <v>1457</v>
      </c>
      <c r="H61" s="183" t="str">
        <f t="shared" si="12"/>
        <v>na</v>
      </c>
      <c r="I61" s="17">
        <f t="shared" si="13"/>
        <v>0</v>
      </c>
      <c r="J61" s="664">
        <f t="shared" si="17"/>
        <v>2.14</v>
      </c>
      <c r="K61" s="325">
        <v>0.25</v>
      </c>
      <c r="L61" s="19">
        <f t="shared" si="14"/>
        <v>1.8900000000000001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2069</v>
      </c>
    </row>
    <row r="62" spans="1:20" s="21" customFormat="1" ht="15" customHeight="1" x14ac:dyDescent="0.25">
      <c r="A62" s="315" t="s">
        <v>2086</v>
      </c>
      <c r="B62" s="17"/>
      <c r="C62" s="318">
        <v>709499</v>
      </c>
      <c r="D62" s="470" t="s">
        <v>1456</v>
      </c>
      <c r="E62" s="17"/>
      <c r="F62" s="17">
        <v>11749</v>
      </c>
      <c r="G62" s="536" t="s">
        <v>1457</v>
      </c>
      <c r="H62" s="183" t="str">
        <f t="shared" si="12"/>
        <v>na</v>
      </c>
      <c r="I62" s="17">
        <f t="shared" si="13"/>
        <v>0</v>
      </c>
      <c r="J62" s="664">
        <f t="shared" si="17"/>
        <v>2.14</v>
      </c>
      <c r="K62" s="325">
        <v>0.25</v>
      </c>
      <c r="L62" s="19">
        <f t="shared" si="14"/>
        <v>1.8900000000000001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2160</v>
      </c>
    </row>
    <row r="63" spans="1:20" s="21" customFormat="1" ht="15" customHeight="1" x14ac:dyDescent="0.25">
      <c r="A63" s="315" t="s">
        <v>2087</v>
      </c>
      <c r="B63" s="17"/>
      <c r="C63" s="318">
        <v>710543</v>
      </c>
      <c r="D63" s="470" t="s">
        <v>1456</v>
      </c>
      <c r="E63" s="17"/>
      <c r="F63" s="17">
        <v>11749</v>
      </c>
      <c r="G63" s="536" t="s">
        <v>1457</v>
      </c>
      <c r="H63" s="183" t="str">
        <f t="shared" si="12"/>
        <v>na</v>
      </c>
      <c r="I63" s="17">
        <f t="shared" si="13"/>
        <v>0</v>
      </c>
      <c r="J63" s="664">
        <f t="shared" si="17"/>
        <v>2.14</v>
      </c>
      <c r="K63" s="325">
        <v>0.25</v>
      </c>
      <c r="L63" s="19">
        <f t="shared" si="14"/>
        <v>1.8900000000000001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2069</v>
      </c>
    </row>
    <row r="64" spans="1:20" s="21" customFormat="1" ht="15" customHeight="1" x14ac:dyDescent="0.25">
      <c r="A64" s="315" t="s">
        <v>2086</v>
      </c>
      <c r="B64" s="17"/>
      <c r="C64" s="318">
        <v>713509</v>
      </c>
      <c r="D64" s="470" t="s">
        <v>1456</v>
      </c>
      <c r="E64" s="17"/>
      <c r="F64" s="17">
        <v>11749</v>
      </c>
      <c r="G64" s="536" t="s">
        <v>1457</v>
      </c>
      <c r="H64" s="183" t="str">
        <f t="shared" si="12"/>
        <v>na</v>
      </c>
      <c r="I64" s="17">
        <f t="shared" si="13"/>
        <v>0</v>
      </c>
      <c r="J64" s="664">
        <f t="shared" si="17"/>
        <v>2.14</v>
      </c>
      <c r="K64" s="325">
        <v>0.25</v>
      </c>
      <c r="L64" s="19">
        <f t="shared" si="14"/>
        <v>1.8900000000000001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2160</v>
      </c>
    </row>
    <row r="65" spans="1:20" s="21" customFormat="1" ht="15" customHeight="1" x14ac:dyDescent="0.25">
      <c r="A65" s="315" t="s">
        <v>2089</v>
      </c>
      <c r="B65" s="17"/>
      <c r="C65" s="318">
        <v>718864</v>
      </c>
      <c r="D65" s="470" t="s">
        <v>1456</v>
      </c>
      <c r="E65" s="17"/>
      <c r="F65" s="17">
        <v>11749</v>
      </c>
      <c r="G65" s="536" t="s">
        <v>1457</v>
      </c>
      <c r="H65" s="183" t="str">
        <f t="shared" si="12"/>
        <v>na</v>
      </c>
      <c r="I65" s="17">
        <f t="shared" si="13"/>
        <v>0</v>
      </c>
      <c r="J65" s="664">
        <f t="shared" si="17"/>
        <v>2.14</v>
      </c>
      <c r="K65" s="325">
        <v>0.25</v>
      </c>
      <c r="L65" s="19">
        <f t="shared" si="14"/>
        <v>1.8900000000000001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1162</v>
      </c>
    </row>
    <row r="66" spans="1:20" s="21" customFormat="1" ht="15" customHeight="1" x14ac:dyDescent="0.25">
      <c r="A66" s="315" t="s">
        <v>2087</v>
      </c>
      <c r="B66" s="17"/>
      <c r="C66" s="922">
        <v>719026</v>
      </c>
      <c r="D66" s="470" t="s">
        <v>1456</v>
      </c>
      <c r="E66" s="17"/>
      <c r="F66" s="17">
        <v>11749</v>
      </c>
      <c r="G66" s="536" t="s">
        <v>1457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2.14</v>
      </c>
      <c r="K66" s="325">
        <v>0.25</v>
      </c>
      <c r="L66" s="19">
        <f>+J66-K66</f>
        <v>1.8900000000000001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3" t="s">
        <v>1105</v>
      </c>
      <c r="R66" s="20"/>
      <c r="S66" s="365">
        <v>709023</v>
      </c>
      <c r="T66" s="466" t="s">
        <v>2160</v>
      </c>
    </row>
    <row r="67" spans="1:20" s="21" customFormat="1" ht="15" customHeight="1" x14ac:dyDescent="0.25">
      <c r="A67" s="315" t="s">
        <v>2087</v>
      </c>
      <c r="B67" s="17"/>
      <c r="C67" s="318">
        <v>719078</v>
      </c>
      <c r="D67" s="470" t="s">
        <v>1456</v>
      </c>
      <c r="E67" s="17"/>
      <c r="F67" s="17">
        <v>11749</v>
      </c>
      <c r="G67" s="536" t="s">
        <v>1457</v>
      </c>
      <c r="H67" s="183" t="str">
        <f t="shared" si="12"/>
        <v>na</v>
      </c>
      <c r="I67" s="17">
        <f t="shared" si="13"/>
        <v>0</v>
      </c>
      <c r="J67" s="664">
        <f t="shared" si="17"/>
        <v>2.14</v>
      </c>
      <c r="K67" s="325">
        <v>0.25</v>
      </c>
      <c r="L67" s="19">
        <f t="shared" si="14"/>
        <v>1.8900000000000001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2160</v>
      </c>
    </row>
    <row r="68" spans="1:20" s="21" customFormat="1" ht="15" customHeight="1" x14ac:dyDescent="0.25">
      <c r="A68" s="315" t="s">
        <v>2087</v>
      </c>
      <c r="B68" s="17"/>
      <c r="C68" s="318">
        <v>719438</v>
      </c>
      <c r="D68" s="470" t="s">
        <v>1456</v>
      </c>
      <c r="E68" s="17"/>
      <c r="F68" s="17">
        <v>11749</v>
      </c>
      <c r="G68" s="536" t="s">
        <v>1457</v>
      </c>
      <c r="H68" s="183" t="str">
        <f t="shared" si="12"/>
        <v>na</v>
      </c>
      <c r="I68" s="17">
        <f t="shared" si="13"/>
        <v>0</v>
      </c>
      <c r="J68" s="664">
        <f t="shared" si="17"/>
        <v>2.14</v>
      </c>
      <c r="K68" s="325">
        <v>0.25</v>
      </c>
      <c r="L68" s="19">
        <f t="shared" si="14"/>
        <v>1.8900000000000001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2160</v>
      </c>
    </row>
    <row r="69" spans="1:20" s="21" customFormat="1" ht="15" customHeight="1" x14ac:dyDescent="0.25">
      <c r="A69" s="315" t="s">
        <v>2089</v>
      </c>
      <c r="B69" s="17"/>
      <c r="C69" s="318">
        <v>719441</v>
      </c>
      <c r="D69" s="470" t="s">
        <v>1456</v>
      </c>
      <c r="E69" s="17"/>
      <c r="F69" s="17">
        <v>11749</v>
      </c>
      <c r="G69" s="536" t="s">
        <v>1457</v>
      </c>
      <c r="H69" s="183" t="str">
        <f t="shared" si="12"/>
        <v>na</v>
      </c>
      <c r="I69" s="17">
        <f t="shared" si="13"/>
        <v>0</v>
      </c>
      <c r="J69" s="664">
        <f t="shared" si="17"/>
        <v>2.14</v>
      </c>
      <c r="K69" s="325">
        <v>0.25</v>
      </c>
      <c r="L69" s="19">
        <f t="shared" si="14"/>
        <v>1.8900000000000001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1456</v>
      </c>
    </row>
    <row r="70" spans="1:20" s="21" customFormat="1" ht="15" customHeight="1" x14ac:dyDescent="0.25">
      <c r="A70" s="315" t="s">
        <v>2089</v>
      </c>
      <c r="B70" s="17"/>
      <c r="C70" s="318">
        <v>719757</v>
      </c>
      <c r="D70" s="470" t="s">
        <v>1456</v>
      </c>
      <c r="E70" s="17"/>
      <c r="F70" s="17">
        <v>11749</v>
      </c>
      <c r="G70" s="536" t="s">
        <v>1457</v>
      </c>
      <c r="H70" s="183" t="str">
        <f t="shared" si="12"/>
        <v>na</v>
      </c>
      <c r="I70" s="17">
        <f t="shared" si="13"/>
        <v>0</v>
      </c>
      <c r="J70" s="664">
        <f t="shared" si="17"/>
        <v>2.14</v>
      </c>
      <c r="K70" s="325">
        <v>0.25</v>
      </c>
      <c r="L70" s="19">
        <f t="shared" si="14"/>
        <v>1.8900000000000001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2069</v>
      </c>
    </row>
    <row r="71" spans="1:20" s="21" customFormat="1" ht="15" customHeight="1" x14ac:dyDescent="0.25">
      <c r="A71" s="315" t="s">
        <v>2086</v>
      </c>
      <c r="B71" s="17"/>
      <c r="C71" s="318">
        <v>720086</v>
      </c>
      <c r="D71" s="470" t="s">
        <v>1456</v>
      </c>
      <c r="E71" s="17"/>
      <c r="F71" s="17">
        <v>11749</v>
      </c>
      <c r="G71" s="536" t="s">
        <v>1457</v>
      </c>
      <c r="H71" s="183" t="str">
        <f t="shared" si="12"/>
        <v>na</v>
      </c>
      <c r="I71" s="17">
        <f t="shared" si="13"/>
        <v>0</v>
      </c>
      <c r="J71" s="664">
        <f t="shared" si="17"/>
        <v>2.14</v>
      </c>
      <c r="K71" s="325">
        <v>0.25</v>
      </c>
      <c r="L71" s="19">
        <f t="shared" si="14"/>
        <v>1.8900000000000001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2069</v>
      </c>
    </row>
    <row r="72" spans="1:20" s="21" customFormat="1" ht="15" customHeight="1" x14ac:dyDescent="0.25">
      <c r="A72" s="315" t="s">
        <v>2089</v>
      </c>
      <c r="B72" s="17"/>
      <c r="C72" s="922">
        <v>721620</v>
      </c>
      <c r="D72" s="470" t="s">
        <v>1456</v>
      </c>
      <c r="E72" s="17"/>
      <c r="F72" s="17">
        <v>11749</v>
      </c>
      <c r="G72" s="536" t="s">
        <v>1457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2.14</v>
      </c>
      <c r="K72" s="325">
        <v>0.25</v>
      </c>
      <c r="L72" s="19">
        <f>+J72-K72</f>
        <v>1.8900000000000001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3" t="s">
        <v>1105</v>
      </c>
      <c r="S72" s="365">
        <v>709278</v>
      </c>
      <c r="T72" s="466" t="s">
        <v>2160</v>
      </c>
    </row>
    <row r="73" spans="1:20" s="21" customFormat="1" ht="15" customHeight="1" x14ac:dyDescent="0.25">
      <c r="A73" s="315" t="s">
        <v>2089</v>
      </c>
      <c r="B73" s="17"/>
      <c r="C73" s="318">
        <v>722619</v>
      </c>
      <c r="D73" s="470" t="s">
        <v>1456</v>
      </c>
      <c r="E73" s="17"/>
      <c r="F73" s="17">
        <v>11749</v>
      </c>
      <c r="G73" s="536" t="s">
        <v>1457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2.14</v>
      </c>
      <c r="K73" s="325">
        <v>0.25</v>
      </c>
      <c r="L73" s="19">
        <f>+J73-K73</f>
        <v>1.8900000000000001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2160</v>
      </c>
    </row>
    <row r="74" spans="1:20" s="21" customFormat="1" ht="15" customHeight="1" x14ac:dyDescent="0.25">
      <c r="A74" s="315" t="s">
        <v>2089</v>
      </c>
      <c r="B74" s="17"/>
      <c r="C74" s="922">
        <v>722825</v>
      </c>
      <c r="D74" s="470" t="s">
        <v>1456</v>
      </c>
      <c r="E74" s="17"/>
      <c r="F74" s="17">
        <v>11749</v>
      </c>
      <c r="G74" s="536" t="s">
        <v>1457</v>
      </c>
      <c r="H74" s="183" t="str">
        <f t="shared" si="12"/>
        <v>na</v>
      </c>
      <c r="I74" s="17">
        <f t="shared" si="13"/>
        <v>0</v>
      </c>
      <c r="J74" s="664">
        <f t="shared" si="17"/>
        <v>2.14</v>
      </c>
      <c r="K74" s="325">
        <v>0.25</v>
      </c>
      <c r="L74" s="19">
        <f t="shared" si="14"/>
        <v>1.8900000000000001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3" t="s">
        <v>1105</v>
      </c>
      <c r="S74" s="365">
        <v>709278</v>
      </c>
      <c r="T74" s="466" t="s">
        <v>2160</v>
      </c>
    </row>
    <row r="75" spans="1:20" s="21" customFormat="1" ht="15" customHeight="1" x14ac:dyDescent="0.25">
      <c r="A75" s="315" t="s">
        <v>2089</v>
      </c>
      <c r="B75" s="17"/>
      <c r="C75" s="318">
        <v>723630</v>
      </c>
      <c r="D75" s="438" t="s">
        <v>1456</v>
      </c>
      <c r="E75" s="17"/>
      <c r="F75" s="356" t="s">
        <v>1461</v>
      </c>
      <c r="G75" s="655" t="s">
        <v>946</v>
      </c>
      <c r="H75" s="183" t="str">
        <f t="shared" si="12"/>
        <v>na</v>
      </c>
      <c r="I75" s="17">
        <f t="shared" si="13"/>
        <v>0</v>
      </c>
      <c r="J75" s="664">
        <f t="shared" si="17"/>
        <v>2.14</v>
      </c>
      <c r="K75" s="325">
        <v>0.25</v>
      </c>
      <c r="L75" s="19">
        <f t="shared" si="14"/>
        <v>1.8900000000000001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2069</v>
      </c>
    </row>
    <row r="76" spans="1:20" s="21" customFormat="1" ht="15" customHeight="1" x14ac:dyDescent="0.25">
      <c r="A76" s="315" t="s">
        <v>2086</v>
      </c>
      <c r="B76" s="17"/>
      <c r="C76" s="318">
        <v>724364</v>
      </c>
      <c r="D76" s="470" t="s">
        <v>1456</v>
      </c>
      <c r="E76" s="17"/>
      <c r="F76" s="17">
        <v>11749</v>
      </c>
      <c r="G76" s="536" t="s">
        <v>1457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2.14</v>
      </c>
      <c r="K76" s="325">
        <v>0.25</v>
      </c>
      <c r="L76" s="19">
        <f>+J76-K76</f>
        <v>1.8900000000000001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1456</v>
      </c>
    </row>
    <row r="77" spans="1:20" s="21" customFormat="1" ht="15" customHeight="1" x14ac:dyDescent="0.25">
      <c r="A77" s="179" t="s">
        <v>2086</v>
      </c>
      <c r="B77" s="134"/>
      <c r="C77" s="365">
        <v>728108</v>
      </c>
      <c r="D77" s="466" t="s">
        <v>2323</v>
      </c>
      <c r="E77" s="17"/>
      <c r="F77" s="16"/>
      <c r="G77" s="267" t="s">
        <v>2070</v>
      </c>
      <c r="H77" s="183" t="str">
        <f t="shared" si="12"/>
        <v>na</v>
      </c>
      <c r="I77" s="17">
        <f t="shared" si="13"/>
        <v>0</v>
      </c>
      <c r="J77" s="113">
        <f>+$J$3*0.98</f>
        <v>2.0972</v>
      </c>
      <c r="K77" s="325">
        <v>0.25</v>
      </c>
      <c r="L77" s="19">
        <f t="shared" si="14"/>
        <v>1.8472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1456</v>
      </c>
    </row>
    <row r="78" spans="1:20" s="21" customFormat="1" ht="15" customHeight="1" x14ac:dyDescent="0.25">
      <c r="A78" s="179" t="s">
        <v>2140</v>
      </c>
      <c r="B78" s="17">
        <v>113782</v>
      </c>
      <c r="C78" s="365">
        <v>717873</v>
      </c>
      <c r="D78" s="474" t="s">
        <v>2251</v>
      </c>
      <c r="E78" s="17"/>
      <c r="F78" s="16"/>
      <c r="G78" s="17" t="s">
        <v>2067</v>
      </c>
      <c r="H78" s="183" t="str">
        <f t="shared" si="12"/>
        <v>na</v>
      </c>
      <c r="I78" s="17">
        <f t="shared" si="13"/>
        <v>0</v>
      </c>
      <c r="J78" s="113">
        <f>+$J$3-0</f>
        <v>2.14</v>
      </c>
      <c r="K78" s="325">
        <v>0.25</v>
      </c>
      <c r="L78" s="19">
        <f t="shared" si="14"/>
        <v>1.8900000000000001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2160</v>
      </c>
    </row>
    <row r="79" spans="1:20" s="21" customFormat="1" ht="15" customHeight="1" x14ac:dyDescent="0.25">
      <c r="A79" s="179" t="s">
        <v>2140</v>
      </c>
      <c r="B79" s="17">
        <v>119531</v>
      </c>
      <c r="C79" s="365">
        <v>718571</v>
      </c>
      <c r="D79" s="474" t="s">
        <v>2251</v>
      </c>
      <c r="E79" s="17"/>
      <c r="F79" s="16"/>
      <c r="G79" s="17" t="s">
        <v>2067</v>
      </c>
      <c r="H79" s="183" t="str">
        <f t="shared" si="12"/>
        <v>na</v>
      </c>
      <c r="I79" s="17">
        <f t="shared" si="13"/>
        <v>0</v>
      </c>
      <c r="J79" s="113">
        <f>+$J$3-0</f>
        <v>2.14</v>
      </c>
      <c r="K79" s="325">
        <v>0.25</v>
      </c>
      <c r="L79" s="19">
        <f t="shared" si="14"/>
        <v>1.8900000000000001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1456</v>
      </c>
    </row>
    <row r="80" spans="1:20" s="21" customFormat="1" ht="15" customHeight="1" x14ac:dyDescent="0.25">
      <c r="A80" s="179" t="s">
        <v>2140</v>
      </c>
      <c r="B80" s="17">
        <v>109810</v>
      </c>
      <c r="C80" s="365">
        <v>718691</v>
      </c>
      <c r="D80" s="474" t="s">
        <v>2251</v>
      </c>
      <c r="E80" s="17"/>
      <c r="F80" s="16"/>
      <c r="G80" s="17" t="s">
        <v>2067</v>
      </c>
      <c r="H80" s="183" t="str">
        <f t="shared" si="12"/>
        <v>na</v>
      </c>
      <c r="I80" s="17">
        <f t="shared" si="13"/>
        <v>0</v>
      </c>
      <c r="J80" s="113">
        <f>+$J$3-0</f>
        <v>2.14</v>
      </c>
      <c r="K80" s="325">
        <v>0.25</v>
      </c>
      <c r="L80" s="19">
        <f t="shared" si="14"/>
        <v>1.8900000000000001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2199</v>
      </c>
    </row>
    <row r="81" spans="1:20" s="21" customFormat="1" ht="15" customHeight="1" x14ac:dyDescent="0.25">
      <c r="A81" s="179" t="s">
        <v>2140</v>
      </c>
      <c r="B81" s="17">
        <v>113919</v>
      </c>
      <c r="C81" s="365">
        <v>720955</v>
      </c>
      <c r="D81" s="474" t="s">
        <v>2251</v>
      </c>
      <c r="E81" s="17"/>
      <c r="F81" s="16"/>
      <c r="G81" s="17" t="s">
        <v>2067</v>
      </c>
      <c r="H81" s="183" t="str">
        <f t="shared" si="12"/>
        <v>na</v>
      </c>
      <c r="I81" s="17">
        <f t="shared" si="13"/>
        <v>0</v>
      </c>
      <c r="J81" s="113">
        <f>+$J$3-0</f>
        <v>2.14</v>
      </c>
      <c r="K81" s="325">
        <v>0.25</v>
      </c>
      <c r="L81" s="19">
        <f t="shared" si="14"/>
        <v>1.8900000000000001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2160</v>
      </c>
    </row>
    <row r="82" spans="1:20" s="21" customFormat="1" ht="15" customHeight="1" x14ac:dyDescent="0.25">
      <c r="A82" s="179" t="s">
        <v>2140</v>
      </c>
      <c r="B82" s="134"/>
      <c r="C82" s="365">
        <v>731232</v>
      </c>
      <c r="D82" s="474" t="s">
        <v>2251</v>
      </c>
      <c r="E82" s="17"/>
      <c r="F82" s="16"/>
      <c r="G82" s="17" t="s">
        <v>2067</v>
      </c>
      <c r="H82" s="183" t="str">
        <f t="shared" si="12"/>
        <v>na</v>
      </c>
      <c r="I82" s="17">
        <f t="shared" si="13"/>
        <v>0</v>
      </c>
      <c r="J82" s="113">
        <f>+$J$3-0</f>
        <v>2.14</v>
      </c>
      <c r="K82" s="325">
        <v>0.25</v>
      </c>
      <c r="L82" s="19">
        <f t="shared" si="14"/>
        <v>1.8900000000000001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2160</v>
      </c>
    </row>
    <row r="83" spans="1:20" s="21" customFormat="1" ht="15" customHeight="1" x14ac:dyDescent="0.25">
      <c r="A83" s="179" t="s">
        <v>2086</v>
      </c>
      <c r="B83" s="134"/>
      <c r="C83" s="365">
        <v>731850</v>
      </c>
      <c r="D83" s="466" t="s">
        <v>1</v>
      </c>
      <c r="E83" s="71"/>
      <c r="F83" s="72"/>
      <c r="G83" s="267" t="s">
        <v>2070</v>
      </c>
      <c r="H83" s="183" t="str">
        <f t="shared" si="12"/>
        <v>na</v>
      </c>
      <c r="I83" s="17">
        <f t="shared" si="13"/>
        <v>0</v>
      </c>
      <c r="J83" s="113">
        <f>+$J$3*0.98</f>
        <v>2.0972</v>
      </c>
      <c r="K83" s="325">
        <v>0.25</v>
      </c>
      <c r="L83" s="19">
        <f t="shared" si="14"/>
        <v>1.8472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2160</v>
      </c>
    </row>
    <row r="84" spans="1:20" s="21" customFormat="1" ht="15" customHeight="1" x14ac:dyDescent="0.25">
      <c r="A84" s="315" t="s">
        <v>2089</v>
      </c>
      <c r="B84" s="17"/>
      <c r="C84" s="318">
        <v>720810</v>
      </c>
      <c r="D84" s="470" t="s">
        <v>1123</v>
      </c>
      <c r="E84" s="17"/>
      <c r="F84" s="17">
        <v>18070</v>
      </c>
      <c r="G84" s="17" t="s">
        <v>1124</v>
      </c>
      <c r="H84" s="183" t="str">
        <f t="shared" si="12"/>
        <v>na</v>
      </c>
      <c r="I84" s="17">
        <f t="shared" si="13"/>
        <v>0</v>
      </c>
      <c r="J84" s="113">
        <f>+$J$3-0.01</f>
        <v>2.1300000000000003</v>
      </c>
      <c r="K84" s="325">
        <v>0.25</v>
      </c>
      <c r="L84" s="19">
        <f t="shared" si="14"/>
        <v>1.8800000000000003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2160</v>
      </c>
    </row>
    <row r="85" spans="1:20" s="21" customFormat="1" ht="15" customHeight="1" x14ac:dyDescent="0.25">
      <c r="A85" s="315" t="s">
        <v>2087</v>
      </c>
      <c r="B85" s="17"/>
      <c r="C85" s="318">
        <v>726100</v>
      </c>
      <c r="D85" s="470" t="s">
        <v>1123</v>
      </c>
      <c r="E85" s="17"/>
      <c r="F85" s="17">
        <v>18070</v>
      </c>
      <c r="G85" s="17" t="s">
        <v>1124</v>
      </c>
      <c r="H85" s="183" t="str">
        <f t="shared" si="12"/>
        <v>na</v>
      </c>
      <c r="I85" s="17">
        <f t="shared" si="13"/>
        <v>0</v>
      </c>
      <c r="J85" s="113">
        <f>+$J$3-0.01</f>
        <v>2.1300000000000003</v>
      </c>
      <c r="K85" s="325">
        <v>0.25</v>
      </c>
      <c r="L85" s="19">
        <f t="shared" si="14"/>
        <v>1.8800000000000003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2160</v>
      </c>
    </row>
    <row r="86" spans="1:20" s="21" customFormat="1" ht="15" customHeight="1" x14ac:dyDescent="0.25">
      <c r="A86" s="315" t="s">
        <v>2086</v>
      </c>
      <c r="B86" s="17"/>
      <c r="C86" s="318">
        <v>729664</v>
      </c>
      <c r="D86" s="470" t="s">
        <v>1123</v>
      </c>
      <c r="E86" s="17"/>
      <c r="F86" s="17">
        <v>18070</v>
      </c>
      <c r="G86" s="17" t="s">
        <v>1124</v>
      </c>
      <c r="H86" s="183" t="str">
        <f t="shared" si="12"/>
        <v>na</v>
      </c>
      <c r="I86" s="17">
        <f t="shared" si="13"/>
        <v>0</v>
      </c>
      <c r="J86" s="113">
        <f>+$J$3-0.01</f>
        <v>2.1300000000000003</v>
      </c>
      <c r="K86" s="325">
        <v>0.25</v>
      </c>
      <c r="L86" s="19">
        <f t="shared" si="14"/>
        <v>1.8800000000000003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2160</v>
      </c>
    </row>
    <row r="87" spans="1:20" s="21" customFormat="1" ht="15" customHeight="1" x14ac:dyDescent="0.25">
      <c r="A87" s="315" t="s">
        <v>2086</v>
      </c>
      <c r="B87" s="17">
        <v>113653</v>
      </c>
      <c r="C87" s="318">
        <v>729665</v>
      </c>
      <c r="D87" s="470" t="s">
        <v>1123</v>
      </c>
      <c r="E87" s="17"/>
      <c r="F87" s="17">
        <v>18070</v>
      </c>
      <c r="G87" s="17" t="s">
        <v>1124</v>
      </c>
      <c r="H87" s="183" t="str">
        <f t="shared" si="12"/>
        <v>na</v>
      </c>
      <c r="I87" s="17">
        <f t="shared" si="13"/>
        <v>0</v>
      </c>
      <c r="J87" s="113">
        <f>+$J$3-0.01</f>
        <v>2.1300000000000003</v>
      </c>
      <c r="K87" s="325">
        <v>0.25</v>
      </c>
      <c r="L87" s="19">
        <f t="shared" si="14"/>
        <v>1.8800000000000003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2160</v>
      </c>
    </row>
    <row r="88" spans="1:20" s="21" customFormat="1" ht="15" customHeight="1" x14ac:dyDescent="0.25">
      <c r="A88" s="315" t="s">
        <v>2086</v>
      </c>
      <c r="B88" s="17"/>
      <c r="C88" s="318">
        <v>729666</v>
      </c>
      <c r="D88" s="470" t="s">
        <v>1123</v>
      </c>
      <c r="E88" s="17"/>
      <c r="F88" s="17">
        <v>18070</v>
      </c>
      <c r="G88" s="17" t="s">
        <v>1124</v>
      </c>
      <c r="H88" s="183" t="str">
        <f t="shared" si="12"/>
        <v>na</v>
      </c>
      <c r="I88" s="17">
        <f t="shared" si="13"/>
        <v>0</v>
      </c>
      <c r="J88" s="113">
        <f>+$J$3-0.01</f>
        <v>2.1300000000000003</v>
      </c>
      <c r="K88" s="325">
        <v>0.25</v>
      </c>
      <c r="L88" s="19">
        <f t="shared" si="14"/>
        <v>1.8800000000000003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1169</v>
      </c>
    </row>
    <row r="89" spans="1:20" s="21" customFormat="1" ht="15" customHeight="1" x14ac:dyDescent="0.25">
      <c r="A89" s="315" t="s">
        <v>2086</v>
      </c>
      <c r="B89" s="17"/>
      <c r="C89" s="318">
        <v>722302</v>
      </c>
      <c r="D89" s="470" t="s">
        <v>1125</v>
      </c>
      <c r="E89" s="17"/>
      <c r="F89" s="17">
        <v>19926</v>
      </c>
      <c r="G89" s="17" t="s">
        <v>1126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2.0888999999999998</v>
      </c>
      <c r="K89" s="325">
        <v>0.25</v>
      </c>
      <c r="L89" s="19">
        <f t="shared" ref="L89:L120" si="20">+J89-K89</f>
        <v>1.8388999999999998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2241</v>
      </c>
    </row>
    <row r="90" spans="1:20" s="21" customFormat="1" ht="15" customHeight="1" x14ac:dyDescent="0.25">
      <c r="A90" s="316" t="s">
        <v>2086</v>
      </c>
      <c r="B90" s="71"/>
      <c r="C90" s="319">
        <v>722989</v>
      </c>
      <c r="D90" s="473" t="s">
        <v>1125</v>
      </c>
      <c r="E90" s="17"/>
      <c r="F90" s="71">
        <v>19926</v>
      </c>
      <c r="G90" s="71" t="s">
        <v>1126</v>
      </c>
      <c r="H90" s="183">
        <f t="shared" si="18"/>
        <v>0</v>
      </c>
      <c r="I90" s="17">
        <f t="shared" si="19"/>
        <v>0</v>
      </c>
      <c r="J90" s="113">
        <f>+$J$2*0.99</f>
        <v>2.0888999999999998</v>
      </c>
      <c r="K90" s="325">
        <v>0.25</v>
      </c>
      <c r="L90" s="19">
        <f t="shared" si="20"/>
        <v>1.8388999999999998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1184</v>
      </c>
    </row>
    <row r="91" spans="1:20" s="21" customFormat="1" ht="15" customHeight="1" x14ac:dyDescent="0.25">
      <c r="A91" s="179" t="s">
        <v>2087</v>
      </c>
      <c r="B91" s="134"/>
      <c r="C91" s="365">
        <v>734866</v>
      </c>
      <c r="D91" s="474" t="s">
        <v>621</v>
      </c>
      <c r="E91" s="322" t="s">
        <v>15</v>
      </c>
      <c r="F91" s="16"/>
      <c r="G91" s="735" t="s">
        <v>815</v>
      </c>
      <c r="H91" s="183" t="str">
        <f t="shared" si="18"/>
        <v>na</v>
      </c>
      <c r="I91" s="17">
        <f t="shared" si="19"/>
        <v>0</v>
      </c>
      <c r="J91" s="113">
        <f>+$J$3*1.01</f>
        <v>2.1614</v>
      </c>
      <c r="K91" s="325">
        <v>0.25</v>
      </c>
      <c r="L91" s="19">
        <f t="shared" si="20"/>
        <v>1.9114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2159</v>
      </c>
      <c r="S91" s="365">
        <v>712260</v>
      </c>
      <c r="T91" s="466" t="s">
        <v>2160</v>
      </c>
    </row>
    <row r="92" spans="1:20" s="21" customFormat="1" ht="15" customHeight="1" x14ac:dyDescent="0.25">
      <c r="A92" s="179" t="s">
        <v>2086</v>
      </c>
      <c r="B92" s="17">
        <v>119525</v>
      </c>
      <c r="C92" s="366">
        <v>720584</v>
      </c>
      <c r="D92" s="466" t="s">
        <v>2302</v>
      </c>
      <c r="E92" s="17"/>
      <c r="F92" s="16"/>
      <c r="G92" s="17" t="s">
        <v>2070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2.0972</v>
      </c>
      <c r="K92" s="325">
        <v>0.25</v>
      </c>
      <c r="L92" s="19">
        <f t="shared" si="20"/>
        <v>1.8472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2160</v>
      </c>
    </row>
    <row r="93" spans="1:20" s="21" customFormat="1" ht="15" customHeight="1" x14ac:dyDescent="0.25">
      <c r="A93" s="179" t="s">
        <v>2086</v>
      </c>
      <c r="B93" s="17">
        <v>119525</v>
      </c>
      <c r="C93" s="365">
        <v>721937</v>
      </c>
      <c r="D93" s="466" t="s">
        <v>2302</v>
      </c>
      <c r="E93" s="17"/>
      <c r="F93" s="16"/>
      <c r="G93" s="17" t="s">
        <v>2070</v>
      </c>
      <c r="H93" s="183" t="str">
        <f t="shared" si="18"/>
        <v>na</v>
      </c>
      <c r="I93" s="17">
        <f t="shared" si="19"/>
        <v>0</v>
      </c>
      <c r="J93" s="113">
        <f t="shared" si="24"/>
        <v>2.0972</v>
      </c>
      <c r="K93" s="325">
        <v>0.25</v>
      </c>
      <c r="L93" s="19">
        <f t="shared" si="20"/>
        <v>1.8472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2160</v>
      </c>
    </row>
    <row r="94" spans="1:20" s="21" customFormat="1" ht="15" customHeight="1" x14ac:dyDescent="0.25">
      <c r="A94" s="179" t="s">
        <v>2086</v>
      </c>
      <c r="B94" s="134"/>
      <c r="C94" s="366">
        <v>726243</v>
      </c>
      <c r="D94" s="466" t="s">
        <v>2302</v>
      </c>
      <c r="E94" s="17"/>
      <c r="F94" s="16"/>
      <c r="G94" s="17" t="s">
        <v>2070</v>
      </c>
      <c r="H94" s="183" t="str">
        <f t="shared" si="18"/>
        <v>na</v>
      </c>
      <c r="I94" s="17">
        <f t="shared" si="19"/>
        <v>0</v>
      </c>
      <c r="J94" s="113">
        <f t="shared" si="24"/>
        <v>2.0972</v>
      </c>
      <c r="K94" s="325">
        <v>0.25</v>
      </c>
      <c r="L94" s="19">
        <f t="shared" si="20"/>
        <v>1.8472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2160</v>
      </c>
    </row>
    <row r="95" spans="1:20" s="21" customFormat="1" ht="15" customHeight="1" x14ac:dyDescent="0.25">
      <c r="A95" s="179" t="s">
        <v>2086</v>
      </c>
      <c r="B95" s="134"/>
      <c r="C95" s="365">
        <v>733875</v>
      </c>
      <c r="D95" s="466" t="s">
        <v>2302</v>
      </c>
      <c r="E95" s="17"/>
      <c r="F95" s="16"/>
      <c r="G95" s="17" t="s">
        <v>2070</v>
      </c>
      <c r="H95" s="183" t="str">
        <f t="shared" si="18"/>
        <v>na</v>
      </c>
      <c r="I95" s="17">
        <f t="shared" si="19"/>
        <v>0</v>
      </c>
      <c r="J95" s="113">
        <f t="shared" si="24"/>
        <v>2.0972</v>
      </c>
      <c r="K95" s="325">
        <v>0.25</v>
      </c>
      <c r="L95" s="19">
        <f t="shared" si="20"/>
        <v>1.8472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1189</v>
      </c>
    </row>
    <row r="96" spans="1:20" s="21" customFormat="1" ht="15" customHeight="1" x14ac:dyDescent="0.25">
      <c r="A96" s="179" t="s">
        <v>2086</v>
      </c>
      <c r="B96" s="134"/>
      <c r="C96" s="365">
        <v>734734</v>
      </c>
      <c r="D96" s="466" t="s">
        <v>2302</v>
      </c>
      <c r="E96" s="17"/>
      <c r="F96" s="16"/>
      <c r="G96" s="17" t="s">
        <v>2070</v>
      </c>
      <c r="H96" s="183" t="str">
        <f t="shared" si="18"/>
        <v>na</v>
      </c>
      <c r="I96" s="17">
        <f t="shared" si="19"/>
        <v>0</v>
      </c>
      <c r="J96" s="113">
        <f t="shared" si="24"/>
        <v>2.0972</v>
      </c>
      <c r="K96" s="325">
        <v>0.25</v>
      </c>
      <c r="L96" s="19">
        <f t="shared" si="20"/>
        <v>1.8472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2160</v>
      </c>
    </row>
    <row r="97" spans="1:20" s="21" customFormat="1" ht="15" customHeight="1" x14ac:dyDescent="0.25">
      <c r="A97" s="179" t="s">
        <v>2086</v>
      </c>
      <c r="B97" s="134"/>
      <c r="C97" s="365">
        <v>734949</v>
      </c>
      <c r="D97" s="466" t="s">
        <v>2302</v>
      </c>
      <c r="E97" s="17"/>
      <c r="F97" s="16"/>
      <c r="G97" s="17" t="s">
        <v>2070</v>
      </c>
      <c r="H97" s="183" t="str">
        <f t="shared" si="18"/>
        <v>na</v>
      </c>
      <c r="I97" s="17">
        <f t="shared" si="19"/>
        <v>0</v>
      </c>
      <c r="J97" s="113">
        <f t="shared" si="24"/>
        <v>2.0972</v>
      </c>
      <c r="K97" s="325">
        <v>0.25</v>
      </c>
      <c r="L97" s="19">
        <f t="shared" si="20"/>
        <v>1.8472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2069</v>
      </c>
    </row>
    <row r="98" spans="1:20" s="21" customFormat="1" ht="15" customHeight="1" x14ac:dyDescent="0.25">
      <c r="A98" s="315"/>
      <c r="B98" s="16"/>
      <c r="C98" s="318">
        <v>713117</v>
      </c>
      <c r="D98" s="470" t="s">
        <v>1127</v>
      </c>
      <c r="E98" s="17"/>
      <c r="F98" s="38" t="s">
        <v>988</v>
      </c>
      <c r="G98" s="10" t="s">
        <v>990</v>
      </c>
      <c r="H98" s="183" t="str">
        <f t="shared" si="18"/>
        <v>na</v>
      </c>
      <c r="I98" s="17">
        <f t="shared" si="19"/>
        <v>0</v>
      </c>
      <c r="J98" s="113">
        <f>$J$3-0.01</f>
        <v>2.1300000000000003</v>
      </c>
      <c r="K98" s="325">
        <v>0.25</v>
      </c>
      <c r="L98" s="19">
        <f t="shared" si="20"/>
        <v>1.8800000000000003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1085</v>
      </c>
    </row>
    <row r="99" spans="1:20" s="21" customFormat="1" ht="15" customHeight="1" x14ac:dyDescent="0.25">
      <c r="A99" s="315" t="s">
        <v>2087</v>
      </c>
      <c r="B99" s="17">
        <v>109778</v>
      </c>
      <c r="C99" s="318">
        <v>719608</v>
      </c>
      <c r="D99" s="470" t="s">
        <v>1127</v>
      </c>
      <c r="E99" s="17"/>
      <c r="F99" s="17">
        <v>39916</v>
      </c>
      <c r="G99" s="17" t="s">
        <v>2071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2.14</v>
      </c>
      <c r="K99" s="325">
        <v>0.25</v>
      </c>
      <c r="L99" s="19">
        <f t="shared" si="20"/>
        <v>1.8900000000000001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1085</v>
      </c>
    </row>
    <row r="100" spans="1:20" s="21" customFormat="1" ht="15" customHeight="1" x14ac:dyDescent="0.25">
      <c r="A100" s="315" t="s">
        <v>2087</v>
      </c>
      <c r="B100" s="17"/>
      <c r="C100" s="318">
        <v>720762</v>
      </c>
      <c r="D100" s="470" t="s">
        <v>1127</v>
      </c>
      <c r="E100" s="17"/>
      <c r="F100" s="17">
        <v>39916</v>
      </c>
      <c r="G100" s="17" t="s">
        <v>2071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2.14</v>
      </c>
      <c r="K100" s="325">
        <v>0.25</v>
      </c>
      <c r="L100" s="19">
        <f t="shared" si="20"/>
        <v>1.8900000000000001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2160</v>
      </c>
    </row>
    <row r="101" spans="1:20" s="21" customFormat="1" ht="15" customHeight="1" x14ac:dyDescent="0.25">
      <c r="A101" s="315" t="s">
        <v>1144</v>
      </c>
      <c r="B101" s="16"/>
      <c r="C101" s="318">
        <v>731945</v>
      </c>
      <c r="D101" s="470" t="s">
        <v>1127</v>
      </c>
      <c r="E101" s="17"/>
      <c r="F101" s="38" t="s">
        <v>988</v>
      </c>
      <c r="G101" s="10" t="s">
        <v>990</v>
      </c>
      <c r="H101" s="183" t="str">
        <f t="shared" si="25"/>
        <v>na</v>
      </c>
      <c r="I101" s="17">
        <f t="shared" si="26"/>
        <v>0</v>
      </c>
      <c r="J101" s="113">
        <f>$J$3-0.01</f>
        <v>2.1300000000000003</v>
      </c>
      <c r="K101" s="325">
        <v>0.25</v>
      </c>
      <c r="L101" s="19">
        <f t="shared" si="20"/>
        <v>1.8800000000000003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976</v>
      </c>
    </row>
    <row r="102" spans="1:20" s="21" customFormat="1" ht="15" customHeight="1" x14ac:dyDescent="0.25">
      <c r="A102" s="315" t="s">
        <v>2086</v>
      </c>
      <c r="B102" s="17">
        <v>109768</v>
      </c>
      <c r="C102" s="318">
        <v>717621</v>
      </c>
      <c r="D102" s="470" t="s">
        <v>1154</v>
      </c>
      <c r="E102" s="17"/>
      <c r="F102" s="17">
        <v>22422</v>
      </c>
      <c r="G102" s="17" t="s">
        <v>916</v>
      </c>
      <c r="H102" s="183" t="str">
        <f t="shared" si="25"/>
        <v>na</v>
      </c>
      <c r="I102" s="17">
        <f t="shared" si="26"/>
        <v>0</v>
      </c>
      <c r="J102" s="113">
        <f>+$J$2*0.95</f>
        <v>2.0044999999999997</v>
      </c>
      <c r="K102" s="325">
        <v>0.25</v>
      </c>
      <c r="L102" s="19">
        <f t="shared" si="20"/>
        <v>1.7544999999999997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1462</v>
      </c>
    </row>
    <row r="103" spans="1:20" s="21" customFormat="1" ht="15" customHeight="1" x14ac:dyDescent="0.25">
      <c r="A103" s="179" t="s">
        <v>2087</v>
      </c>
      <c r="B103" s="17">
        <v>113905</v>
      </c>
      <c r="C103" s="365">
        <v>721054</v>
      </c>
      <c r="D103" s="466" t="s">
        <v>2273</v>
      </c>
      <c r="E103" s="17"/>
      <c r="F103" s="16"/>
      <c r="G103" s="17" t="s">
        <v>2071</v>
      </c>
      <c r="H103" s="183" t="str">
        <f t="shared" si="25"/>
        <v>na</v>
      </c>
      <c r="I103" s="17">
        <f t="shared" si="26"/>
        <v>0</v>
      </c>
      <c r="J103" s="113">
        <f>+$J$3-0</f>
        <v>2.14</v>
      </c>
      <c r="K103" s="325">
        <v>0.25</v>
      </c>
      <c r="L103" s="19">
        <f t="shared" si="20"/>
        <v>1.8900000000000001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1085</v>
      </c>
    </row>
    <row r="104" spans="1:20" s="21" customFormat="1" ht="15" customHeight="1" x14ac:dyDescent="0.25">
      <c r="A104" s="179" t="s">
        <v>2087</v>
      </c>
      <c r="B104" s="17">
        <v>113902</v>
      </c>
      <c r="C104" s="365">
        <v>721206</v>
      </c>
      <c r="D104" s="466" t="s">
        <v>2273</v>
      </c>
      <c r="E104" s="17"/>
      <c r="F104" s="16"/>
      <c r="G104" s="17" t="s">
        <v>2071</v>
      </c>
      <c r="H104" s="183" t="str">
        <f t="shared" si="25"/>
        <v>na</v>
      </c>
      <c r="I104" s="17">
        <f t="shared" si="26"/>
        <v>0</v>
      </c>
      <c r="J104" s="113">
        <f>+$J$3-0</f>
        <v>2.14</v>
      </c>
      <c r="K104" s="325">
        <v>0.25</v>
      </c>
      <c r="L104" s="19">
        <f t="shared" si="20"/>
        <v>1.8900000000000001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976</v>
      </c>
    </row>
    <row r="105" spans="1:20" s="21" customFormat="1" ht="15" customHeight="1" x14ac:dyDescent="0.25">
      <c r="A105" s="179" t="s">
        <v>2087</v>
      </c>
      <c r="B105" s="17"/>
      <c r="C105" s="366">
        <v>722835</v>
      </c>
      <c r="D105" s="466" t="s">
        <v>2273</v>
      </c>
      <c r="E105" s="17"/>
      <c r="F105" s="16"/>
      <c r="G105" s="17" t="s">
        <v>2071</v>
      </c>
      <c r="H105" s="183" t="str">
        <f t="shared" si="25"/>
        <v>na</v>
      </c>
      <c r="I105" s="17">
        <f t="shared" si="26"/>
        <v>0</v>
      </c>
      <c r="J105" s="113">
        <f>+$J$3-0</f>
        <v>2.14</v>
      </c>
      <c r="K105" s="325">
        <v>0.25</v>
      </c>
      <c r="L105" s="19">
        <f t="shared" si="20"/>
        <v>1.8900000000000001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2069</v>
      </c>
    </row>
    <row r="106" spans="1:20" s="21" customFormat="1" ht="15" customHeight="1" x14ac:dyDescent="0.25">
      <c r="A106" s="179" t="s">
        <v>2087</v>
      </c>
      <c r="B106" s="17"/>
      <c r="C106" s="365">
        <v>723453</v>
      </c>
      <c r="D106" s="466" t="s">
        <v>2273</v>
      </c>
      <c r="E106" s="17"/>
      <c r="F106" s="16"/>
      <c r="G106" s="17" t="s">
        <v>2071</v>
      </c>
      <c r="H106" s="183" t="str">
        <f t="shared" si="25"/>
        <v>na</v>
      </c>
      <c r="I106" s="17">
        <f t="shared" si="26"/>
        <v>0</v>
      </c>
      <c r="J106" s="113">
        <f>+$J$3-0</f>
        <v>2.14</v>
      </c>
      <c r="K106" s="325">
        <v>0.25</v>
      </c>
      <c r="L106" s="19">
        <f t="shared" si="20"/>
        <v>1.8900000000000001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2069</v>
      </c>
    </row>
    <row r="107" spans="1:20" s="21" customFormat="1" ht="15" customHeight="1" x14ac:dyDescent="0.25">
      <c r="A107" s="179" t="s">
        <v>2089</v>
      </c>
      <c r="B107" s="17">
        <v>109793</v>
      </c>
      <c r="C107" s="365">
        <v>707597</v>
      </c>
      <c r="D107" s="466" t="s">
        <v>2202</v>
      </c>
      <c r="E107" s="17"/>
      <c r="F107" s="16"/>
      <c r="G107" s="267" t="s">
        <v>2099</v>
      </c>
      <c r="H107" s="183" t="str">
        <f t="shared" si="25"/>
        <v>na</v>
      </c>
      <c r="I107" s="17">
        <f t="shared" si="26"/>
        <v>0</v>
      </c>
      <c r="J107" s="113">
        <f>+$J$3*0.95</f>
        <v>2.0329999999999999</v>
      </c>
      <c r="K107" s="325">
        <v>0.25</v>
      </c>
      <c r="L107" s="19">
        <f t="shared" si="20"/>
        <v>1.7829999999999999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2069</v>
      </c>
    </row>
    <row r="108" spans="1:20" s="21" customFormat="1" ht="15" customHeight="1" x14ac:dyDescent="0.25">
      <c r="A108" s="179" t="s">
        <v>2089</v>
      </c>
      <c r="B108" s="17">
        <v>109795</v>
      </c>
      <c r="C108" s="365">
        <v>707598</v>
      </c>
      <c r="D108" s="466" t="s">
        <v>2202</v>
      </c>
      <c r="E108" s="17"/>
      <c r="F108" s="16"/>
      <c r="G108" s="267" t="s">
        <v>2099</v>
      </c>
      <c r="H108" s="183" t="str">
        <f t="shared" si="25"/>
        <v>na</v>
      </c>
      <c r="I108" s="17">
        <f t="shared" si="26"/>
        <v>0</v>
      </c>
      <c r="J108" s="113">
        <f>+$J$3*0.95</f>
        <v>2.0329999999999999</v>
      </c>
      <c r="K108" s="325">
        <v>0.25</v>
      </c>
      <c r="L108" s="19">
        <f t="shared" si="20"/>
        <v>1.7829999999999999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1127</v>
      </c>
    </row>
    <row r="109" spans="1:20" s="21" customFormat="1" ht="15" customHeight="1" x14ac:dyDescent="0.25">
      <c r="A109" s="315" t="s">
        <v>2086</v>
      </c>
      <c r="B109" s="17">
        <v>109799</v>
      </c>
      <c r="C109" s="318">
        <v>717836</v>
      </c>
      <c r="D109" s="470" t="s">
        <v>1129</v>
      </c>
      <c r="E109" s="17"/>
      <c r="F109" s="17">
        <v>25076</v>
      </c>
      <c r="G109" s="17" t="s">
        <v>1130</v>
      </c>
      <c r="H109" s="183" t="str">
        <f t="shared" si="25"/>
        <v>na</v>
      </c>
      <c r="I109" s="17">
        <f t="shared" si="26"/>
        <v>0</v>
      </c>
      <c r="J109" s="113">
        <f>$J$3-0.02</f>
        <v>2.12</v>
      </c>
      <c r="K109" s="325">
        <v>0.25</v>
      </c>
      <c r="L109" s="19">
        <f t="shared" si="20"/>
        <v>1.87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2069</v>
      </c>
    </row>
    <row r="110" spans="1:20" s="21" customFormat="1" ht="15" customHeight="1" x14ac:dyDescent="0.25">
      <c r="A110" s="179" t="s">
        <v>2086</v>
      </c>
      <c r="B110" s="17">
        <v>113908</v>
      </c>
      <c r="C110" s="365">
        <v>721405</v>
      </c>
      <c r="D110" s="466" t="s">
        <v>2301</v>
      </c>
      <c r="E110" s="17"/>
      <c r="F110" s="16"/>
      <c r="G110" s="17" t="s">
        <v>22</v>
      </c>
      <c r="H110" s="183" t="str">
        <f t="shared" si="25"/>
        <v>na</v>
      </c>
      <c r="I110" s="17">
        <f t="shared" si="26"/>
        <v>0</v>
      </c>
      <c r="J110" s="113">
        <f>+$J$3-0.02</f>
        <v>2.12</v>
      </c>
      <c r="K110" s="325">
        <v>0.25</v>
      </c>
      <c r="L110" s="19">
        <f t="shared" si="20"/>
        <v>1.87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2069</v>
      </c>
    </row>
    <row r="111" spans="1:20" s="21" customFormat="1" ht="15" customHeight="1" x14ac:dyDescent="0.25">
      <c r="A111" s="179" t="s">
        <v>2086</v>
      </c>
      <c r="B111" s="17">
        <v>113832</v>
      </c>
      <c r="C111" s="365">
        <v>722070</v>
      </c>
      <c r="D111" s="466" t="s">
        <v>2301</v>
      </c>
      <c r="E111" s="17"/>
      <c r="F111" s="16"/>
      <c r="G111" s="17" t="s">
        <v>22</v>
      </c>
      <c r="H111" s="183" t="str">
        <f t="shared" si="25"/>
        <v>na</v>
      </c>
      <c r="I111" s="17">
        <f t="shared" si="26"/>
        <v>0</v>
      </c>
      <c r="J111" s="113">
        <f>+$J$3-0.02</f>
        <v>2.12</v>
      </c>
      <c r="K111" s="325">
        <v>0.25</v>
      </c>
      <c r="L111" s="19">
        <f t="shared" si="20"/>
        <v>1.87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1456</v>
      </c>
    </row>
    <row r="112" spans="1:20" s="21" customFormat="1" ht="15" customHeight="1" x14ac:dyDescent="0.25">
      <c r="A112" s="179" t="s">
        <v>2086</v>
      </c>
      <c r="B112" s="17">
        <v>113827</v>
      </c>
      <c r="C112" s="365">
        <v>722179</v>
      </c>
      <c r="D112" s="466" t="s">
        <v>2301</v>
      </c>
      <c r="E112" s="321"/>
      <c r="F112" s="16"/>
      <c r="G112" s="17" t="s">
        <v>22</v>
      </c>
      <c r="H112" s="183" t="str">
        <f t="shared" si="25"/>
        <v>na</v>
      </c>
      <c r="I112" s="17">
        <f t="shared" si="26"/>
        <v>0</v>
      </c>
      <c r="J112" s="113">
        <f>+$J$3-0.02</f>
        <v>2.12</v>
      </c>
      <c r="K112" s="325">
        <v>0.25</v>
      </c>
      <c r="L112" s="19">
        <f t="shared" si="20"/>
        <v>1.87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1175</v>
      </c>
    </row>
    <row r="113" spans="1:20" s="21" customFormat="1" ht="15" customHeight="1" x14ac:dyDescent="0.25">
      <c r="A113" s="179" t="s">
        <v>2086</v>
      </c>
      <c r="B113" s="134"/>
      <c r="C113" s="365">
        <v>704606</v>
      </c>
      <c r="D113" s="466" t="s">
        <v>2181</v>
      </c>
      <c r="E113" s="17"/>
      <c r="F113" s="16"/>
      <c r="G113" s="267" t="s">
        <v>2070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2.0972</v>
      </c>
      <c r="K113" s="325">
        <v>0.25</v>
      </c>
      <c r="L113" s="19">
        <f>+J113-K113</f>
        <v>1.8472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1169</v>
      </c>
    </row>
    <row r="114" spans="1:20" s="21" customFormat="1" ht="15" customHeight="1" x14ac:dyDescent="0.25">
      <c r="A114" s="179" t="s">
        <v>2086</v>
      </c>
      <c r="B114" s="134"/>
      <c r="C114" s="365">
        <v>730258</v>
      </c>
      <c r="D114" s="466" t="s">
        <v>2181</v>
      </c>
      <c r="E114" s="17"/>
      <c r="F114" s="16"/>
      <c r="G114" s="267" t="s">
        <v>2070</v>
      </c>
      <c r="H114" s="183" t="str">
        <f t="shared" si="25"/>
        <v>na</v>
      </c>
      <c r="I114" s="17">
        <f t="shared" si="26"/>
        <v>0</v>
      </c>
      <c r="J114" s="113">
        <f>+$J$3*0.98</f>
        <v>2.0972</v>
      </c>
      <c r="K114" s="325">
        <v>0.25</v>
      </c>
      <c r="L114" s="19">
        <f t="shared" si="20"/>
        <v>1.8472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1169</v>
      </c>
    </row>
    <row r="115" spans="1:20" s="21" customFormat="1" ht="15" customHeight="1" x14ac:dyDescent="0.25">
      <c r="A115" s="179" t="s">
        <v>2087</v>
      </c>
      <c r="B115" s="17">
        <v>109758</v>
      </c>
      <c r="C115" s="365">
        <v>705940</v>
      </c>
      <c r="D115" s="466" t="s">
        <v>1449</v>
      </c>
      <c r="E115" s="17"/>
      <c r="F115" s="16"/>
      <c r="G115" s="267" t="s">
        <v>2064</v>
      </c>
      <c r="H115" s="183">
        <f t="shared" si="25"/>
        <v>0</v>
      </c>
      <c r="I115" s="17">
        <f t="shared" si="26"/>
        <v>0</v>
      </c>
      <c r="J115" s="113">
        <f>+$J$3*0.97</f>
        <v>2.0758000000000001</v>
      </c>
      <c r="K115" s="325">
        <v>0.25</v>
      </c>
      <c r="L115" s="19">
        <f t="shared" si="20"/>
        <v>1.8258000000000001</v>
      </c>
      <c r="M115" s="325">
        <f t="shared" si="23"/>
        <v>0</v>
      </c>
      <c r="N115" s="112">
        <f t="shared" si="21"/>
        <v>0</v>
      </c>
      <c r="O115" s="112">
        <f t="shared" si="22"/>
        <v>0</v>
      </c>
      <c r="S115" s="365">
        <v>713755</v>
      </c>
      <c r="T115" s="466" t="s">
        <v>641</v>
      </c>
    </row>
    <row r="116" spans="1:20" s="21" customFormat="1" ht="15" customHeight="1" x14ac:dyDescent="0.25">
      <c r="A116" s="315" t="s">
        <v>2086</v>
      </c>
      <c r="B116" s="17">
        <v>109835</v>
      </c>
      <c r="C116" s="318">
        <v>716865</v>
      </c>
      <c r="D116" s="470" t="s">
        <v>1131</v>
      </c>
      <c r="E116" s="17"/>
      <c r="F116" s="17">
        <v>29707</v>
      </c>
      <c r="G116" s="17" t="s">
        <v>1116</v>
      </c>
      <c r="H116" s="183">
        <f t="shared" si="25"/>
        <v>0</v>
      </c>
      <c r="I116" s="17">
        <f t="shared" si="26"/>
        <v>0</v>
      </c>
      <c r="J116" s="113">
        <f>+$J$3-0.08</f>
        <v>2.06</v>
      </c>
      <c r="K116" s="325">
        <v>0.25</v>
      </c>
      <c r="L116" s="19">
        <f t="shared" si="20"/>
        <v>1.81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976</v>
      </c>
    </row>
    <row r="117" spans="1:20" s="21" customFormat="1" ht="15" customHeight="1" x14ac:dyDescent="0.25">
      <c r="A117" s="179" t="s">
        <v>2086</v>
      </c>
      <c r="B117" s="17">
        <v>109746</v>
      </c>
      <c r="C117" s="365">
        <v>701212</v>
      </c>
      <c r="D117" s="466" t="s">
        <v>2183</v>
      </c>
      <c r="E117" s="17"/>
      <c r="F117" s="16"/>
      <c r="G117" s="267" t="s">
        <v>2066</v>
      </c>
      <c r="H117" s="183" t="str">
        <f t="shared" si="25"/>
        <v>na</v>
      </c>
      <c r="I117" s="17">
        <f t="shared" si="26"/>
        <v>0</v>
      </c>
      <c r="J117" s="113">
        <f>+$J$3*0.99</f>
        <v>2.1186000000000003</v>
      </c>
      <c r="K117" s="325">
        <v>0.25</v>
      </c>
      <c r="L117" s="19">
        <f t="shared" si="20"/>
        <v>1.8686000000000003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976</v>
      </c>
    </row>
    <row r="118" spans="1:20" s="21" customFormat="1" ht="15" customHeight="1" x14ac:dyDescent="0.25">
      <c r="A118" s="179" t="s">
        <v>2086</v>
      </c>
      <c r="B118" s="134"/>
      <c r="C118" s="365">
        <v>730379</v>
      </c>
      <c r="D118" s="466" t="s">
        <v>2183</v>
      </c>
      <c r="E118" s="17"/>
      <c r="F118" s="16"/>
      <c r="G118" s="267" t="s">
        <v>2066</v>
      </c>
      <c r="H118" s="183" t="str">
        <f t="shared" si="25"/>
        <v>na</v>
      </c>
      <c r="I118" s="17">
        <f t="shared" si="26"/>
        <v>0</v>
      </c>
      <c r="J118" s="113">
        <f>+$J$3*0.99</f>
        <v>2.1186000000000003</v>
      </c>
      <c r="K118" s="325">
        <v>0.25</v>
      </c>
      <c r="L118" s="19">
        <f t="shared" si="20"/>
        <v>1.8686000000000003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1169</v>
      </c>
    </row>
    <row r="119" spans="1:20" s="21" customFormat="1" ht="15" customHeight="1" x14ac:dyDescent="0.25">
      <c r="A119" s="315" t="s">
        <v>2087</v>
      </c>
      <c r="B119" s="17">
        <v>109780</v>
      </c>
      <c r="C119" s="318">
        <v>723266</v>
      </c>
      <c r="D119" s="470" t="s">
        <v>1132</v>
      </c>
      <c r="E119" s="17"/>
      <c r="F119" s="17">
        <v>30953</v>
      </c>
      <c r="G119" s="17" t="s">
        <v>912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2.1100000000000003</v>
      </c>
      <c r="K119" s="325">
        <v>0.25</v>
      </c>
      <c r="L119" s="19">
        <f t="shared" si="20"/>
        <v>1.8600000000000003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2160</v>
      </c>
    </row>
    <row r="120" spans="1:20" s="21" customFormat="1" ht="15" customHeight="1" x14ac:dyDescent="0.25">
      <c r="A120" s="315" t="s">
        <v>2087</v>
      </c>
      <c r="B120" s="17"/>
      <c r="C120" s="318">
        <v>719029</v>
      </c>
      <c r="D120" s="470" t="s">
        <v>1133</v>
      </c>
      <c r="E120" s="17"/>
      <c r="F120" s="17">
        <v>30953</v>
      </c>
      <c r="G120" s="17" t="s">
        <v>912</v>
      </c>
      <c r="H120" s="183" t="str">
        <f t="shared" si="25"/>
        <v>na</v>
      </c>
      <c r="I120" s="17">
        <f t="shared" si="26"/>
        <v>0</v>
      </c>
      <c r="J120" s="113">
        <f t="shared" si="27"/>
        <v>2.1100000000000003</v>
      </c>
      <c r="K120" s="325">
        <v>0.25</v>
      </c>
      <c r="L120" s="19">
        <f t="shared" si="20"/>
        <v>1.8600000000000003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1156</v>
      </c>
    </row>
    <row r="121" spans="1:20" s="21" customFormat="1" ht="15" customHeight="1" x14ac:dyDescent="0.25">
      <c r="A121" s="315" t="s">
        <v>2087</v>
      </c>
      <c r="B121" s="17"/>
      <c r="C121" s="318">
        <v>719157</v>
      </c>
      <c r="D121" s="470" t="s">
        <v>1133</v>
      </c>
      <c r="E121" s="17"/>
      <c r="F121" s="17">
        <v>30953</v>
      </c>
      <c r="G121" s="17" t="s">
        <v>912</v>
      </c>
      <c r="H121" s="183" t="str">
        <f t="shared" si="25"/>
        <v>na</v>
      </c>
      <c r="I121" s="17">
        <f t="shared" si="26"/>
        <v>0</v>
      </c>
      <c r="J121" s="113">
        <f t="shared" si="27"/>
        <v>2.1100000000000003</v>
      </c>
      <c r="K121" s="325">
        <v>0.25</v>
      </c>
      <c r="L121" s="19">
        <f t="shared" ref="L121:L156" si="28">+J121-K121</f>
        <v>1.8600000000000003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1135</v>
      </c>
    </row>
    <row r="122" spans="1:20" s="21" customFormat="1" ht="15" customHeight="1" x14ac:dyDescent="0.25">
      <c r="A122" s="315" t="s">
        <v>2087</v>
      </c>
      <c r="B122" s="17"/>
      <c r="C122" s="318">
        <v>723794</v>
      </c>
      <c r="D122" s="470" t="s">
        <v>1133</v>
      </c>
      <c r="E122" s="17"/>
      <c r="F122" s="17">
        <v>30953</v>
      </c>
      <c r="G122" s="17" t="s">
        <v>912</v>
      </c>
      <c r="H122" s="183" t="str">
        <f t="shared" si="25"/>
        <v>na</v>
      </c>
      <c r="I122" s="17">
        <f t="shared" si="26"/>
        <v>0</v>
      </c>
      <c r="J122" s="113">
        <f t="shared" si="27"/>
        <v>2.1100000000000003</v>
      </c>
      <c r="K122" s="325">
        <v>0.25</v>
      </c>
      <c r="L122" s="19">
        <f t="shared" si="28"/>
        <v>1.8600000000000003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1131</v>
      </c>
    </row>
    <row r="123" spans="1:20" s="21" customFormat="1" ht="15" customHeight="1" x14ac:dyDescent="0.25">
      <c r="A123" s="315" t="s">
        <v>1134</v>
      </c>
      <c r="B123" s="17"/>
      <c r="C123" s="318">
        <v>732296</v>
      </c>
      <c r="D123" s="470" t="s">
        <v>1133</v>
      </c>
      <c r="E123" s="17"/>
      <c r="F123" s="17">
        <v>30953</v>
      </c>
      <c r="G123" s="17" t="s">
        <v>912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2.1100000000000003</v>
      </c>
      <c r="K123" s="325">
        <v>0.25</v>
      </c>
      <c r="L123" s="19">
        <f>+J123-K123</f>
        <v>1.8600000000000003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2069</v>
      </c>
    </row>
    <row r="124" spans="1:20" s="21" customFormat="1" ht="15" customHeight="1" x14ac:dyDescent="0.25">
      <c r="A124" s="315" t="s">
        <v>1134</v>
      </c>
      <c r="B124" s="17"/>
      <c r="C124" s="318">
        <v>734272</v>
      </c>
      <c r="D124" s="470" t="s">
        <v>1133</v>
      </c>
      <c r="E124" s="17"/>
      <c r="F124" s="17">
        <v>30953</v>
      </c>
      <c r="G124" s="17" t="s">
        <v>912</v>
      </c>
      <c r="H124" s="183" t="str">
        <f t="shared" si="25"/>
        <v>na</v>
      </c>
      <c r="I124" s="17">
        <f t="shared" si="26"/>
        <v>0</v>
      </c>
      <c r="J124" s="113">
        <f t="shared" si="27"/>
        <v>2.1100000000000003</v>
      </c>
      <c r="K124" s="325">
        <v>0.25</v>
      </c>
      <c r="L124" s="19">
        <f t="shared" si="28"/>
        <v>1.8600000000000003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2069</v>
      </c>
    </row>
    <row r="125" spans="1:20" s="21" customFormat="1" ht="15" customHeight="1" x14ac:dyDescent="0.25">
      <c r="A125" s="361" t="s">
        <v>2087</v>
      </c>
      <c r="B125" s="17">
        <v>110379</v>
      </c>
      <c r="C125" s="364">
        <v>716781</v>
      </c>
      <c r="D125" s="471" t="s">
        <v>1135</v>
      </c>
      <c r="E125" s="17"/>
      <c r="F125" s="17">
        <v>31418</v>
      </c>
      <c r="G125" s="536" t="s">
        <v>1140</v>
      </c>
      <c r="H125" s="488" t="str">
        <f t="shared" si="25"/>
        <v>na</v>
      </c>
      <c r="I125" s="159">
        <f t="shared" si="26"/>
        <v>0</v>
      </c>
      <c r="J125" s="664">
        <f>$J$3</f>
        <v>2.14</v>
      </c>
      <c r="K125" s="325">
        <v>0.25</v>
      </c>
      <c r="L125" s="19">
        <f t="shared" si="28"/>
        <v>1.8900000000000001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1180</v>
      </c>
    </row>
    <row r="126" spans="1:20" s="21" customFormat="1" ht="15" customHeight="1" x14ac:dyDescent="0.25">
      <c r="A126" s="315" t="s">
        <v>2086</v>
      </c>
      <c r="B126" s="17">
        <v>109802</v>
      </c>
      <c r="C126" s="318">
        <v>720229</v>
      </c>
      <c r="D126" s="470" t="s">
        <v>1141</v>
      </c>
      <c r="E126" s="17"/>
      <c r="F126" s="17">
        <v>30656</v>
      </c>
      <c r="G126" s="17" t="s">
        <v>912</v>
      </c>
      <c r="H126" s="183" t="str">
        <f t="shared" si="25"/>
        <v>na</v>
      </c>
      <c r="I126" s="17">
        <f t="shared" si="26"/>
        <v>0</v>
      </c>
      <c r="J126" s="113">
        <f t="shared" si="27"/>
        <v>2.1100000000000003</v>
      </c>
      <c r="K126" s="325">
        <v>0.25</v>
      </c>
      <c r="L126" s="19">
        <f t="shared" si="28"/>
        <v>1.8600000000000003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2069</v>
      </c>
    </row>
    <row r="127" spans="1:20" s="21" customFormat="1" ht="15" customHeight="1" x14ac:dyDescent="0.25">
      <c r="A127" s="315" t="s">
        <v>2086</v>
      </c>
      <c r="B127" s="17">
        <v>113775</v>
      </c>
      <c r="C127" s="318">
        <v>723319</v>
      </c>
      <c r="D127" s="470" t="s">
        <v>1141</v>
      </c>
      <c r="E127" s="17"/>
      <c r="F127" s="17">
        <v>30656</v>
      </c>
      <c r="G127" s="17" t="s">
        <v>912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2.1100000000000003</v>
      </c>
      <c r="K127" s="325">
        <v>0.25</v>
      </c>
      <c r="L127" s="19">
        <f>+J127-K127</f>
        <v>1.8600000000000003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2244</v>
      </c>
    </row>
    <row r="128" spans="1:20" s="21" customFormat="1" ht="15" customHeight="1" x14ac:dyDescent="0.25">
      <c r="A128" s="315" t="s">
        <v>2086</v>
      </c>
      <c r="B128" s="17">
        <v>113775</v>
      </c>
      <c r="C128" s="318">
        <v>736071</v>
      </c>
      <c r="D128" s="470" t="s">
        <v>1141</v>
      </c>
      <c r="E128" s="17"/>
      <c r="F128" s="17">
        <v>30656</v>
      </c>
      <c r="G128" s="17" t="s">
        <v>912</v>
      </c>
      <c r="H128" s="183" t="str">
        <f t="shared" si="25"/>
        <v>na</v>
      </c>
      <c r="I128" s="17">
        <f t="shared" si="26"/>
        <v>0</v>
      </c>
      <c r="J128" s="113">
        <f t="shared" si="27"/>
        <v>2.1100000000000003</v>
      </c>
      <c r="K128" s="325">
        <v>0.25</v>
      </c>
      <c r="L128" s="19">
        <f t="shared" si="28"/>
        <v>1.8600000000000003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2069</v>
      </c>
    </row>
    <row r="129" spans="1:20" s="21" customFormat="1" ht="15" customHeight="1" x14ac:dyDescent="0.25">
      <c r="A129" s="179" t="s">
        <v>2086</v>
      </c>
      <c r="B129" s="17"/>
      <c r="C129" s="365">
        <v>718234</v>
      </c>
      <c r="D129" s="466" t="s">
        <v>2256</v>
      </c>
      <c r="E129" s="17"/>
      <c r="F129" s="16"/>
      <c r="G129" s="267" t="s">
        <v>2070</v>
      </c>
      <c r="H129" s="183" t="str">
        <f t="shared" si="25"/>
        <v>na</v>
      </c>
      <c r="I129" s="17">
        <f t="shared" si="26"/>
        <v>0</v>
      </c>
      <c r="J129" s="113">
        <f>+$J$3*0.98</f>
        <v>2.0972</v>
      </c>
      <c r="K129" s="325">
        <v>0.25</v>
      </c>
      <c r="L129" s="19">
        <f t="shared" si="28"/>
        <v>1.8472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1161</v>
      </c>
    </row>
    <row r="130" spans="1:20" s="21" customFormat="1" ht="15" customHeight="1" x14ac:dyDescent="0.25">
      <c r="A130" s="179" t="s">
        <v>2086</v>
      </c>
      <c r="B130" s="17">
        <v>109811</v>
      </c>
      <c r="C130" s="365">
        <v>718948</v>
      </c>
      <c r="D130" s="466" t="s">
        <v>2256</v>
      </c>
      <c r="E130" s="17"/>
      <c r="F130" s="16"/>
      <c r="G130" s="267" t="s">
        <v>2070</v>
      </c>
      <c r="H130" s="183" t="str">
        <f t="shared" si="25"/>
        <v>na</v>
      </c>
      <c r="I130" s="17">
        <f t="shared" si="26"/>
        <v>0</v>
      </c>
      <c r="J130" s="113">
        <f>+$J$3*0.98</f>
        <v>2.0972</v>
      </c>
      <c r="K130" s="325">
        <v>0.25</v>
      </c>
      <c r="L130" s="19">
        <f t="shared" si="28"/>
        <v>1.8472</v>
      </c>
      <c r="M130" s="325">
        <f t="shared" si="23"/>
        <v>0</v>
      </c>
      <c r="N130" s="112">
        <f t="shared" si="29"/>
        <v>0</v>
      </c>
      <c r="O130" s="112">
        <f t="shared" si="30"/>
        <v>0</v>
      </c>
      <c r="P130" s="90"/>
      <c r="Q130" s="90"/>
      <c r="S130" s="365">
        <v>717400</v>
      </c>
      <c r="T130" s="466" t="s">
        <v>2069</v>
      </c>
    </row>
    <row r="131" spans="1:20" s="21" customFormat="1" ht="15" customHeight="1" x14ac:dyDescent="0.25">
      <c r="A131" s="179" t="s">
        <v>2086</v>
      </c>
      <c r="B131" s="134"/>
      <c r="C131" s="365">
        <v>733817</v>
      </c>
      <c r="D131" s="466" t="s">
        <v>10</v>
      </c>
      <c r="E131" s="38"/>
      <c r="F131" s="10"/>
      <c r="G131" s="267" t="s">
        <v>2067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2.14</v>
      </c>
      <c r="K131" s="325">
        <v>0.25</v>
      </c>
      <c r="L131" s="19">
        <f>+J131-K131</f>
        <v>1.8900000000000001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2246</v>
      </c>
    </row>
    <row r="132" spans="1:20" s="21" customFormat="1" ht="15" customHeight="1" x14ac:dyDescent="0.25">
      <c r="A132" s="179" t="s">
        <v>2086</v>
      </c>
      <c r="B132" s="134"/>
      <c r="C132" s="366">
        <v>736139</v>
      </c>
      <c r="D132" s="466" t="s">
        <v>10</v>
      </c>
      <c r="E132" s="38"/>
      <c r="F132" s="10"/>
      <c r="G132" s="267" t="s">
        <v>2067</v>
      </c>
      <c r="H132" s="183">
        <f t="shared" si="25"/>
        <v>0</v>
      </c>
      <c r="I132" s="17">
        <f t="shared" si="26"/>
        <v>0</v>
      </c>
      <c r="J132" s="113">
        <f>+$J$3</f>
        <v>2.14</v>
      </c>
      <c r="K132" s="325">
        <v>0.25</v>
      </c>
      <c r="L132" s="19">
        <f t="shared" si="28"/>
        <v>1.8900000000000001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3" t="s">
        <v>1105</v>
      </c>
      <c r="S132" s="365">
        <v>717457</v>
      </c>
      <c r="T132" s="466" t="s">
        <v>2246</v>
      </c>
    </row>
    <row r="133" spans="1:20" s="21" customFormat="1" ht="15" customHeight="1" x14ac:dyDescent="0.25">
      <c r="A133" s="179" t="s">
        <v>2086</v>
      </c>
      <c r="B133" s="17"/>
      <c r="C133" s="365">
        <v>703738</v>
      </c>
      <c r="D133" s="466" t="s">
        <v>2187</v>
      </c>
      <c r="E133" s="38"/>
      <c r="F133" s="10"/>
      <c r="G133" s="267" t="s">
        <v>16</v>
      </c>
      <c r="H133" s="183" t="str">
        <f t="shared" si="25"/>
        <v>na</v>
      </c>
      <c r="I133" s="17">
        <f t="shared" si="26"/>
        <v>0</v>
      </c>
      <c r="J133" s="113">
        <f>+$J$3*0.93</f>
        <v>1.9902000000000002</v>
      </c>
      <c r="K133" s="325">
        <v>0.25</v>
      </c>
      <c r="L133" s="19">
        <f t="shared" si="28"/>
        <v>1.7402000000000002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2248</v>
      </c>
    </row>
    <row r="134" spans="1:20" s="21" customFormat="1" ht="15" customHeight="1" x14ac:dyDescent="0.25">
      <c r="A134" s="179" t="s">
        <v>2086</v>
      </c>
      <c r="B134" s="17">
        <v>113829</v>
      </c>
      <c r="C134" s="365">
        <v>722101</v>
      </c>
      <c r="D134" s="695" t="s">
        <v>1940</v>
      </c>
      <c r="E134" s="466" t="s">
        <v>2307</v>
      </c>
      <c r="F134" s="16"/>
      <c r="G134" s="267" t="s">
        <v>2070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2.0972</v>
      </c>
      <c r="K134" s="325">
        <v>0.25</v>
      </c>
      <c r="L134" s="19">
        <f t="shared" si="28"/>
        <v>1.8472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1128</v>
      </c>
    </row>
    <row r="135" spans="1:20" s="21" customFormat="1" ht="15" customHeight="1" x14ac:dyDescent="0.25">
      <c r="A135" s="315" t="s">
        <v>2086</v>
      </c>
      <c r="B135" s="17">
        <v>109803</v>
      </c>
      <c r="C135" s="318">
        <v>731657</v>
      </c>
      <c r="D135" s="466" t="s">
        <v>2145</v>
      </c>
      <c r="E135" s="17"/>
      <c r="F135" s="17">
        <v>30951</v>
      </c>
      <c r="G135" s="267" t="s">
        <v>2067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2.14</v>
      </c>
      <c r="K135" s="325">
        <v>0.25</v>
      </c>
      <c r="L135" s="19">
        <f t="shared" si="28"/>
        <v>1.8900000000000001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2246</v>
      </c>
    </row>
    <row r="136" spans="1:20" s="21" customFormat="1" ht="15" customHeight="1" x14ac:dyDescent="0.25">
      <c r="A136" s="179" t="s">
        <v>2086</v>
      </c>
      <c r="B136" s="17">
        <v>113922</v>
      </c>
      <c r="C136" s="365">
        <v>720583</v>
      </c>
      <c r="D136" s="466" t="s">
        <v>2145</v>
      </c>
      <c r="E136" s="17"/>
      <c r="F136" s="16"/>
      <c r="G136" s="267" t="s">
        <v>2067</v>
      </c>
      <c r="H136" s="183" t="str">
        <f t="shared" si="31"/>
        <v>na</v>
      </c>
      <c r="I136" s="17">
        <f t="shared" si="32"/>
        <v>0</v>
      </c>
      <c r="J136" s="113">
        <f t="shared" si="33"/>
        <v>2.14</v>
      </c>
      <c r="K136" s="325">
        <v>0.25</v>
      </c>
      <c r="L136" s="19">
        <f t="shared" si="28"/>
        <v>1.8900000000000001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2069</v>
      </c>
    </row>
    <row r="137" spans="1:20" s="21" customFormat="1" ht="15" customHeight="1" x14ac:dyDescent="0.25">
      <c r="A137" s="179" t="s">
        <v>2086</v>
      </c>
      <c r="B137" s="17">
        <v>109784</v>
      </c>
      <c r="C137" s="365">
        <v>722238</v>
      </c>
      <c r="D137" s="466" t="s">
        <v>2145</v>
      </c>
      <c r="E137" s="17"/>
      <c r="F137" s="16"/>
      <c r="G137" s="267" t="s">
        <v>2067</v>
      </c>
      <c r="H137" s="183" t="str">
        <f t="shared" si="31"/>
        <v>na</v>
      </c>
      <c r="I137" s="17">
        <f t="shared" si="32"/>
        <v>0</v>
      </c>
      <c r="J137" s="113">
        <f t="shared" si="33"/>
        <v>2.14</v>
      </c>
      <c r="K137" s="325">
        <v>0.25</v>
      </c>
      <c r="L137" s="19">
        <f t="shared" si="28"/>
        <v>1.8900000000000001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2142</v>
      </c>
    </row>
    <row r="138" spans="1:20" s="21" customFormat="1" ht="15" customHeight="1" x14ac:dyDescent="0.25">
      <c r="A138" s="179" t="s">
        <v>2086</v>
      </c>
      <c r="B138" s="17">
        <v>113626</v>
      </c>
      <c r="C138" s="437">
        <v>722443</v>
      </c>
      <c r="D138" s="466" t="s">
        <v>2145</v>
      </c>
      <c r="E138" s="17"/>
      <c r="F138" s="16"/>
      <c r="G138" s="267" t="s">
        <v>2067</v>
      </c>
      <c r="H138" s="183" t="str">
        <f t="shared" si="31"/>
        <v>na</v>
      </c>
      <c r="I138" s="17">
        <f t="shared" si="32"/>
        <v>0</v>
      </c>
      <c r="J138" s="113">
        <f t="shared" si="33"/>
        <v>2.14</v>
      </c>
      <c r="K138" s="325">
        <v>0.25</v>
      </c>
      <c r="L138" s="19">
        <f t="shared" si="28"/>
        <v>1.8900000000000001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2069</v>
      </c>
    </row>
    <row r="139" spans="1:20" s="21" customFormat="1" ht="15" customHeight="1" x14ac:dyDescent="0.25">
      <c r="A139" s="179" t="s">
        <v>2086</v>
      </c>
      <c r="B139" s="17">
        <v>113626</v>
      </c>
      <c r="C139" s="365">
        <v>722444</v>
      </c>
      <c r="D139" s="466" t="s">
        <v>2145</v>
      </c>
      <c r="E139" s="17"/>
      <c r="F139" s="16"/>
      <c r="G139" s="267" t="s">
        <v>2067</v>
      </c>
      <c r="H139" s="183" t="str">
        <f t="shared" si="31"/>
        <v>na</v>
      </c>
      <c r="I139" s="17">
        <f t="shared" si="32"/>
        <v>0</v>
      </c>
      <c r="J139" s="113">
        <f t="shared" si="33"/>
        <v>2.14</v>
      </c>
      <c r="K139" s="325">
        <v>0.25</v>
      </c>
      <c r="L139" s="19">
        <f t="shared" si="28"/>
        <v>1.8900000000000001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1129</v>
      </c>
    </row>
    <row r="140" spans="1:20" s="21" customFormat="1" ht="15" customHeight="1" x14ac:dyDescent="0.25">
      <c r="A140" s="179" t="s">
        <v>2086</v>
      </c>
      <c r="B140" s="17">
        <v>113885</v>
      </c>
      <c r="C140" s="365">
        <v>722897</v>
      </c>
      <c r="D140" s="466" t="s">
        <v>2145</v>
      </c>
      <c r="E140" s="17"/>
      <c r="F140" s="16"/>
      <c r="G140" s="267" t="s">
        <v>2067</v>
      </c>
      <c r="H140" s="183" t="str">
        <f t="shared" si="31"/>
        <v>na</v>
      </c>
      <c r="I140" s="17">
        <f t="shared" si="32"/>
        <v>0</v>
      </c>
      <c r="J140" s="113">
        <f t="shared" si="33"/>
        <v>2.14</v>
      </c>
      <c r="K140" s="325">
        <v>0.25</v>
      </c>
      <c r="L140" s="19">
        <f t="shared" si="28"/>
        <v>1.8900000000000001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2251</v>
      </c>
    </row>
    <row r="141" spans="1:20" s="21" customFormat="1" ht="15" customHeight="1" x14ac:dyDescent="0.25">
      <c r="A141" s="179" t="s">
        <v>2086</v>
      </c>
      <c r="B141" s="17">
        <v>119527</v>
      </c>
      <c r="C141" s="365">
        <v>722988</v>
      </c>
      <c r="D141" s="466" t="s">
        <v>2145</v>
      </c>
      <c r="E141" s="17"/>
      <c r="F141" s="16"/>
      <c r="G141" s="267" t="s">
        <v>2067</v>
      </c>
      <c r="H141" s="183" t="str">
        <f t="shared" si="31"/>
        <v>na</v>
      </c>
      <c r="I141" s="17">
        <f t="shared" si="32"/>
        <v>0</v>
      </c>
      <c r="J141" s="113">
        <f t="shared" si="33"/>
        <v>2.14</v>
      </c>
      <c r="K141" s="325">
        <v>0.25</v>
      </c>
      <c r="L141" s="19">
        <f t="shared" si="28"/>
        <v>1.8900000000000001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2253</v>
      </c>
    </row>
    <row r="142" spans="1:20" s="21" customFormat="1" ht="15" customHeight="1" x14ac:dyDescent="0.25">
      <c r="A142" s="179" t="s">
        <v>2086</v>
      </c>
      <c r="B142" s="17"/>
      <c r="C142" s="365">
        <v>723973</v>
      </c>
      <c r="D142" s="466" t="s">
        <v>2145</v>
      </c>
      <c r="E142" s="17"/>
      <c r="F142" s="16"/>
      <c r="G142" s="267" t="s">
        <v>2067</v>
      </c>
      <c r="H142" s="183" t="str">
        <f t="shared" si="31"/>
        <v>na</v>
      </c>
      <c r="I142" s="17">
        <f t="shared" si="32"/>
        <v>0</v>
      </c>
      <c r="J142" s="113">
        <f t="shared" si="33"/>
        <v>2.14</v>
      </c>
      <c r="K142" s="325">
        <v>0.25</v>
      </c>
      <c r="L142" s="19">
        <f t="shared" si="28"/>
        <v>1.8900000000000001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2253</v>
      </c>
    </row>
    <row r="143" spans="1:20" s="21" customFormat="1" ht="15" customHeight="1" x14ac:dyDescent="0.25">
      <c r="A143" s="179" t="s">
        <v>2086</v>
      </c>
      <c r="B143" s="17"/>
      <c r="C143" s="365">
        <v>727682</v>
      </c>
      <c r="D143" s="466" t="s">
        <v>2145</v>
      </c>
      <c r="E143" s="17"/>
      <c r="F143" s="16"/>
      <c r="G143" s="267" t="s">
        <v>2067</v>
      </c>
      <c r="H143" s="183" t="str">
        <f t="shared" si="31"/>
        <v>na</v>
      </c>
      <c r="I143" s="17">
        <f t="shared" si="32"/>
        <v>0</v>
      </c>
      <c r="J143" s="113">
        <f t="shared" si="33"/>
        <v>2.14</v>
      </c>
      <c r="K143" s="325">
        <v>0.25</v>
      </c>
      <c r="L143" s="19">
        <f t="shared" si="28"/>
        <v>1.8900000000000001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23</v>
      </c>
    </row>
    <row r="144" spans="1:20" s="21" customFormat="1" ht="15" customHeight="1" x14ac:dyDescent="0.25">
      <c r="A144" s="179" t="s">
        <v>2086</v>
      </c>
      <c r="B144" s="134"/>
      <c r="C144" s="365">
        <v>730098</v>
      </c>
      <c r="D144" s="466" t="s">
        <v>2145</v>
      </c>
      <c r="E144" s="17"/>
      <c r="F144" s="16"/>
      <c r="G144" s="267" t="s">
        <v>2067</v>
      </c>
      <c r="H144" s="183" t="str">
        <f t="shared" si="31"/>
        <v>na</v>
      </c>
      <c r="I144" s="17">
        <f t="shared" si="32"/>
        <v>0</v>
      </c>
      <c r="J144" s="113">
        <f t="shared" si="33"/>
        <v>2.14</v>
      </c>
      <c r="K144" s="325">
        <v>0.25</v>
      </c>
      <c r="L144" s="19">
        <f>+J144-K144</f>
        <v>1.8900000000000001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2253</v>
      </c>
    </row>
    <row r="145" spans="1:20" s="21" customFormat="1" ht="15" customHeight="1" x14ac:dyDescent="0.25">
      <c r="A145" s="179" t="s">
        <v>2086</v>
      </c>
      <c r="B145" s="134"/>
      <c r="C145" s="366">
        <v>736118</v>
      </c>
      <c r="D145" s="751" t="s">
        <v>2145</v>
      </c>
      <c r="E145" s="17"/>
      <c r="F145" s="16"/>
      <c r="G145" s="267" t="s">
        <v>2067</v>
      </c>
      <c r="H145" s="183" t="str">
        <f t="shared" si="31"/>
        <v>na</v>
      </c>
      <c r="I145" s="17">
        <f t="shared" si="32"/>
        <v>0</v>
      </c>
      <c r="J145" s="113">
        <f t="shared" si="33"/>
        <v>2.14</v>
      </c>
      <c r="K145" s="325">
        <v>0.25</v>
      </c>
      <c r="L145" s="19">
        <f t="shared" si="28"/>
        <v>1.8900000000000001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2253</v>
      </c>
    </row>
    <row r="146" spans="1:20" s="21" customFormat="1" ht="15" customHeight="1" x14ac:dyDescent="0.25">
      <c r="A146" s="179" t="s">
        <v>2086</v>
      </c>
      <c r="B146" s="17"/>
      <c r="C146" s="365">
        <v>727607</v>
      </c>
      <c r="D146" s="466" t="s">
        <v>2161</v>
      </c>
      <c r="E146" s="17"/>
      <c r="F146" s="16"/>
      <c r="G146" s="267" t="s">
        <v>2066</v>
      </c>
      <c r="H146" s="183" t="str">
        <f t="shared" si="31"/>
        <v>na</v>
      </c>
      <c r="I146" s="17">
        <f t="shared" si="32"/>
        <v>0</v>
      </c>
      <c r="J146" s="113">
        <f>+$J$3*0.99</f>
        <v>2.1186000000000003</v>
      </c>
      <c r="K146" s="325">
        <v>0.25</v>
      </c>
      <c r="L146" s="19">
        <f t="shared" si="28"/>
        <v>1.8686000000000003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2069</v>
      </c>
    </row>
    <row r="147" spans="1:20" s="21" customFormat="1" ht="15" customHeight="1" x14ac:dyDescent="0.25">
      <c r="A147" s="179" t="s">
        <v>2086</v>
      </c>
      <c r="B147" s="75">
        <v>113632</v>
      </c>
      <c r="C147" s="365">
        <v>706480</v>
      </c>
      <c r="D147" s="476" t="s">
        <v>1931</v>
      </c>
      <c r="E147" s="476" t="s">
        <v>2201</v>
      </c>
      <c r="F147" s="187" t="s">
        <v>2331</v>
      </c>
      <c r="G147" s="267" t="s">
        <v>2099</v>
      </c>
      <c r="H147" s="183">
        <f t="shared" si="31"/>
        <v>0</v>
      </c>
      <c r="I147" s="17">
        <f t="shared" si="32"/>
        <v>0</v>
      </c>
      <c r="J147" s="113">
        <f>+$J$3*0.95</f>
        <v>2.0329999999999999</v>
      </c>
      <c r="K147" s="325">
        <v>0.25</v>
      </c>
      <c r="L147" s="19">
        <f t="shared" si="28"/>
        <v>1.7829999999999999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2069</v>
      </c>
    </row>
    <row r="148" spans="1:20" s="21" customFormat="1" ht="15" customHeight="1" x14ac:dyDescent="0.25">
      <c r="A148" s="179" t="s">
        <v>2086</v>
      </c>
      <c r="B148" s="134"/>
      <c r="C148" s="365">
        <v>734237</v>
      </c>
      <c r="D148" s="466" t="s">
        <v>12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2.0972</v>
      </c>
      <c r="K148" s="325">
        <v>0.25</v>
      </c>
      <c r="L148" s="19">
        <f t="shared" si="28"/>
        <v>1.8472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2253</v>
      </c>
    </row>
    <row r="149" spans="1:20" s="21" customFormat="1" ht="15" customHeight="1" x14ac:dyDescent="0.25">
      <c r="A149" s="315" t="s">
        <v>2086</v>
      </c>
      <c r="B149" s="17">
        <v>109762</v>
      </c>
      <c r="C149" s="318">
        <v>712686</v>
      </c>
      <c r="D149" s="369" t="s">
        <v>976</v>
      </c>
      <c r="E149" s="17"/>
      <c r="F149" s="17">
        <v>63690</v>
      </c>
      <c r="G149" s="17" t="s">
        <v>2064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2.0758000000000001</v>
      </c>
      <c r="K149" s="325">
        <v>0.25</v>
      </c>
      <c r="L149" s="19">
        <f t="shared" si="28"/>
        <v>1.8258000000000001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976</v>
      </c>
    </row>
    <row r="150" spans="1:20" s="21" customFormat="1" ht="15" customHeight="1" x14ac:dyDescent="0.25">
      <c r="A150" s="315" t="s">
        <v>2086</v>
      </c>
      <c r="B150" s="17">
        <v>113790</v>
      </c>
      <c r="C150" s="318">
        <v>712935</v>
      </c>
      <c r="D150" s="369" t="s">
        <v>976</v>
      </c>
      <c r="E150" s="17"/>
      <c r="F150" s="17">
        <v>63690</v>
      </c>
      <c r="G150" s="17" t="s">
        <v>2064</v>
      </c>
      <c r="H150" s="183" t="str">
        <f t="shared" si="31"/>
        <v>na</v>
      </c>
      <c r="I150" s="17">
        <f t="shared" si="32"/>
        <v>0</v>
      </c>
      <c r="J150" s="113">
        <f t="shared" si="34"/>
        <v>2.0758000000000001</v>
      </c>
      <c r="K150" s="325">
        <v>0.25</v>
      </c>
      <c r="L150" s="19">
        <f t="shared" si="28"/>
        <v>1.8258000000000001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2253</v>
      </c>
    </row>
    <row r="151" spans="1:20" s="21" customFormat="1" ht="15" customHeight="1" x14ac:dyDescent="0.25">
      <c r="A151" s="315" t="s">
        <v>2086</v>
      </c>
      <c r="B151" s="17">
        <v>113791</v>
      </c>
      <c r="C151" s="318">
        <v>713942</v>
      </c>
      <c r="D151" s="369" t="s">
        <v>976</v>
      </c>
      <c r="E151" s="17"/>
      <c r="F151" s="17">
        <v>63690</v>
      </c>
      <c r="G151" s="17" t="s">
        <v>2064</v>
      </c>
      <c r="H151" s="183" t="str">
        <f t="shared" si="31"/>
        <v>na</v>
      </c>
      <c r="I151" s="17">
        <f t="shared" si="32"/>
        <v>0</v>
      </c>
      <c r="J151" s="113">
        <f t="shared" si="34"/>
        <v>2.0758000000000001</v>
      </c>
      <c r="K151" s="325">
        <v>0.25</v>
      </c>
      <c r="L151" s="19">
        <f t="shared" si="28"/>
        <v>1.8258000000000001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1164</v>
      </c>
    </row>
    <row r="152" spans="1:20" s="21" customFormat="1" ht="15" customHeight="1" x14ac:dyDescent="0.25">
      <c r="A152" s="315" t="s">
        <v>2086</v>
      </c>
      <c r="B152" s="17">
        <v>113792</v>
      </c>
      <c r="C152" s="318">
        <v>716096</v>
      </c>
      <c r="D152" s="369" t="s">
        <v>976</v>
      </c>
      <c r="E152" s="17"/>
      <c r="F152" s="17">
        <v>63690</v>
      </c>
      <c r="G152" s="17" t="s">
        <v>2064</v>
      </c>
      <c r="H152" s="183" t="str">
        <f t="shared" si="31"/>
        <v>na</v>
      </c>
      <c r="I152" s="17">
        <f t="shared" si="32"/>
        <v>0</v>
      </c>
      <c r="J152" s="113">
        <f t="shared" si="34"/>
        <v>2.0758000000000001</v>
      </c>
      <c r="K152" s="325">
        <v>0.25</v>
      </c>
      <c r="L152" s="19">
        <f t="shared" si="28"/>
        <v>1.8258000000000001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23</v>
      </c>
    </row>
    <row r="153" spans="1:20" s="21" customFormat="1" ht="15" customHeight="1" x14ac:dyDescent="0.25">
      <c r="A153" s="315" t="s">
        <v>2086</v>
      </c>
      <c r="B153" s="17"/>
      <c r="C153" s="318">
        <v>717753</v>
      </c>
      <c r="D153" s="369" t="s">
        <v>976</v>
      </c>
      <c r="E153" s="17"/>
      <c r="F153" s="17">
        <v>63690</v>
      </c>
      <c r="G153" s="17" t="s">
        <v>2064</v>
      </c>
      <c r="H153" s="183" t="str">
        <f t="shared" si="31"/>
        <v>na</v>
      </c>
      <c r="I153" s="17">
        <f t="shared" si="32"/>
        <v>0</v>
      </c>
      <c r="J153" s="113">
        <f t="shared" si="34"/>
        <v>2.0758000000000001</v>
      </c>
      <c r="K153" s="325">
        <v>0.25</v>
      </c>
      <c r="L153" s="19">
        <f t="shared" si="28"/>
        <v>1.8258000000000001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2256</v>
      </c>
    </row>
    <row r="154" spans="1:20" s="21" customFormat="1" ht="15" customHeight="1" x14ac:dyDescent="0.25">
      <c r="A154" s="315" t="s">
        <v>2086</v>
      </c>
      <c r="B154" s="17">
        <v>113794</v>
      </c>
      <c r="C154" s="318">
        <v>717951</v>
      </c>
      <c r="D154" s="369" t="s">
        <v>976</v>
      </c>
      <c r="E154" s="17"/>
      <c r="F154" s="17">
        <v>63690</v>
      </c>
      <c r="G154" s="17" t="s">
        <v>2064</v>
      </c>
      <c r="H154" s="183" t="str">
        <f t="shared" si="31"/>
        <v>na</v>
      </c>
      <c r="I154" s="17">
        <f t="shared" si="32"/>
        <v>0</v>
      </c>
      <c r="J154" s="113">
        <f t="shared" si="34"/>
        <v>2.0758000000000001</v>
      </c>
      <c r="K154" s="325">
        <v>0.25</v>
      </c>
      <c r="L154" s="19">
        <f t="shared" si="28"/>
        <v>1.8258000000000001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2088</v>
      </c>
    </row>
    <row r="155" spans="1:20" s="21" customFormat="1" ht="15" customHeight="1" x14ac:dyDescent="0.25">
      <c r="A155" s="315" t="s">
        <v>2087</v>
      </c>
      <c r="B155" s="17">
        <v>119529</v>
      </c>
      <c r="C155" s="318">
        <v>730081</v>
      </c>
      <c r="D155" s="470" t="s">
        <v>2091</v>
      </c>
      <c r="E155" s="17"/>
      <c r="F155" s="17">
        <v>37823</v>
      </c>
      <c r="G155" s="17" t="s">
        <v>2066</v>
      </c>
      <c r="H155" s="183" t="str">
        <f t="shared" si="31"/>
        <v>na</v>
      </c>
      <c r="I155" s="17">
        <f t="shared" si="32"/>
        <v>0</v>
      </c>
      <c r="J155" s="113">
        <f>+$J$3*0.99</f>
        <v>2.1186000000000003</v>
      </c>
      <c r="K155" s="325">
        <v>0.25</v>
      </c>
      <c r="L155" s="19">
        <f t="shared" si="28"/>
        <v>1.8686000000000003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2069</v>
      </c>
    </row>
    <row r="156" spans="1:20" s="21" customFormat="1" ht="15" customHeight="1" x14ac:dyDescent="0.25">
      <c r="A156" s="315" t="s">
        <v>2087</v>
      </c>
      <c r="B156" s="17">
        <v>109781</v>
      </c>
      <c r="C156" s="318">
        <v>730681</v>
      </c>
      <c r="D156" s="470" t="s">
        <v>2091</v>
      </c>
      <c r="E156" s="17"/>
      <c r="F156" s="17">
        <v>37823</v>
      </c>
      <c r="G156" s="17" t="s">
        <v>2066</v>
      </c>
      <c r="H156" s="183" t="str">
        <f t="shared" si="31"/>
        <v>na</v>
      </c>
      <c r="I156" s="17">
        <f t="shared" si="32"/>
        <v>0</v>
      </c>
      <c r="J156" s="113">
        <f>+$J$3*0.99</f>
        <v>2.1186000000000003</v>
      </c>
      <c r="K156" s="325">
        <v>0.25</v>
      </c>
      <c r="L156" s="19">
        <f t="shared" si="28"/>
        <v>1.8686000000000003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1119</v>
      </c>
    </row>
    <row r="157" spans="1:20" s="21" customFormat="1" ht="15" customHeight="1" x14ac:dyDescent="0.25">
      <c r="A157" s="315" t="s">
        <v>1134</v>
      </c>
      <c r="B157" s="16">
        <v>137932</v>
      </c>
      <c r="C157" s="318">
        <v>730069</v>
      </c>
      <c r="D157" s="369" t="s">
        <v>1142</v>
      </c>
      <c r="E157" s="17"/>
      <c r="F157" s="38" t="s">
        <v>1143</v>
      </c>
      <c r="G157" s="10" t="s">
        <v>2066</v>
      </c>
      <c r="H157" s="183" t="str">
        <f t="shared" si="31"/>
        <v>na</v>
      </c>
      <c r="I157" s="17">
        <f t="shared" si="32"/>
        <v>0</v>
      </c>
      <c r="J157" s="113">
        <f>+$J$3*0.99</f>
        <v>2.1186000000000003</v>
      </c>
      <c r="K157" s="325">
        <v>0.25</v>
      </c>
      <c r="L157" s="19">
        <f t="shared" ref="L157:L168" si="37">+J157-K157</f>
        <v>1.8686000000000003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23</v>
      </c>
    </row>
    <row r="158" spans="1:20" s="21" customFormat="1" ht="15" customHeight="1" x14ac:dyDescent="0.25">
      <c r="A158" s="179" t="s">
        <v>2086</v>
      </c>
      <c r="B158" s="134"/>
      <c r="C158" s="365">
        <v>717889</v>
      </c>
      <c r="D158" s="485" t="s">
        <v>23</v>
      </c>
      <c r="E158" s="159"/>
      <c r="F158" s="359"/>
      <c r="G158" s="457" t="s">
        <v>1023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2069</v>
      </c>
    </row>
    <row r="159" spans="1:20" s="21" customFormat="1" ht="15" customHeight="1" x14ac:dyDescent="0.25">
      <c r="A159" s="179" t="s">
        <v>2086</v>
      </c>
      <c r="B159" s="134"/>
      <c r="C159" s="365">
        <v>718180</v>
      </c>
      <c r="D159" s="485" t="s">
        <v>23</v>
      </c>
      <c r="E159" s="159"/>
      <c r="F159" s="359"/>
      <c r="G159" s="457" t="s">
        <v>1023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2251</v>
      </c>
    </row>
    <row r="160" spans="1:20" s="21" customFormat="1" ht="15" customHeight="1" x14ac:dyDescent="0.25">
      <c r="A160" s="179" t="s">
        <v>2086</v>
      </c>
      <c r="B160" s="134"/>
      <c r="C160" s="365">
        <v>718431</v>
      </c>
      <c r="D160" s="485" t="s">
        <v>23</v>
      </c>
      <c r="E160" s="159"/>
      <c r="F160" s="359"/>
      <c r="G160" s="457" t="s">
        <v>1023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1156</v>
      </c>
    </row>
    <row r="161" spans="1:20" s="21" customFormat="1" ht="15" customHeight="1" x14ac:dyDescent="0.25">
      <c r="A161" s="179" t="s">
        <v>2086</v>
      </c>
      <c r="B161" s="134"/>
      <c r="C161" s="365">
        <v>718641</v>
      </c>
      <c r="D161" s="485" t="s">
        <v>23</v>
      </c>
      <c r="E161" s="159"/>
      <c r="F161" s="359"/>
      <c r="G161" s="457" t="s">
        <v>1023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23</v>
      </c>
    </row>
    <row r="162" spans="1:20" s="21" customFormat="1" ht="15" customHeight="1" x14ac:dyDescent="0.25">
      <c r="A162" s="179" t="s">
        <v>2086</v>
      </c>
      <c r="B162" s="134"/>
      <c r="C162" s="365">
        <v>719038</v>
      </c>
      <c r="D162" s="485" t="s">
        <v>23</v>
      </c>
      <c r="E162" s="159"/>
      <c r="F162" s="359"/>
      <c r="G162" s="457" t="s">
        <v>1023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2251</v>
      </c>
    </row>
    <row r="163" spans="1:20" s="21" customFormat="1" ht="15" customHeight="1" x14ac:dyDescent="0.25">
      <c r="A163" s="179" t="s">
        <v>2086</v>
      </c>
      <c r="B163" s="134"/>
      <c r="C163" s="365">
        <v>719730</v>
      </c>
      <c r="D163" s="485" t="s">
        <v>23</v>
      </c>
      <c r="E163" s="159"/>
      <c r="F163" s="359"/>
      <c r="G163" s="457" t="s">
        <v>1023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1115</v>
      </c>
    </row>
    <row r="164" spans="1:20" s="21" customFormat="1" ht="15" customHeight="1" x14ac:dyDescent="0.25">
      <c r="A164" s="179" t="s">
        <v>2086</v>
      </c>
      <c r="B164" s="134"/>
      <c r="C164" s="365">
        <v>719739</v>
      </c>
      <c r="D164" s="485" t="s">
        <v>23</v>
      </c>
      <c r="E164" s="159"/>
      <c r="F164" s="359"/>
      <c r="G164" s="457" t="s">
        <v>1023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2069</v>
      </c>
    </row>
    <row r="165" spans="1:20" s="21" customFormat="1" ht="15" customHeight="1" x14ac:dyDescent="0.25">
      <c r="A165" s="179" t="s">
        <v>2086</v>
      </c>
      <c r="B165" s="134"/>
      <c r="C165" s="365">
        <v>720484</v>
      </c>
      <c r="D165" s="485" t="s">
        <v>23</v>
      </c>
      <c r="E165" s="159"/>
      <c r="F165" s="359"/>
      <c r="G165" s="457" t="s">
        <v>1023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1456</v>
      </c>
    </row>
    <row r="166" spans="1:20" s="21" customFormat="1" ht="15" customHeight="1" x14ac:dyDescent="0.25">
      <c r="A166" s="179" t="s">
        <v>2086</v>
      </c>
      <c r="B166" s="134"/>
      <c r="C166" s="365">
        <v>720677</v>
      </c>
      <c r="D166" s="485" t="s">
        <v>23</v>
      </c>
      <c r="E166" s="159"/>
      <c r="F166" s="359"/>
      <c r="G166" s="457" t="s">
        <v>1023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2256</v>
      </c>
    </row>
    <row r="167" spans="1:20" s="21" customFormat="1" ht="15" customHeight="1" x14ac:dyDescent="0.25">
      <c r="A167" s="179" t="s">
        <v>2086</v>
      </c>
      <c r="B167" s="134"/>
      <c r="C167" s="365">
        <v>722278</v>
      </c>
      <c r="D167" s="485" t="s">
        <v>23</v>
      </c>
      <c r="E167" s="159"/>
      <c r="F167" s="359"/>
      <c r="G167" s="457" t="s">
        <v>1023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2069</v>
      </c>
    </row>
    <row r="168" spans="1:20" s="21" customFormat="1" ht="15" customHeight="1" x14ac:dyDescent="0.25">
      <c r="A168" s="179" t="s">
        <v>2086</v>
      </c>
      <c r="B168" s="134"/>
      <c r="C168" s="365">
        <v>722279</v>
      </c>
      <c r="D168" s="485" t="s">
        <v>23</v>
      </c>
      <c r="E168" s="159"/>
      <c r="F168" s="359"/>
      <c r="G168" s="457" t="s">
        <v>1023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1133</v>
      </c>
    </row>
    <row r="169" spans="1:20" s="21" customFormat="1" ht="15" customHeight="1" x14ac:dyDescent="0.25">
      <c r="A169" s="179" t="s">
        <v>2086</v>
      </c>
      <c r="B169" s="134"/>
      <c r="C169" s="365">
        <v>722377</v>
      </c>
      <c r="D169" s="485" t="s">
        <v>23</v>
      </c>
      <c r="E169" s="159"/>
      <c r="F169" s="359"/>
      <c r="G169" s="457" t="s">
        <v>1023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23</v>
      </c>
    </row>
    <row r="170" spans="1:20" s="21" customFormat="1" ht="15" customHeight="1" x14ac:dyDescent="0.25">
      <c r="A170" s="179" t="s">
        <v>2086</v>
      </c>
      <c r="B170" s="134"/>
      <c r="C170" s="365">
        <v>723662</v>
      </c>
      <c r="D170" s="485" t="s">
        <v>23</v>
      </c>
      <c r="E170" s="159"/>
      <c r="F170" s="359"/>
      <c r="G170" s="457" t="s">
        <v>1023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659</v>
      </c>
    </row>
    <row r="171" spans="1:20" s="21" customFormat="1" ht="15" customHeight="1" x14ac:dyDescent="0.25">
      <c r="A171" s="179" t="s">
        <v>2086</v>
      </c>
      <c r="B171" s="134"/>
      <c r="C171" s="365">
        <v>724326</v>
      </c>
      <c r="D171" s="485" t="s">
        <v>23</v>
      </c>
      <c r="E171" s="159"/>
      <c r="F171" s="359"/>
      <c r="G171" s="457" t="s">
        <v>1023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1456</v>
      </c>
    </row>
    <row r="172" spans="1:20" s="21" customFormat="1" ht="15" customHeight="1" x14ac:dyDescent="0.25">
      <c r="A172" s="179" t="s">
        <v>2086</v>
      </c>
      <c r="B172" s="134"/>
      <c r="C172" s="365">
        <v>724831</v>
      </c>
      <c r="D172" s="485" t="s">
        <v>23</v>
      </c>
      <c r="E172" s="159"/>
      <c r="F172" s="359"/>
      <c r="G172" s="457" t="s">
        <v>1023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1133</v>
      </c>
    </row>
    <row r="173" spans="1:20" s="21" customFormat="1" ht="15" customHeight="1" x14ac:dyDescent="0.25">
      <c r="A173" s="179" t="s">
        <v>2086</v>
      </c>
      <c r="B173" s="134"/>
      <c r="C173" s="365">
        <v>725156</v>
      </c>
      <c r="D173" s="485" t="s">
        <v>23</v>
      </c>
      <c r="E173" s="159"/>
      <c r="F173" s="359"/>
      <c r="G173" s="457" t="s">
        <v>1023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2142</v>
      </c>
    </row>
    <row r="174" spans="1:20" s="21" customFormat="1" ht="15" customHeight="1" x14ac:dyDescent="0.25">
      <c r="A174" s="179" t="s">
        <v>2086</v>
      </c>
      <c r="B174" s="134"/>
      <c r="C174" s="365">
        <v>726731</v>
      </c>
      <c r="D174" s="485" t="s">
        <v>23</v>
      </c>
      <c r="E174" s="159"/>
      <c r="F174" s="359"/>
      <c r="G174" s="457" t="s">
        <v>1023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2069</v>
      </c>
    </row>
    <row r="175" spans="1:20" s="21" customFormat="1" ht="15" customHeight="1" x14ac:dyDescent="0.25">
      <c r="A175" s="179" t="s">
        <v>2086</v>
      </c>
      <c r="B175" s="134"/>
      <c r="C175" s="365">
        <v>727143</v>
      </c>
      <c r="D175" s="485" t="s">
        <v>23</v>
      </c>
      <c r="E175" s="159"/>
      <c r="F175" s="359"/>
      <c r="G175" s="457" t="s">
        <v>1023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2069</v>
      </c>
    </row>
    <row r="176" spans="1:20" ht="15" customHeight="1" x14ac:dyDescent="0.25">
      <c r="A176" s="179" t="s">
        <v>2086</v>
      </c>
      <c r="B176" s="89"/>
      <c r="C176" s="365">
        <v>732214</v>
      </c>
      <c r="D176" s="485" t="s">
        <v>23</v>
      </c>
      <c r="E176" s="159"/>
      <c r="F176" s="359"/>
      <c r="G176" s="457" t="s">
        <v>1023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2142</v>
      </c>
    </row>
    <row r="177" spans="1:20" s="21" customFormat="1" ht="15" customHeight="1" x14ac:dyDescent="0.25">
      <c r="A177" s="179" t="s">
        <v>2086</v>
      </c>
      <c r="B177" s="17">
        <v>113629</v>
      </c>
      <c r="C177" s="365">
        <v>706202</v>
      </c>
      <c r="D177" s="474" t="s">
        <v>1834</v>
      </c>
      <c r="E177" s="474" t="s">
        <v>1835</v>
      </c>
      <c r="F177" s="16"/>
      <c r="G177" s="17" t="s">
        <v>2099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2.0329999999999999</v>
      </c>
      <c r="K177" s="325">
        <v>0.25</v>
      </c>
      <c r="L177" s="19">
        <f>+J177-K177</f>
        <v>1.7829999999999999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2069</v>
      </c>
    </row>
    <row r="178" spans="1:20" s="21" customFormat="1" ht="15" customHeight="1" x14ac:dyDescent="0.25">
      <c r="A178" s="179" t="s">
        <v>2086</v>
      </c>
      <c r="B178" s="17">
        <v>113629</v>
      </c>
      <c r="C178" s="365">
        <v>706283</v>
      </c>
      <c r="D178" s="474" t="s">
        <v>1834</v>
      </c>
      <c r="E178" s="474" t="s">
        <v>1835</v>
      </c>
      <c r="F178" s="16"/>
      <c r="G178" s="17" t="s">
        <v>2099</v>
      </c>
      <c r="H178" s="183" t="str">
        <f t="shared" si="39"/>
        <v>na</v>
      </c>
      <c r="I178" s="17">
        <f t="shared" si="40"/>
        <v>0</v>
      </c>
      <c r="J178" s="113">
        <f t="shared" si="42"/>
        <v>2.0329999999999999</v>
      </c>
      <c r="K178" s="325">
        <v>0.25</v>
      </c>
      <c r="L178" s="19">
        <f>+J178-K178</f>
        <v>1.7829999999999999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2269</v>
      </c>
    </row>
    <row r="179" spans="1:20" s="21" customFormat="1" ht="15" customHeight="1" x14ac:dyDescent="0.25">
      <c r="A179" s="315" t="s">
        <v>2086</v>
      </c>
      <c r="B179" s="17">
        <v>109766</v>
      </c>
      <c r="C179" s="318">
        <v>724072</v>
      </c>
      <c r="D179" s="470" t="s">
        <v>1145</v>
      </c>
      <c r="E179" s="17"/>
      <c r="F179" s="17">
        <v>41251</v>
      </c>
      <c r="G179" s="17" t="s">
        <v>1146</v>
      </c>
      <c r="H179" s="183" t="str">
        <f t="shared" si="39"/>
        <v>na</v>
      </c>
      <c r="I179" s="17">
        <f t="shared" si="40"/>
        <v>0</v>
      </c>
      <c r="J179" s="113">
        <f t="shared" si="42"/>
        <v>2.0329999999999999</v>
      </c>
      <c r="K179" s="325">
        <v>0.25</v>
      </c>
      <c r="L179" s="19">
        <f t="shared" si="41"/>
        <v>1.7829999999999999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2261</v>
      </c>
    </row>
    <row r="180" spans="1:20" s="21" customFormat="1" ht="15" customHeight="1" x14ac:dyDescent="0.25">
      <c r="A180" s="315" t="s">
        <v>2086</v>
      </c>
      <c r="B180" s="17">
        <v>113776</v>
      </c>
      <c r="C180" s="318">
        <v>726078</v>
      </c>
      <c r="D180" s="470" t="s">
        <v>1145</v>
      </c>
      <c r="E180" s="17"/>
      <c r="F180" s="17">
        <v>41251</v>
      </c>
      <c r="G180" s="17" t="s">
        <v>1146</v>
      </c>
      <c r="H180" s="183" t="str">
        <f t="shared" si="39"/>
        <v>na</v>
      </c>
      <c r="I180" s="17">
        <f t="shared" si="40"/>
        <v>0</v>
      </c>
      <c r="J180" s="113">
        <f t="shared" si="42"/>
        <v>2.0329999999999999</v>
      </c>
      <c r="K180" s="325">
        <v>0.25</v>
      </c>
      <c r="L180" s="19">
        <f t="shared" si="41"/>
        <v>1.7829999999999999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1157</v>
      </c>
    </row>
    <row r="181" spans="1:20" s="21" customFormat="1" ht="15" customHeight="1" x14ac:dyDescent="0.25">
      <c r="A181" s="315" t="s">
        <v>2086</v>
      </c>
      <c r="B181" s="17">
        <v>113777</v>
      </c>
      <c r="C181" s="318">
        <v>726865</v>
      </c>
      <c r="D181" s="470" t="s">
        <v>1145</v>
      </c>
      <c r="E181" s="17"/>
      <c r="F181" s="17">
        <v>41251</v>
      </c>
      <c r="G181" s="17" t="s">
        <v>1146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2.0329999999999999</v>
      </c>
      <c r="K181" s="325">
        <v>0.25</v>
      </c>
      <c r="L181" s="19">
        <f>+J181-K181</f>
        <v>1.7829999999999999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1179</v>
      </c>
    </row>
    <row r="182" spans="1:20" s="21" customFormat="1" ht="15" customHeight="1" x14ac:dyDescent="0.25">
      <c r="A182" s="315" t="s">
        <v>2086</v>
      </c>
      <c r="B182" s="17">
        <v>113777</v>
      </c>
      <c r="C182" s="318">
        <v>736129</v>
      </c>
      <c r="D182" s="470" t="s">
        <v>1145</v>
      </c>
      <c r="E182" s="17"/>
      <c r="F182" s="17">
        <v>41251</v>
      </c>
      <c r="G182" s="17" t="s">
        <v>1146</v>
      </c>
      <c r="H182" s="183" t="str">
        <f t="shared" si="39"/>
        <v>na</v>
      </c>
      <c r="I182" s="17">
        <f t="shared" si="40"/>
        <v>0</v>
      </c>
      <c r="J182" s="113">
        <f t="shared" si="42"/>
        <v>2.0329999999999999</v>
      </c>
      <c r="K182" s="325">
        <v>0.25</v>
      </c>
      <c r="L182" s="19">
        <f t="shared" si="41"/>
        <v>1.7829999999999999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1179</v>
      </c>
    </row>
    <row r="183" spans="1:20" s="21" customFormat="1" ht="15" customHeight="1" x14ac:dyDescent="0.25">
      <c r="A183" s="315" t="s">
        <v>2086</v>
      </c>
      <c r="B183" s="17">
        <v>109761</v>
      </c>
      <c r="C183" s="318">
        <v>720783</v>
      </c>
      <c r="D183" s="470" t="s">
        <v>994</v>
      </c>
      <c r="E183" s="17"/>
      <c r="F183" s="17">
        <v>42103</v>
      </c>
      <c r="G183" s="17" t="s">
        <v>1116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2.06</v>
      </c>
      <c r="K183" s="325">
        <v>0.25</v>
      </c>
      <c r="L183" s="19">
        <f t="shared" si="41"/>
        <v>1.81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1456</v>
      </c>
    </row>
    <row r="184" spans="1:20" s="21" customFormat="1" ht="15" customHeight="1" x14ac:dyDescent="0.25">
      <c r="A184" s="315" t="s">
        <v>2086</v>
      </c>
      <c r="B184" s="17">
        <v>113778</v>
      </c>
      <c r="C184" s="318">
        <v>721271</v>
      </c>
      <c r="D184" s="470" t="s">
        <v>994</v>
      </c>
      <c r="E184" s="17"/>
      <c r="F184" s="17">
        <v>42103</v>
      </c>
      <c r="G184" s="17" t="s">
        <v>1116</v>
      </c>
      <c r="H184" s="183" t="str">
        <f t="shared" si="39"/>
        <v>na</v>
      </c>
      <c r="I184" s="17">
        <f t="shared" si="40"/>
        <v>0</v>
      </c>
      <c r="J184" s="113">
        <f t="shared" si="44"/>
        <v>2.06</v>
      </c>
      <c r="K184" s="325">
        <v>0.25</v>
      </c>
      <c r="L184" s="19">
        <f t="shared" si="41"/>
        <v>1.81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1456</v>
      </c>
    </row>
    <row r="185" spans="1:20" s="21" customFormat="1" ht="15" customHeight="1" x14ac:dyDescent="0.25">
      <c r="A185" s="315" t="s">
        <v>2086</v>
      </c>
      <c r="B185" s="17">
        <v>113779</v>
      </c>
      <c r="C185" s="318">
        <v>722153</v>
      </c>
      <c r="D185" s="470" t="s">
        <v>994</v>
      </c>
      <c r="E185" s="17"/>
      <c r="F185" s="17">
        <v>42103</v>
      </c>
      <c r="G185" s="17" t="s">
        <v>1116</v>
      </c>
      <c r="H185" s="183" t="str">
        <f t="shared" si="39"/>
        <v>na</v>
      </c>
      <c r="I185" s="17">
        <f t="shared" si="40"/>
        <v>0</v>
      </c>
      <c r="J185" s="113">
        <f t="shared" si="44"/>
        <v>2.06</v>
      </c>
      <c r="K185" s="325">
        <v>0.25</v>
      </c>
      <c r="L185" s="19">
        <f t="shared" si="41"/>
        <v>1.81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2246</v>
      </c>
    </row>
    <row r="186" spans="1:20" s="21" customFormat="1" ht="15" customHeight="1" x14ac:dyDescent="0.25">
      <c r="A186" s="315" t="s">
        <v>1111</v>
      </c>
      <c r="B186" s="17"/>
      <c r="C186" s="318">
        <v>723160</v>
      </c>
      <c r="D186" s="470" t="s">
        <v>994</v>
      </c>
      <c r="E186" s="17"/>
      <c r="F186" s="17">
        <v>42103</v>
      </c>
      <c r="G186" s="17" t="s">
        <v>1116</v>
      </c>
      <c r="H186" s="183" t="str">
        <f t="shared" si="39"/>
        <v>na</v>
      </c>
      <c r="I186" s="17">
        <f t="shared" si="40"/>
        <v>0</v>
      </c>
      <c r="J186" s="113">
        <f t="shared" si="44"/>
        <v>2.06</v>
      </c>
      <c r="K186" s="325">
        <v>0.25</v>
      </c>
      <c r="L186" s="19">
        <f t="shared" si="41"/>
        <v>1.81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2069</v>
      </c>
    </row>
    <row r="187" spans="1:20" s="21" customFormat="1" ht="15" customHeight="1" x14ac:dyDescent="0.25">
      <c r="A187" s="315" t="s">
        <v>2086</v>
      </c>
      <c r="B187" s="17">
        <v>113780</v>
      </c>
      <c r="C187" s="318">
        <v>723521</v>
      </c>
      <c r="D187" s="470" t="s">
        <v>994</v>
      </c>
      <c r="E187" s="17"/>
      <c r="F187" s="17">
        <v>42103</v>
      </c>
      <c r="G187" s="17" t="s">
        <v>1116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2.06</v>
      </c>
      <c r="K187" s="325">
        <v>0.25</v>
      </c>
      <c r="L187" s="19">
        <f>+J187-K187</f>
        <v>1.81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1127</v>
      </c>
    </row>
    <row r="188" spans="1:20" s="21" customFormat="1" ht="15" customHeight="1" x14ac:dyDescent="0.25">
      <c r="A188" s="315" t="s">
        <v>2086</v>
      </c>
      <c r="B188" s="17">
        <v>113780</v>
      </c>
      <c r="C188" s="318">
        <v>724642</v>
      </c>
      <c r="D188" s="470" t="s">
        <v>994</v>
      </c>
      <c r="E188" s="17"/>
      <c r="F188" s="17">
        <v>42103</v>
      </c>
      <c r="G188" s="17" t="s">
        <v>1116</v>
      </c>
      <c r="H188" s="183" t="str">
        <f t="shared" si="39"/>
        <v>na</v>
      </c>
      <c r="I188" s="17">
        <f t="shared" si="40"/>
        <v>0</v>
      </c>
      <c r="J188" s="113">
        <f t="shared" si="44"/>
        <v>2.06</v>
      </c>
      <c r="K188" s="325">
        <v>0.25</v>
      </c>
      <c r="L188" s="19">
        <f t="shared" si="41"/>
        <v>1.81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1127</v>
      </c>
    </row>
    <row r="189" spans="1:20" s="21" customFormat="1" ht="15" customHeight="1" x14ac:dyDescent="0.25">
      <c r="A189" s="315" t="s">
        <v>2086</v>
      </c>
      <c r="B189" s="17">
        <v>114833</v>
      </c>
      <c r="C189" s="318">
        <v>722696</v>
      </c>
      <c r="D189" s="470" t="s">
        <v>998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1112</v>
      </c>
    </row>
    <row r="190" spans="1:20" s="21" customFormat="1" ht="15" customHeight="1" x14ac:dyDescent="0.25">
      <c r="A190" s="315" t="s">
        <v>2086</v>
      </c>
      <c r="B190" s="17">
        <v>115587</v>
      </c>
      <c r="C190" s="318">
        <v>730583</v>
      </c>
      <c r="D190" s="470" t="s">
        <v>998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23</v>
      </c>
    </row>
    <row r="191" spans="1:20" s="21" customFormat="1" ht="15" customHeight="1" x14ac:dyDescent="0.25">
      <c r="A191" s="315" t="s">
        <v>2086</v>
      </c>
      <c r="B191" s="17">
        <v>115588</v>
      </c>
      <c r="C191" s="318">
        <v>730584</v>
      </c>
      <c r="D191" s="470" t="s">
        <v>998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23</v>
      </c>
    </row>
    <row r="192" spans="1:20" s="21" customFormat="1" ht="15" customHeight="1" x14ac:dyDescent="0.25">
      <c r="A192" s="315" t="s">
        <v>2086</v>
      </c>
      <c r="B192" s="17">
        <v>115589</v>
      </c>
      <c r="C192" s="318">
        <v>731244</v>
      </c>
      <c r="D192" s="470" t="s">
        <v>998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1456</v>
      </c>
    </row>
    <row r="193" spans="1:20" s="21" customFormat="1" ht="15" customHeight="1" x14ac:dyDescent="0.25">
      <c r="A193" s="315" t="s">
        <v>2086</v>
      </c>
      <c r="B193" s="17">
        <v>115590</v>
      </c>
      <c r="C193" s="318">
        <v>733694</v>
      </c>
      <c r="D193" s="470" t="s">
        <v>998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2265</v>
      </c>
    </row>
    <row r="194" spans="1:20" s="21" customFormat="1" ht="15" customHeight="1" x14ac:dyDescent="0.25">
      <c r="A194" s="315" t="s">
        <v>2086</v>
      </c>
      <c r="B194" s="17">
        <v>115591</v>
      </c>
      <c r="C194" s="318">
        <v>734123</v>
      </c>
      <c r="D194" s="470" t="s">
        <v>998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2069</v>
      </c>
    </row>
    <row r="195" spans="1:20" s="21" customFormat="1" ht="15" customHeight="1" x14ac:dyDescent="0.25">
      <c r="A195" s="315" t="s">
        <v>2086</v>
      </c>
      <c r="B195" s="17">
        <v>109806</v>
      </c>
      <c r="C195" s="318">
        <v>722914</v>
      </c>
      <c r="D195" s="470" t="s">
        <v>1147</v>
      </c>
      <c r="E195" s="17"/>
      <c r="F195" s="17">
        <v>64794</v>
      </c>
      <c r="G195" s="17" t="s">
        <v>1148</v>
      </c>
      <c r="H195" s="183">
        <f t="shared" si="39"/>
        <v>243</v>
      </c>
      <c r="I195" s="17">
        <f t="shared" si="40"/>
        <v>265</v>
      </c>
      <c r="J195" s="113">
        <f>+$J$3*0.97</f>
        <v>2.0758000000000001</v>
      </c>
      <c r="K195" s="325">
        <v>0.25</v>
      </c>
      <c r="L195" s="19">
        <f t="shared" si="41"/>
        <v>1.8258000000000001</v>
      </c>
      <c r="M195" s="325">
        <f t="shared" si="43"/>
        <v>0.26500000000000001</v>
      </c>
      <c r="N195" s="112">
        <f t="shared" si="45"/>
        <v>483.83700000000005</v>
      </c>
      <c r="O195" s="112">
        <f t="shared" si="46"/>
        <v>483.57200000000006</v>
      </c>
      <c r="S195" s="365">
        <v>719887</v>
      </c>
      <c r="T195" s="466" t="s">
        <v>2160</v>
      </c>
    </row>
    <row r="196" spans="1:20" s="21" customFormat="1" ht="15" customHeight="1" x14ac:dyDescent="0.25">
      <c r="A196" s="315" t="s">
        <v>2087</v>
      </c>
      <c r="B196" s="17">
        <v>109782</v>
      </c>
      <c r="C196" s="318">
        <v>724681</v>
      </c>
      <c r="D196" s="470" t="s">
        <v>1147</v>
      </c>
      <c r="E196" s="17"/>
      <c r="F196" s="17">
        <v>64794</v>
      </c>
      <c r="G196" s="17" t="s">
        <v>1148</v>
      </c>
      <c r="H196" s="183">
        <f t="shared" si="39"/>
        <v>0</v>
      </c>
      <c r="I196" s="17">
        <f t="shared" si="40"/>
        <v>0</v>
      </c>
      <c r="J196" s="113">
        <f>+$J$3*0.97</f>
        <v>2.0758000000000001</v>
      </c>
      <c r="K196" s="325">
        <v>0.25</v>
      </c>
      <c r="L196" s="19">
        <f t="shared" si="41"/>
        <v>1.8258000000000001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1189</v>
      </c>
    </row>
    <row r="197" spans="1:20" s="21" customFormat="1" ht="15" customHeight="1" x14ac:dyDescent="0.25">
      <c r="A197" s="179" t="s">
        <v>2087</v>
      </c>
      <c r="B197" s="17"/>
      <c r="C197" s="365">
        <v>720550</v>
      </c>
      <c r="D197" s="466" t="s">
        <v>2270</v>
      </c>
      <c r="E197" s="17"/>
      <c r="F197" s="16"/>
      <c r="G197" s="17" t="s">
        <v>2067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2.14</v>
      </c>
      <c r="K197" s="325">
        <v>0.25</v>
      </c>
      <c r="L197" s="19">
        <f t="shared" si="41"/>
        <v>1.8900000000000001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2143</v>
      </c>
    </row>
    <row r="198" spans="1:20" s="21" customFormat="1" ht="15" customHeight="1" x14ac:dyDescent="0.25">
      <c r="A198" s="179" t="s">
        <v>2087</v>
      </c>
      <c r="B198" s="17">
        <v>113903</v>
      </c>
      <c r="C198" s="365">
        <v>720551</v>
      </c>
      <c r="D198" s="466" t="s">
        <v>2270</v>
      </c>
      <c r="E198" s="17"/>
      <c r="F198" s="16"/>
      <c r="G198" s="17" t="s">
        <v>2067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2.14</v>
      </c>
      <c r="K198" s="325">
        <v>0.25</v>
      </c>
      <c r="L198" s="19">
        <f t="shared" si="41"/>
        <v>1.8900000000000001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2142</v>
      </c>
    </row>
    <row r="199" spans="1:20" s="21" customFormat="1" ht="15" customHeight="1" x14ac:dyDescent="0.25">
      <c r="A199" s="179" t="s">
        <v>2087</v>
      </c>
      <c r="B199" s="17"/>
      <c r="C199" s="365">
        <v>722039</v>
      </c>
      <c r="D199" s="466" t="s">
        <v>2270</v>
      </c>
      <c r="E199" s="17"/>
      <c r="F199" s="16"/>
      <c r="G199" s="17" t="s">
        <v>2067</v>
      </c>
      <c r="H199" s="183" t="str">
        <f t="shared" si="48"/>
        <v>na</v>
      </c>
      <c r="I199" s="17">
        <f t="shared" si="49"/>
        <v>0</v>
      </c>
      <c r="J199" s="113">
        <f t="shared" si="47"/>
        <v>2.14</v>
      </c>
      <c r="K199" s="325">
        <v>0.25</v>
      </c>
      <c r="L199" s="19">
        <f t="shared" si="41"/>
        <v>1.8900000000000001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2069</v>
      </c>
    </row>
    <row r="200" spans="1:20" s="21" customFormat="1" ht="15" customHeight="1" x14ac:dyDescent="0.25">
      <c r="A200" s="179" t="s">
        <v>2087</v>
      </c>
      <c r="B200" s="17">
        <v>133422</v>
      </c>
      <c r="C200" s="365">
        <v>722489</v>
      </c>
      <c r="D200" s="466" t="s">
        <v>2270</v>
      </c>
      <c r="E200" s="17"/>
      <c r="F200" s="16"/>
      <c r="G200" s="17" t="s">
        <v>2067</v>
      </c>
      <c r="H200" s="183" t="str">
        <f t="shared" si="48"/>
        <v>na</v>
      </c>
      <c r="I200" s="17">
        <f t="shared" si="49"/>
        <v>0</v>
      </c>
      <c r="J200" s="113">
        <f t="shared" si="47"/>
        <v>2.14</v>
      </c>
      <c r="K200" s="325">
        <v>0.25</v>
      </c>
      <c r="L200" s="19">
        <f t="shared" ref="L200:L207" si="50">+J200-K200</f>
        <v>1.8900000000000001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1456</v>
      </c>
    </row>
    <row r="201" spans="1:20" s="21" customFormat="1" ht="15" customHeight="1" x14ac:dyDescent="0.25">
      <c r="A201" s="179" t="s">
        <v>2140</v>
      </c>
      <c r="B201" s="17">
        <v>124605</v>
      </c>
      <c r="C201" s="365">
        <v>722626</v>
      </c>
      <c r="D201" s="466" t="s">
        <v>2270</v>
      </c>
      <c r="E201" s="17"/>
      <c r="F201" s="16"/>
      <c r="G201" s="17" t="s">
        <v>2067</v>
      </c>
      <c r="H201" s="183" t="str">
        <f t="shared" si="48"/>
        <v>na</v>
      </c>
      <c r="I201" s="17">
        <f t="shared" si="49"/>
        <v>0</v>
      </c>
      <c r="J201" s="113">
        <f t="shared" si="47"/>
        <v>2.14</v>
      </c>
      <c r="K201" s="325">
        <v>0.25</v>
      </c>
      <c r="L201" s="19">
        <f t="shared" si="50"/>
        <v>1.8900000000000001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2261</v>
      </c>
    </row>
    <row r="202" spans="1:20" s="21" customFormat="1" ht="15" customHeight="1" x14ac:dyDescent="0.25">
      <c r="A202" s="179" t="s">
        <v>2087</v>
      </c>
      <c r="B202" s="134"/>
      <c r="C202" s="365">
        <v>730061</v>
      </c>
      <c r="D202" s="466" t="s">
        <v>2270</v>
      </c>
      <c r="E202" s="17"/>
      <c r="F202" s="16"/>
      <c r="G202" s="17" t="s">
        <v>2067</v>
      </c>
      <c r="H202" s="183" t="str">
        <f t="shared" si="48"/>
        <v>na</v>
      </c>
      <c r="I202" s="17">
        <f t="shared" si="49"/>
        <v>0</v>
      </c>
      <c r="J202" s="113">
        <f t="shared" si="47"/>
        <v>2.14</v>
      </c>
      <c r="K202" s="325">
        <v>0.25</v>
      </c>
      <c r="L202" s="19">
        <f t="shared" si="50"/>
        <v>1.8900000000000001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1174</v>
      </c>
    </row>
    <row r="203" spans="1:20" s="21" customFormat="1" ht="15" customHeight="1" x14ac:dyDescent="0.25">
      <c r="A203" s="179" t="s">
        <v>2140</v>
      </c>
      <c r="B203" s="134"/>
      <c r="C203" s="365">
        <v>730074</v>
      </c>
      <c r="D203" s="466" t="s">
        <v>2270</v>
      </c>
      <c r="E203" s="17"/>
      <c r="F203" s="16"/>
      <c r="G203" s="17" t="s">
        <v>2067</v>
      </c>
      <c r="H203" s="183" t="str">
        <f t="shared" si="48"/>
        <v>na</v>
      </c>
      <c r="I203" s="17">
        <f t="shared" si="49"/>
        <v>0</v>
      </c>
      <c r="J203" s="113">
        <f t="shared" si="47"/>
        <v>2.14</v>
      </c>
      <c r="K203" s="325">
        <v>0.25</v>
      </c>
      <c r="L203" s="19">
        <f t="shared" si="50"/>
        <v>1.8900000000000001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1184</v>
      </c>
    </row>
    <row r="204" spans="1:20" s="21" customFormat="1" ht="15" customHeight="1" x14ac:dyDescent="0.25">
      <c r="A204" s="179" t="s">
        <v>2087</v>
      </c>
      <c r="B204" s="134"/>
      <c r="C204" s="365">
        <v>733958</v>
      </c>
      <c r="D204" s="466" t="s">
        <v>2270</v>
      </c>
      <c r="E204" s="17"/>
      <c r="F204" s="16"/>
      <c r="G204" s="17" t="s">
        <v>2067</v>
      </c>
      <c r="H204" s="183" t="str">
        <f t="shared" si="48"/>
        <v>na</v>
      </c>
      <c r="I204" s="17">
        <f t="shared" si="49"/>
        <v>0</v>
      </c>
      <c r="J204" s="113">
        <f t="shared" si="47"/>
        <v>2.14</v>
      </c>
      <c r="K204" s="325">
        <v>0.25</v>
      </c>
      <c r="L204" s="19">
        <f t="shared" si="50"/>
        <v>1.8900000000000001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1115</v>
      </c>
    </row>
    <row r="205" spans="1:20" s="21" customFormat="1" ht="15" customHeight="1" x14ac:dyDescent="0.25">
      <c r="A205" s="179" t="s">
        <v>2086</v>
      </c>
      <c r="B205" s="17">
        <v>109754</v>
      </c>
      <c r="C205" s="365">
        <v>706264</v>
      </c>
      <c r="D205" s="466" t="s">
        <v>2198</v>
      </c>
      <c r="E205" s="17"/>
      <c r="F205" s="16"/>
      <c r="G205" s="267" t="s">
        <v>2099</v>
      </c>
      <c r="H205" s="183" t="str">
        <f t="shared" si="48"/>
        <v>na</v>
      </c>
      <c r="I205" s="17">
        <f t="shared" si="49"/>
        <v>0</v>
      </c>
      <c r="J205" s="113">
        <f>+$J$3*0.95</f>
        <v>2.0329999999999999</v>
      </c>
      <c r="K205" s="325">
        <v>0.25</v>
      </c>
      <c r="L205" s="19">
        <f>+J205-K205</f>
        <v>1.7829999999999999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1141</v>
      </c>
    </row>
    <row r="206" spans="1:20" s="21" customFormat="1" ht="15" customHeight="1" x14ac:dyDescent="0.25">
      <c r="A206" s="315" t="s">
        <v>2086</v>
      </c>
      <c r="B206" s="17">
        <v>110381</v>
      </c>
      <c r="C206" s="318">
        <v>730916</v>
      </c>
      <c r="D206" s="470" t="s">
        <v>1149</v>
      </c>
      <c r="E206" s="17"/>
      <c r="F206" s="17">
        <v>51205</v>
      </c>
      <c r="G206" s="17" t="s">
        <v>1150</v>
      </c>
      <c r="H206" s="183" t="str">
        <f t="shared" si="48"/>
        <v>na</v>
      </c>
      <c r="I206" s="17">
        <f t="shared" si="49"/>
        <v>0</v>
      </c>
      <c r="J206" s="113">
        <f>+$J$2*0.98</f>
        <v>2.0677999999999996</v>
      </c>
      <c r="K206" s="325">
        <v>0.25</v>
      </c>
      <c r="L206" s="19">
        <f t="shared" si="50"/>
        <v>1.8177999999999996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2312</v>
      </c>
    </row>
    <row r="207" spans="1:20" s="21" customFormat="1" ht="15" customHeight="1" x14ac:dyDescent="0.25">
      <c r="A207" s="315" t="s">
        <v>2087</v>
      </c>
      <c r="B207" s="17"/>
      <c r="C207" s="318">
        <v>722629</v>
      </c>
      <c r="D207" s="470" t="s">
        <v>1151</v>
      </c>
      <c r="E207" s="17"/>
      <c r="F207" s="17">
        <v>46570</v>
      </c>
      <c r="G207" s="17" t="s">
        <v>1116</v>
      </c>
      <c r="H207" s="183" t="str">
        <f t="shared" si="48"/>
        <v>na</v>
      </c>
      <c r="I207" s="17">
        <f t="shared" si="49"/>
        <v>0</v>
      </c>
      <c r="J207" s="113">
        <f>+$J$3-0.08</f>
        <v>2.06</v>
      </c>
      <c r="K207" s="325">
        <v>0.25</v>
      </c>
      <c r="L207" s="19">
        <f t="shared" si="50"/>
        <v>1.81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2160</v>
      </c>
    </row>
    <row r="208" spans="1:20" s="21" customFormat="1" ht="15" customHeight="1" x14ac:dyDescent="0.25">
      <c r="A208" s="315" t="s">
        <v>2086</v>
      </c>
      <c r="B208" s="75">
        <v>113785</v>
      </c>
      <c r="C208" s="364">
        <v>732037</v>
      </c>
      <c r="D208" s="471" t="s">
        <v>1152</v>
      </c>
      <c r="E208" s="159"/>
      <c r="F208" s="159">
        <v>47902</v>
      </c>
      <c r="G208" s="159" t="s">
        <v>2003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1533</v>
      </c>
    </row>
    <row r="209" spans="1:20" s="21" customFormat="1" ht="15" customHeight="1" x14ac:dyDescent="0.25">
      <c r="A209" s="315" t="s">
        <v>2086</v>
      </c>
      <c r="B209" s="75">
        <v>113787</v>
      </c>
      <c r="C209" s="364">
        <v>733864</v>
      </c>
      <c r="D209" s="471" t="s">
        <v>1152</v>
      </c>
      <c r="E209" s="159"/>
      <c r="F209" s="159">
        <v>47902</v>
      </c>
      <c r="G209" s="159" t="s">
        <v>2003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1178</v>
      </c>
    </row>
    <row r="210" spans="1:20" s="21" customFormat="1" ht="15" customHeight="1" x14ac:dyDescent="0.25">
      <c r="A210" s="315" t="s">
        <v>2086</v>
      </c>
      <c r="B210" s="75">
        <v>113622</v>
      </c>
      <c r="C210" s="318">
        <v>720761</v>
      </c>
      <c r="D210" s="470" t="s">
        <v>1155</v>
      </c>
      <c r="E210" s="17"/>
      <c r="F210" s="17">
        <v>48052</v>
      </c>
      <c r="G210" s="17" t="s">
        <v>2066</v>
      </c>
      <c r="H210" s="183" t="str">
        <f t="shared" si="48"/>
        <v>na</v>
      </c>
      <c r="I210" s="17">
        <f t="shared" si="49"/>
        <v>0</v>
      </c>
      <c r="J210" s="113">
        <f>$J$3*0.99</f>
        <v>2.1186000000000003</v>
      </c>
      <c r="K210" s="325">
        <v>0.25</v>
      </c>
      <c r="L210" s="19">
        <f t="shared" si="51"/>
        <v>1.8686000000000003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1169</v>
      </c>
    </row>
    <row r="211" spans="1:20" ht="15" customHeight="1" x14ac:dyDescent="0.25">
      <c r="A211" s="179" t="s">
        <v>2086</v>
      </c>
      <c r="B211" s="89"/>
      <c r="C211" s="365">
        <v>731315</v>
      </c>
      <c r="D211" s="466" t="s">
        <v>2337</v>
      </c>
      <c r="E211" s="17"/>
      <c r="F211" s="16"/>
      <c r="G211" s="267" t="s">
        <v>2067</v>
      </c>
      <c r="H211" s="183" t="str">
        <f t="shared" si="48"/>
        <v>na</v>
      </c>
      <c r="I211" s="17">
        <f t="shared" si="49"/>
        <v>0</v>
      </c>
      <c r="J211" s="113">
        <f>+$J$3</f>
        <v>2.14</v>
      </c>
      <c r="K211" s="325">
        <v>0.25</v>
      </c>
      <c r="L211" s="19">
        <f t="shared" si="51"/>
        <v>1.8900000000000001</v>
      </c>
      <c r="M211" s="325">
        <f t="shared" si="43"/>
        <v>0</v>
      </c>
      <c r="N211" s="112">
        <f t="shared" si="52"/>
        <v>0</v>
      </c>
      <c r="O211" s="112">
        <f t="shared" si="46"/>
        <v>0</v>
      </c>
      <c r="P211" s="21"/>
      <c r="Q211" s="21"/>
      <c r="S211" s="365">
        <v>720550</v>
      </c>
      <c r="T211" s="466" t="s">
        <v>2270</v>
      </c>
    </row>
    <row r="212" spans="1:20" ht="15" customHeight="1" x14ac:dyDescent="0.25">
      <c r="A212" s="179" t="s">
        <v>2086</v>
      </c>
      <c r="B212" s="89"/>
      <c r="C212" s="365">
        <v>733208</v>
      </c>
      <c r="D212" s="466" t="s">
        <v>2337</v>
      </c>
      <c r="E212" s="17"/>
      <c r="F212" s="16"/>
      <c r="G212" s="267" t="s">
        <v>2067</v>
      </c>
      <c r="H212" s="183" t="str">
        <f t="shared" si="48"/>
        <v>na</v>
      </c>
      <c r="I212" s="17">
        <f t="shared" si="49"/>
        <v>0</v>
      </c>
      <c r="J212" s="113">
        <f>+$J$3</f>
        <v>2.14</v>
      </c>
      <c r="K212" s="325">
        <v>0.25</v>
      </c>
      <c r="L212" s="19">
        <f t="shared" si="51"/>
        <v>1.8900000000000001</v>
      </c>
      <c r="M212" s="325">
        <f t="shared" si="43"/>
        <v>0</v>
      </c>
      <c r="N212" s="112">
        <f t="shared" si="52"/>
        <v>0</v>
      </c>
      <c r="O212" s="112">
        <f t="shared" si="46"/>
        <v>0</v>
      </c>
      <c r="P212" s="21"/>
      <c r="Q212" s="21"/>
      <c r="S212" s="365">
        <v>720551</v>
      </c>
      <c r="T212" s="466" t="s">
        <v>2270</v>
      </c>
    </row>
    <row r="213" spans="1:20" ht="15" customHeight="1" x14ac:dyDescent="0.25">
      <c r="A213" s="179" t="s">
        <v>2087</v>
      </c>
      <c r="B213" s="75"/>
      <c r="C213" s="365">
        <v>704761</v>
      </c>
      <c r="D213" s="466" t="s">
        <v>2069</v>
      </c>
      <c r="E213" s="17"/>
      <c r="F213" s="16"/>
      <c r="G213" s="159" t="s">
        <v>17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1164</v>
      </c>
    </row>
    <row r="214" spans="1:20" ht="15" customHeight="1" x14ac:dyDescent="0.25">
      <c r="A214" s="179" t="s">
        <v>2087</v>
      </c>
      <c r="B214" s="75">
        <v>113630</v>
      </c>
      <c r="C214" s="365">
        <v>706353</v>
      </c>
      <c r="D214" s="466" t="s">
        <v>2069</v>
      </c>
      <c r="E214" s="17"/>
      <c r="F214" s="16"/>
      <c r="G214" s="159" t="s">
        <v>17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2145</v>
      </c>
    </row>
    <row r="215" spans="1:20" ht="15" customHeight="1" x14ac:dyDescent="0.25">
      <c r="A215" s="179" t="s">
        <v>2140</v>
      </c>
      <c r="B215" s="75">
        <v>109744</v>
      </c>
      <c r="C215" s="365">
        <v>707350</v>
      </c>
      <c r="D215" s="466" t="s">
        <v>2069</v>
      </c>
      <c r="E215" s="17"/>
      <c r="F215" s="16"/>
      <c r="G215" s="159" t="s">
        <v>17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2302</v>
      </c>
    </row>
    <row r="216" spans="1:20" ht="15" customHeight="1" x14ac:dyDescent="0.25">
      <c r="A216" s="179" t="s">
        <v>2086</v>
      </c>
      <c r="B216" s="75"/>
      <c r="C216" s="365">
        <v>708639</v>
      </c>
      <c r="D216" s="466" t="s">
        <v>2069</v>
      </c>
      <c r="E216" s="17"/>
      <c r="F216" s="16"/>
      <c r="G216" s="159" t="s">
        <v>17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1117</v>
      </c>
    </row>
    <row r="217" spans="1:20" ht="15" customHeight="1" x14ac:dyDescent="0.25">
      <c r="A217" s="179" t="s">
        <v>2087</v>
      </c>
      <c r="B217" s="75">
        <v>113653</v>
      </c>
      <c r="C217" s="365">
        <v>708751</v>
      </c>
      <c r="D217" s="466" t="s">
        <v>2069</v>
      </c>
      <c r="E217" s="17"/>
      <c r="F217" s="16"/>
      <c r="G217" s="159" t="s">
        <v>17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23</v>
      </c>
    </row>
    <row r="218" spans="1:20" ht="15" customHeight="1" x14ac:dyDescent="0.25">
      <c r="A218" s="179" t="s">
        <v>2087</v>
      </c>
      <c r="B218" s="75">
        <v>109778</v>
      </c>
      <c r="C218" s="365">
        <v>709123</v>
      </c>
      <c r="D218" s="466" t="s">
        <v>2069</v>
      </c>
      <c r="E218" s="17"/>
      <c r="F218" s="16"/>
      <c r="G218" s="159" t="s">
        <v>17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1188</v>
      </c>
    </row>
    <row r="219" spans="1:20" ht="15" customHeight="1" x14ac:dyDescent="0.25">
      <c r="A219" s="179" t="s">
        <v>2087</v>
      </c>
      <c r="B219" s="75"/>
      <c r="C219" s="365">
        <v>709257</v>
      </c>
      <c r="D219" s="466" t="s">
        <v>2069</v>
      </c>
      <c r="E219" s="17"/>
      <c r="F219" s="16"/>
      <c r="G219" s="159" t="s">
        <v>17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2142</v>
      </c>
    </row>
    <row r="220" spans="1:20" ht="15" customHeight="1" x14ac:dyDescent="0.25">
      <c r="A220" s="179" t="s">
        <v>2087</v>
      </c>
      <c r="B220" s="75">
        <v>109799</v>
      </c>
      <c r="C220" s="365">
        <v>709279</v>
      </c>
      <c r="D220" s="466" t="s">
        <v>2069</v>
      </c>
      <c r="E220" s="17"/>
      <c r="F220" s="16"/>
      <c r="G220" s="159" t="s">
        <v>17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1155</v>
      </c>
    </row>
    <row r="221" spans="1:20" ht="15" customHeight="1" x14ac:dyDescent="0.25">
      <c r="A221" s="179" t="s">
        <v>2086</v>
      </c>
      <c r="B221" s="75">
        <v>109781</v>
      </c>
      <c r="C221" s="365">
        <v>712344</v>
      </c>
      <c r="D221" s="466" t="s">
        <v>2069</v>
      </c>
      <c r="E221" s="17"/>
      <c r="F221" s="16"/>
      <c r="G221" s="159" t="s">
        <v>17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1127</v>
      </c>
    </row>
    <row r="222" spans="1:20" ht="15" customHeight="1" x14ac:dyDescent="0.25">
      <c r="A222" s="179" t="s">
        <v>2086</v>
      </c>
      <c r="B222" s="20"/>
      <c r="C222" s="365">
        <v>712995</v>
      </c>
      <c r="D222" s="466" t="s">
        <v>2069</v>
      </c>
      <c r="E222" s="17"/>
      <c r="F222" s="16"/>
      <c r="G222" s="159" t="s">
        <v>17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2160</v>
      </c>
    </row>
    <row r="223" spans="1:20" ht="15" customHeight="1" x14ac:dyDescent="0.25">
      <c r="A223" s="179" t="s">
        <v>2086</v>
      </c>
      <c r="B223" s="75">
        <v>109766</v>
      </c>
      <c r="C223" s="365">
        <v>712997</v>
      </c>
      <c r="D223" s="466" t="s">
        <v>2069</v>
      </c>
      <c r="E223" s="17"/>
      <c r="F223" s="16"/>
      <c r="G223" s="159" t="s">
        <v>17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994</v>
      </c>
    </row>
    <row r="224" spans="1:20" ht="15" customHeight="1" x14ac:dyDescent="0.25">
      <c r="A224" s="179" t="s">
        <v>2140</v>
      </c>
      <c r="B224" s="75">
        <v>113776</v>
      </c>
      <c r="C224" s="365">
        <v>713017</v>
      </c>
      <c r="D224" s="466" t="s">
        <v>2069</v>
      </c>
      <c r="E224" s="17"/>
      <c r="F224" s="16"/>
      <c r="G224" s="159" t="s">
        <v>17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1123</v>
      </c>
    </row>
    <row r="225" spans="1:20" ht="15" customHeight="1" x14ac:dyDescent="0.25">
      <c r="A225" s="179" t="s">
        <v>2086</v>
      </c>
      <c r="B225" s="75">
        <v>113777</v>
      </c>
      <c r="C225" s="365">
        <v>713137</v>
      </c>
      <c r="D225" s="466" t="s">
        <v>2069</v>
      </c>
      <c r="E225" s="17"/>
      <c r="F225" s="16"/>
      <c r="G225" s="159" t="s">
        <v>17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1187</v>
      </c>
    </row>
    <row r="226" spans="1:20" ht="15" customHeight="1" x14ac:dyDescent="0.25">
      <c r="A226" s="179" t="s">
        <v>2086</v>
      </c>
      <c r="B226" s="75">
        <v>109761</v>
      </c>
      <c r="C226" s="365">
        <v>713350</v>
      </c>
      <c r="D226" s="466" t="s">
        <v>2069</v>
      </c>
      <c r="E226" s="17"/>
      <c r="F226" s="16"/>
      <c r="G226" s="159" t="s">
        <v>17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2144</v>
      </c>
    </row>
    <row r="227" spans="1:20" ht="15" customHeight="1" x14ac:dyDescent="0.25">
      <c r="A227" s="179" t="s">
        <v>2086</v>
      </c>
      <c r="B227" s="75">
        <v>113778</v>
      </c>
      <c r="C227" s="365">
        <v>713406</v>
      </c>
      <c r="D227" s="466" t="s">
        <v>2069</v>
      </c>
      <c r="E227" s="17"/>
      <c r="F227" s="16"/>
      <c r="G227" s="159" t="s">
        <v>17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1159</v>
      </c>
    </row>
    <row r="228" spans="1:20" ht="15" customHeight="1" x14ac:dyDescent="0.25">
      <c r="A228" s="179" t="s">
        <v>2087</v>
      </c>
      <c r="B228" s="75">
        <v>113780</v>
      </c>
      <c r="C228" s="365">
        <v>716959</v>
      </c>
      <c r="D228" s="466" t="s">
        <v>2069</v>
      </c>
      <c r="E228" s="17"/>
      <c r="F228" s="16"/>
      <c r="G228" s="159" t="s">
        <v>17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2265</v>
      </c>
    </row>
    <row r="229" spans="1:20" ht="15" customHeight="1" x14ac:dyDescent="0.25">
      <c r="A229" s="179" t="s">
        <v>2087</v>
      </c>
      <c r="B229" s="75">
        <v>114833</v>
      </c>
      <c r="C229" s="365">
        <v>716989</v>
      </c>
      <c r="D229" s="466" t="s">
        <v>2069</v>
      </c>
      <c r="E229" s="17"/>
      <c r="F229" s="16"/>
      <c r="G229" s="159" t="s">
        <v>17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1152</v>
      </c>
    </row>
    <row r="230" spans="1:20" ht="15" customHeight="1" x14ac:dyDescent="0.25">
      <c r="A230" s="179" t="s">
        <v>2140</v>
      </c>
      <c r="B230" s="75">
        <v>115587</v>
      </c>
      <c r="C230" s="365">
        <v>717036</v>
      </c>
      <c r="D230" s="466" t="s">
        <v>2069</v>
      </c>
      <c r="E230" s="17"/>
      <c r="F230" s="16"/>
      <c r="G230" s="159" t="s">
        <v>17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1530</v>
      </c>
    </row>
    <row r="231" spans="1:20" ht="15" customHeight="1" x14ac:dyDescent="0.25">
      <c r="A231" s="179" t="s">
        <v>2087</v>
      </c>
      <c r="B231" s="75">
        <v>115589</v>
      </c>
      <c r="C231" s="365">
        <v>717292</v>
      </c>
      <c r="D231" s="466" t="s">
        <v>2069</v>
      </c>
      <c r="E231" s="17"/>
      <c r="F231" s="16"/>
      <c r="G231" s="159" t="s">
        <v>17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1171</v>
      </c>
    </row>
    <row r="232" spans="1:20" ht="15" customHeight="1" x14ac:dyDescent="0.25">
      <c r="A232" s="179" t="s">
        <v>2140</v>
      </c>
      <c r="B232" s="75">
        <v>115590</v>
      </c>
      <c r="C232" s="365">
        <v>717400</v>
      </c>
      <c r="D232" s="466" t="s">
        <v>2069</v>
      </c>
      <c r="E232" s="17"/>
      <c r="F232" s="16"/>
      <c r="G232" s="159" t="s">
        <v>17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1454</v>
      </c>
    </row>
    <row r="233" spans="1:20" ht="15" customHeight="1" x14ac:dyDescent="0.25">
      <c r="A233" s="179" t="s">
        <v>2086</v>
      </c>
      <c r="B233" s="75">
        <v>110381</v>
      </c>
      <c r="C233" s="365">
        <v>717694</v>
      </c>
      <c r="D233" s="466" t="s">
        <v>2069</v>
      </c>
      <c r="E233" s="17"/>
      <c r="F233" s="16"/>
      <c r="G233" s="159" t="s">
        <v>17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2251</v>
      </c>
    </row>
    <row r="234" spans="1:20" ht="15" customHeight="1" x14ac:dyDescent="0.25">
      <c r="A234" s="179" t="s">
        <v>2140</v>
      </c>
      <c r="B234" s="75">
        <v>109742</v>
      </c>
      <c r="C234" s="365">
        <v>717787</v>
      </c>
      <c r="D234" s="466" t="s">
        <v>2069</v>
      </c>
      <c r="E234" s="17"/>
      <c r="F234" s="16"/>
      <c r="G234" s="159" t="s">
        <v>17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2069</v>
      </c>
    </row>
    <row r="235" spans="1:20" ht="15" customHeight="1" x14ac:dyDescent="0.25">
      <c r="A235" s="179" t="s">
        <v>2140</v>
      </c>
      <c r="B235" s="75">
        <v>113787</v>
      </c>
      <c r="C235" s="365">
        <v>717924</v>
      </c>
      <c r="D235" s="466" t="s">
        <v>2069</v>
      </c>
      <c r="E235" s="17"/>
      <c r="F235" s="16"/>
      <c r="G235" s="159" t="s">
        <v>17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2142</v>
      </c>
    </row>
    <row r="236" spans="1:20" ht="15" customHeight="1" x14ac:dyDescent="0.25">
      <c r="A236" s="179" t="s">
        <v>2140</v>
      </c>
      <c r="B236" s="75">
        <v>109783</v>
      </c>
      <c r="C236" s="365">
        <v>718363</v>
      </c>
      <c r="D236" s="466" t="s">
        <v>2069</v>
      </c>
      <c r="E236" s="17"/>
      <c r="F236" s="16"/>
      <c r="G236" s="159" t="s">
        <v>17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2273</v>
      </c>
    </row>
    <row r="237" spans="1:20" ht="15" customHeight="1" x14ac:dyDescent="0.25">
      <c r="A237" s="179" t="s">
        <v>2140</v>
      </c>
      <c r="B237" s="75">
        <v>113788</v>
      </c>
      <c r="C237" s="365">
        <v>718528</v>
      </c>
      <c r="D237" s="466" t="s">
        <v>2069</v>
      </c>
      <c r="E237" s="17"/>
      <c r="F237" s="16"/>
      <c r="G237" s="159" t="s">
        <v>17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2160</v>
      </c>
    </row>
    <row r="238" spans="1:20" ht="15" customHeight="1" x14ac:dyDescent="0.25">
      <c r="A238" s="179" t="s">
        <v>2086</v>
      </c>
      <c r="B238" s="75">
        <v>108313</v>
      </c>
      <c r="C238" s="365">
        <v>718841</v>
      </c>
      <c r="D238" s="466" t="s">
        <v>2069</v>
      </c>
      <c r="E238" s="17"/>
      <c r="F238" s="16"/>
      <c r="G238" s="159" t="s">
        <v>17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2069</v>
      </c>
    </row>
    <row r="239" spans="1:20" ht="15" customHeight="1" x14ac:dyDescent="0.25">
      <c r="A239" s="179" t="s">
        <v>2140</v>
      </c>
      <c r="B239" s="75">
        <v>109812</v>
      </c>
      <c r="C239" s="365">
        <v>718998</v>
      </c>
      <c r="D239" s="466" t="s">
        <v>2069</v>
      </c>
      <c r="E239" s="17"/>
      <c r="F239" s="16"/>
      <c r="G239" s="159" t="s">
        <v>17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1164</v>
      </c>
    </row>
    <row r="240" spans="1:20" ht="15" customHeight="1" x14ac:dyDescent="0.25">
      <c r="A240" s="179" t="s">
        <v>2087</v>
      </c>
      <c r="B240" s="317">
        <v>124138</v>
      </c>
      <c r="C240" s="365">
        <v>719213</v>
      </c>
      <c r="D240" s="466" t="s">
        <v>2069</v>
      </c>
      <c r="E240" s="17"/>
      <c r="F240" s="16"/>
      <c r="G240" s="159" t="s">
        <v>17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2274</v>
      </c>
    </row>
    <row r="241" spans="1:20" ht="15" customHeight="1" x14ac:dyDescent="0.25">
      <c r="A241" s="315" t="s">
        <v>2086</v>
      </c>
      <c r="B241" s="75"/>
      <c r="C241" s="318">
        <v>719216</v>
      </c>
      <c r="D241" s="470" t="s">
        <v>2069</v>
      </c>
      <c r="E241" s="17"/>
      <c r="F241" s="17">
        <v>48254</v>
      </c>
      <c r="G241" s="159" t="s">
        <v>17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1174</v>
      </c>
    </row>
    <row r="242" spans="1:20" ht="15" customHeight="1" x14ac:dyDescent="0.25">
      <c r="A242" s="179" t="s">
        <v>2140</v>
      </c>
      <c r="B242" s="75"/>
      <c r="C242" s="365">
        <v>719567</v>
      </c>
      <c r="D242" s="466" t="s">
        <v>2069</v>
      </c>
      <c r="E242" s="17"/>
      <c r="F242" s="16"/>
      <c r="G242" s="159" t="s">
        <v>17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2273</v>
      </c>
    </row>
    <row r="243" spans="1:20" ht="15" customHeight="1" x14ac:dyDescent="0.25">
      <c r="A243" s="179" t="s">
        <v>2086</v>
      </c>
      <c r="B243" s="75">
        <v>123116</v>
      </c>
      <c r="C243" s="365">
        <v>719860</v>
      </c>
      <c r="D243" s="466" t="s">
        <v>2069</v>
      </c>
      <c r="E243" s="17"/>
      <c r="F243" s="16"/>
      <c r="G243" s="159" t="s">
        <v>17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2261</v>
      </c>
    </row>
    <row r="244" spans="1:20" ht="15" customHeight="1" x14ac:dyDescent="0.25">
      <c r="A244" s="179" t="s">
        <v>2140</v>
      </c>
      <c r="B244" s="75">
        <v>113803</v>
      </c>
      <c r="C244" s="365">
        <v>720079</v>
      </c>
      <c r="D244" s="466" t="s">
        <v>2069</v>
      </c>
      <c r="E244" s="17"/>
      <c r="F244" s="16"/>
      <c r="G244" s="159" t="s">
        <v>17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994</v>
      </c>
    </row>
    <row r="245" spans="1:20" ht="15" customHeight="1" x14ac:dyDescent="0.25">
      <c r="A245" s="179" t="s">
        <v>2086</v>
      </c>
      <c r="B245" s="75">
        <v>113804</v>
      </c>
      <c r="C245" s="365">
        <v>720214</v>
      </c>
      <c r="D245" s="466" t="s">
        <v>2069</v>
      </c>
      <c r="E245" s="17"/>
      <c r="F245" s="16"/>
      <c r="G245" s="159" t="s">
        <v>17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1117</v>
      </c>
    </row>
    <row r="246" spans="1:20" ht="15" customHeight="1" x14ac:dyDescent="0.25">
      <c r="A246" s="179" t="s">
        <v>2140</v>
      </c>
      <c r="B246" s="75"/>
      <c r="C246" s="365">
        <v>720340</v>
      </c>
      <c r="D246" s="466" t="s">
        <v>2069</v>
      </c>
      <c r="E246" s="17"/>
      <c r="F246" s="16"/>
      <c r="G246" s="159" t="s">
        <v>17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1180</v>
      </c>
    </row>
    <row r="247" spans="1:20" ht="15" customHeight="1" x14ac:dyDescent="0.25">
      <c r="A247" s="179" t="s">
        <v>2086</v>
      </c>
      <c r="B247" s="75"/>
      <c r="C247" s="365">
        <v>720507</v>
      </c>
      <c r="D247" s="466" t="s">
        <v>2069</v>
      </c>
      <c r="E247" s="17"/>
      <c r="F247" s="16"/>
      <c r="G247" s="159" t="s">
        <v>17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1189</v>
      </c>
    </row>
    <row r="248" spans="1:20" ht="15" customHeight="1" x14ac:dyDescent="0.25">
      <c r="A248" s="179" t="s">
        <v>2140</v>
      </c>
      <c r="B248" s="75">
        <v>113912</v>
      </c>
      <c r="C248" s="365">
        <v>721020</v>
      </c>
      <c r="D248" s="466" t="s">
        <v>2069</v>
      </c>
      <c r="E248" s="17"/>
      <c r="F248" s="16"/>
      <c r="G248" s="159" t="s">
        <v>17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21</v>
      </c>
    </row>
    <row r="249" spans="1:20" ht="15" customHeight="1" x14ac:dyDescent="0.25">
      <c r="A249" s="179" t="s">
        <v>2087</v>
      </c>
      <c r="B249" s="75">
        <v>113928</v>
      </c>
      <c r="C249" s="365">
        <v>721064</v>
      </c>
      <c r="D249" s="466" t="s">
        <v>2069</v>
      </c>
      <c r="E249" s="17"/>
      <c r="F249" s="16"/>
      <c r="G249" s="159" t="s">
        <v>17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2301</v>
      </c>
    </row>
    <row r="250" spans="1:20" ht="15" customHeight="1" x14ac:dyDescent="0.25">
      <c r="A250" s="179" t="s">
        <v>2140</v>
      </c>
      <c r="B250" s="75">
        <v>115595</v>
      </c>
      <c r="C250" s="365">
        <v>721921</v>
      </c>
      <c r="D250" s="466" t="s">
        <v>2069</v>
      </c>
      <c r="E250" s="17"/>
      <c r="F250" s="16"/>
      <c r="G250" s="159" t="s">
        <v>17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1172</v>
      </c>
    </row>
    <row r="251" spans="1:20" ht="15" customHeight="1" x14ac:dyDescent="0.25">
      <c r="A251" s="179" t="s">
        <v>2087</v>
      </c>
      <c r="B251" s="75">
        <v>115597</v>
      </c>
      <c r="C251" s="365">
        <v>721945</v>
      </c>
      <c r="D251" s="466" t="s">
        <v>2069</v>
      </c>
      <c r="E251" s="321"/>
      <c r="F251" s="16"/>
      <c r="G251" s="159" t="s">
        <v>17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1156</v>
      </c>
    </row>
    <row r="252" spans="1:20" ht="15" customHeight="1" x14ac:dyDescent="0.25">
      <c r="A252" s="179" t="s">
        <v>2087</v>
      </c>
      <c r="B252" s="75">
        <v>126573</v>
      </c>
      <c r="C252" s="365">
        <v>721946</v>
      </c>
      <c r="D252" s="466" t="s">
        <v>2069</v>
      </c>
      <c r="E252" s="17"/>
      <c r="F252" s="16"/>
      <c r="G252" s="159" t="s">
        <v>17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1530</v>
      </c>
    </row>
    <row r="253" spans="1:20" ht="15" customHeight="1" x14ac:dyDescent="0.25">
      <c r="A253" s="179" t="s">
        <v>2086</v>
      </c>
      <c r="B253" s="75">
        <v>113624</v>
      </c>
      <c r="C253" s="365">
        <v>722437</v>
      </c>
      <c r="D253" s="466" t="s">
        <v>2069</v>
      </c>
      <c r="E253" s="17"/>
      <c r="F253" s="16"/>
      <c r="G253" s="159" t="s">
        <v>17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1171</v>
      </c>
    </row>
    <row r="254" spans="1:20" ht="15" customHeight="1" x14ac:dyDescent="0.25">
      <c r="A254" s="179" t="s">
        <v>2086</v>
      </c>
      <c r="B254" s="75">
        <v>109808</v>
      </c>
      <c r="C254" s="366">
        <v>722565</v>
      </c>
      <c r="D254" s="466" t="s">
        <v>2069</v>
      </c>
      <c r="E254" s="17"/>
      <c r="F254" s="16"/>
      <c r="G254" s="159" t="s">
        <v>17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2246</v>
      </c>
    </row>
    <row r="255" spans="1:20" ht="15" customHeight="1" x14ac:dyDescent="0.25">
      <c r="A255" s="179" t="s">
        <v>2086</v>
      </c>
      <c r="B255" s="75">
        <v>109808</v>
      </c>
      <c r="C255" s="365">
        <v>722646</v>
      </c>
      <c r="D255" s="466" t="s">
        <v>2069</v>
      </c>
      <c r="E255" s="17"/>
      <c r="F255" s="16"/>
      <c r="G255" s="159" t="s">
        <v>17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2246</v>
      </c>
    </row>
    <row r="256" spans="1:20" s="21" customFormat="1" ht="15" customHeight="1" x14ac:dyDescent="0.25">
      <c r="A256" s="179" t="s">
        <v>2087</v>
      </c>
      <c r="B256" s="17">
        <v>124597</v>
      </c>
      <c r="C256" s="365">
        <v>723090</v>
      </c>
      <c r="D256" s="466" t="s">
        <v>2069</v>
      </c>
      <c r="E256" s="321"/>
      <c r="F256" s="16"/>
      <c r="G256" s="159" t="s">
        <v>17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2261</v>
      </c>
    </row>
    <row r="257" spans="1:20" ht="15" customHeight="1" x14ac:dyDescent="0.25">
      <c r="A257" s="179" t="s">
        <v>2140</v>
      </c>
      <c r="B257" s="75">
        <v>124003</v>
      </c>
      <c r="C257" s="365">
        <v>723165</v>
      </c>
      <c r="D257" s="466" t="s">
        <v>2069</v>
      </c>
      <c r="E257" s="17"/>
      <c r="F257" s="16"/>
      <c r="G257" s="159" t="s">
        <v>17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2069</v>
      </c>
    </row>
    <row r="258" spans="1:20" ht="15" customHeight="1" x14ac:dyDescent="0.25">
      <c r="A258" s="179" t="s">
        <v>2087</v>
      </c>
      <c r="B258" s="75">
        <v>109788</v>
      </c>
      <c r="C258" s="366">
        <v>723269</v>
      </c>
      <c r="D258" s="466" t="s">
        <v>2069</v>
      </c>
      <c r="E258" s="17"/>
      <c r="F258" s="16"/>
      <c r="G258" s="159" t="s">
        <v>17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2302</v>
      </c>
    </row>
    <row r="259" spans="1:20" s="21" customFormat="1" ht="15" customHeight="1" x14ac:dyDescent="0.25">
      <c r="A259" s="179" t="s">
        <v>2140</v>
      </c>
      <c r="B259" s="17">
        <v>109788</v>
      </c>
      <c r="C259" s="365">
        <v>724327</v>
      </c>
      <c r="D259" s="466" t="s">
        <v>2069</v>
      </c>
      <c r="E259" s="321"/>
      <c r="F259" s="16"/>
      <c r="G259" s="159" t="s">
        <v>17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2069</v>
      </c>
    </row>
    <row r="260" spans="1:20" ht="15" customHeight="1" x14ac:dyDescent="0.25">
      <c r="A260" s="179" t="s">
        <v>2140</v>
      </c>
      <c r="B260" s="75">
        <v>113893</v>
      </c>
      <c r="C260" s="365">
        <v>725897</v>
      </c>
      <c r="D260" s="466" t="s">
        <v>2069</v>
      </c>
      <c r="E260" s="17"/>
      <c r="F260" s="16"/>
      <c r="G260" s="159" t="s">
        <v>17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2069</v>
      </c>
    </row>
    <row r="261" spans="1:20" ht="15" customHeight="1" x14ac:dyDescent="0.25">
      <c r="A261" s="179" t="s">
        <v>2087</v>
      </c>
      <c r="B261" s="75"/>
      <c r="C261" s="365">
        <v>725899</v>
      </c>
      <c r="D261" s="466" t="s">
        <v>2069</v>
      </c>
      <c r="E261" s="17"/>
      <c r="F261" s="16"/>
      <c r="G261" s="159" t="s">
        <v>17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1174</v>
      </c>
    </row>
    <row r="262" spans="1:20" ht="15" customHeight="1" x14ac:dyDescent="0.25">
      <c r="A262" s="179" t="s">
        <v>2087</v>
      </c>
      <c r="B262" s="75"/>
      <c r="C262" s="365">
        <v>726378</v>
      </c>
      <c r="D262" s="466" t="s">
        <v>2069</v>
      </c>
      <c r="E262" s="17"/>
      <c r="F262" s="16"/>
      <c r="G262" s="159" t="s">
        <v>17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2142</v>
      </c>
    </row>
    <row r="263" spans="1:20" ht="15" customHeight="1" x14ac:dyDescent="0.25">
      <c r="A263" s="315" t="s">
        <v>2087</v>
      </c>
      <c r="B263" s="75"/>
      <c r="C263" s="318">
        <v>727187</v>
      </c>
      <c r="D263" s="470" t="s">
        <v>2069</v>
      </c>
      <c r="E263" s="17"/>
      <c r="F263" s="17">
        <v>48254</v>
      </c>
      <c r="G263" s="159" t="s">
        <v>17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2270</v>
      </c>
    </row>
    <row r="264" spans="1:20" ht="15" customHeight="1" x14ac:dyDescent="0.25">
      <c r="A264" s="179" t="s">
        <v>2140</v>
      </c>
      <c r="B264" s="75"/>
      <c r="C264" s="365">
        <v>727763</v>
      </c>
      <c r="D264" s="466" t="s">
        <v>2069</v>
      </c>
      <c r="E264" s="17"/>
      <c r="F264" s="16"/>
      <c r="G264" s="159" t="s">
        <v>17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2301</v>
      </c>
    </row>
    <row r="265" spans="1:20" s="21" customFormat="1" ht="15" customHeight="1" x14ac:dyDescent="0.25">
      <c r="A265" s="179" t="s">
        <v>2086</v>
      </c>
      <c r="B265" s="134"/>
      <c r="C265" s="696">
        <v>729472</v>
      </c>
      <c r="D265" s="466" t="s">
        <v>2069</v>
      </c>
      <c r="E265" s="328" t="s">
        <v>284</v>
      </c>
      <c r="F265" s="16"/>
      <c r="G265" s="159" t="s">
        <v>17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2160</v>
      </c>
    </row>
    <row r="266" spans="1:20" ht="15" customHeight="1" x14ac:dyDescent="0.25">
      <c r="A266" s="179" t="s">
        <v>2087</v>
      </c>
      <c r="B266" s="89"/>
      <c r="C266" s="365">
        <v>730046</v>
      </c>
      <c r="D266" s="466" t="s">
        <v>2069</v>
      </c>
      <c r="E266" s="17"/>
      <c r="F266" s="16"/>
      <c r="G266" s="159" t="s">
        <v>17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2307</v>
      </c>
    </row>
    <row r="267" spans="1:20" ht="15" customHeight="1" x14ac:dyDescent="0.25">
      <c r="A267" s="179" t="s">
        <v>2087</v>
      </c>
      <c r="B267" s="89"/>
      <c r="C267" s="365">
        <v>730228</v>
      </c>
      <c r="D267" s="466" t="s">
        <v>2069</v>
      </c>
      <c r="E267" s="17"/>
      <c r="F267" s="16"/>
      <c r="G267" s="159" t="s">
        <v>17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1118</v>
      </c>
    </row>
    <row r="268" spans="1:20" ht="15" customHeight="1" x14ac:dyDescent="0.25">
      <c r="A268" s="179" t="s">
        <v>2140</v>
      </c>
      <c r="B268" s="89"/>
      <c r="C268" s="365">
        <v>731314</v>
      </c>
      <c r="D268" s="466" t="s">
        <v>2069</v>
      </c>
      <c r="E268" s="17"/>
      <c r="F268" s="16"/>
      <c r="G268" s="159" t="s">
        <v>17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1174</v>
      </c>
    </row>
    <row r="269" spans="1:20" ht="15" customHeight="1" x14ac:dyDescent="0.25">
      <c r="A269" s="179" t="s">
        <v>2140</v>
      </c>
      <c r="B269" s="89"/>
      <c r="C269" s="365">
        <v>733021</v>
      </c>
      <c r="D269" s="466" t="s">
        <v>2069</v>
      </c>
      <c r="E269" s="17"/>
      <c r="F269" s="16"/>
      <c r="G269" s="159" t="s">
        <v>17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1454</v>
      </c>
    </row>
    <row r="270" spans="1:20" ht="15" customHeight="1" x14ac:dyDescent="0.25">
      <c r="A270" s="179" t="s">
        <v>2140</v>
      </c>
      <c r="B270" s="89"/>
      <c r="C270" s="365">
        <v>733372</v>
      </c>
      <c r="D270" s="466" t="s">
        <v>2069</v>
      </c>
      <c r="E270" s="17"/>
      <c r="F270" s="16"/>
      <c r="G270" s="159" t="s">
        <v>17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994</v>
      </c>
    </row>
    <row r="271" spans="1:20" ht="15" customHeight="1" x14ac:dyDescent="0.25">
      <c r="A271" s="179" t="s">
        <v>2140</v>
      </c>
      <c r="B271" s="89"/>
      <c r="C271" s="366">
        <v>733985</v>
      </c>
      <c r="D271" s="466" t="s">
        <v>2069</v>
      </c>
      <c r="E271" s="17"/>
      <c r="F271" s="16"/>
      <c r="G271" s="159" t="s">
        <v>17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2301</v>
      </c>
    </row>
    <row r="272" spans="1:20" ht="15" customHeight="1" x14ac:dyDescent="0.25">
      <c r="A272" s="315" t="s">
        <v>2087</v>
      </c>
      <c r="B272" s="75">
        <v>109783</v>
      </c>
      <c r="C272" s="318">
        <v>716742</v>
      </c>
      <c r="D272" s="470" t="s">
        <v>1156</v>
      </c>
      <c r="E272" s="17"/>
      <c r="F272" s="17">
        <v>49060</v>
      </c>
      <c r="G272" s="584" t="s">
        <v>1116</v>
      </c>
      <c r="H272" s="183" t="str">
        <f t="shared" si="59"/>
        <v>na</v>
      </c>
      <c r="I272" s="17">
        <f t="shared" si="60"/>
        <v>0</v>
      </c>
      <c r="J272" s="113">
        <f>+$J$3-0.08</f>
        <v>2.06</v>
      </c>
      <c r="K272" s="325">
        <v>0.25</v>
      </c>
      <c r="L272" s="19">
        <f t="shared" si="61"/>
        <v>1.81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2145</v>
      </c>
    </row>
    <row r="273" spans="1:20" ht="15" customHeight="1" x14ac:dyDescent="0.25">
      <c r="A273" s="315" t="s">
        <v>2087</v>
      </c>
      <c r="B273" s="75">
        <v>113788</v>
      </c>
      <c r="C273" s="318">
        <v>718600</v>
      </c>
      <c r="D273" s="470" t="s">
        <v>1156</v>
      </c>
      <c r="E273" s="17"/>
      <c r="F273" s="17">
        <v>49060</v>
      </c>
      <c r="G273" s="584" t="s">
        <v>1116</v>
      </c>
      <c r="H273" s="183" t="str">
        <f t="shared" si="59"/>
        <v>na</v>
      </c>
      <c r="I273" s="17">
        <f t="shared" si="60"/>
        <v>0</v>
      </c>
      <c r="J273" s="113">
        <f>+$J$3-0.08</f>
        <v>2.06</v>
      </c>
      <c r="K273" s="325">
        <v>0.25</v>
      </c>
      <c r="L273" s="19">
        <f t="shared" si="61"/>
        <v>1.81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2308</v>
      </c>
    </row>
    <row r="274" spans="1:20" ht="15" customHeight="1" x14ac:dyDescent="0.25">
      <c r="A274" s="315" t="s">
        <v>2087</v>
      </c>
      <c r="B274" s="75">
        <v>119531</v>
      </c>
      <c r="C274" s="318">
        <v>721576</v>
      </c>
      <c r="D274" s="470" t="s">
        <v>1156</v>
      </c>
      <c r="E274" s="17"/>
      <c r="F274" s="17">
        <v>49060</v>
      </c>
      <c r="G274" s="584" t="s">
        <v>1116</v>
      </c>
      <c r="H274" s="183" t="str">
        <f t="shared" si="59"/>
        <v>na</v>
      </c>
      <c r="I274" s="17">
        <f t="shared" si="60"/>
        <v>0</v>
      </c>
      <c r="J274" s="113">
        <f>+$J$3-0.08</f>
        <v>2.06</v>
      </c>
      <c r="K274" s="325">
        <v>0.25</v>
      </c>
      <c r="L274" s="19">
        <f t="shared" si="61"/>
        <v>1.81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2145</v>
      </c>
    </row>
    <row r="275" spans="1:20" ht="15" customHeight="1" x14ac:dyDescent="0.25">
      <c r="A275" s="179" t="s">
        <v>2140</v>
      </c>
      <c r="B275" s="495">
        <v>300606</v>
      </c>
      <c r="C275" s="366">
        <v>719053</v>
      </c>
      <c r="D275" s="466" t="s">
        <v>659</v>
      </c>
      <c r="E275" s="17"/>
      <c r="F275" s="16"/>
      <c r="G275" s="17" t="s">
        <v>602</v>
      </c>
      <c r="H275" s="183" t="str">
        <f t="shared" si="59"/>
        <v>na</v>
      </c>
      <c r="I275" s="17">
        <f t="shared" si="60"/>
        <v>0</v>
      </c>
      <c r="J275" s="113">
        <f>+$J$3-0.02</f>
        <v>2.12</v>
      </c>
      <c r="K275" s="325">
        <v>0.25</v>
      </c>
      <c r="L275" s="19">
        <f t="shared" si="61"/>
        <v>1.87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2314</v>
      </c>
    </row>
    <row r="276" spans="1:20" ht="15" customHeight="1" x14ac:dyDescent="0.25">
      <c r="A276" s="179" t="s">
        <v>2087</v>
      </c>
      <c r="B276" s="75"/>
      <c r="C276" s="365">
        <v>708269</v>
      </c>
      <c r="D276" s="466" t="s">
        <v>2160</v>
      </c>
      <c r="E276" s="17"/>
      <c r="F276" s="16"/>
      <c r="G276" s="159" t="s">
        <v>18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23</v>
      </c>
    </row>
    <row r="277" spans="1:20" ht="15" customHeight="1" x14ac:dyDescent="0.25">
      <c r="A277" s="179" t="s">
        <v>2087</v>
      </c>
      <c r="B277" s="75"/>
      <c r="C277" s="365">
        <v>708733</v>
      </c>
      <c r="D277" s="477" t="s">
        <v>2160</v>
      </c>
      <c r="E277" s="17"/>
      <c r="F277" s="16"/>
      <c r="G277" s="159" t="s">
        <v>18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23</v>
      </c>
    </row>
    <row r="278" spans="1:20" ht="15" customHeight="1" x14ac:dyDescent="0.25">
      <c r="A278" s="179" t="s">
        <v>2087</v>
      </c>
      <c r="B278" s="75"/>
      <c r="C278" s="365">
        <v>708892</v>
      </c>
      <c r="D278" s="466" t="s">
        <v>2160</v>
      </c>
      <c r="E278" s="17"/>
      <c r="F278" s="16"/>
      <c r="G278" s="159" t="s">
        <v>18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1125</v>
      </c>
    </row>
    <row r="279" spans="1:20" ht="15" customHeight="1" x14ac:dyDescent="0.25">
      <c r="A279" s="179" t="s">
        <v>2087</v>
      </c>
      <c r="B279" s="75"/>
      <c r="C279" s="365">
        <v>709023</v>
      </c>
      <c r="D279" s="466" t="s">
        <v>2160</v>
      </c>
      <c r="E279" s="17"/>
      <c r="F279" s="16"/>
      <c r="G279" s="159" t="s">
        <v>18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2142</v>
      </c>
    </row>
    <row r="280" spans="1:20" ht="15" customHeight="1" x14ac:dyDescent="0.25">
      <c r="A280" s="179" t="s">
        <v>2087</v>
      </c>
      <c r="B280" s="363"/>
      <c r="C280" s="365">
        <v>709093</v>
      </c>
      <c r="D280" s="466" t="s">
        <v>2160</v>
      </c>
      <c r="E280" s="17"/>
      <c r="F280" s="16"/>
      <c r="G280" s="159" t="s">
        <v>18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2141</v>
      </c>
    </row>
    <row r="281" spans="1:20" ht="15" customHeight="1" x14ac:dyDescent="0.25">
      <c r="A281" s="223" t="s">
        <v>2087</v>
      </c>
      <c r="B281" s="17">
        <v>109768</v>
      </c>
      <c r="C281" s="367">
        <v>709278</v>
      </c>
      <c r="D281" s="477" t="s">
        <v>2160</v>
      </c>
      <c r="E281" s="17"/>
      <c r="F281" s="16"/>
      <c r="G281" s="159" t="s">
        <v>18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2142</v>
      </c>
    </row>
    <row r="282" spans="1:20" ht="15" customHeight="1" x14ac:dyDescent="0.25">
      <c r="A282" s="223" t="s">
        <v>2087</v>
      </c>
      <c r="B282" s="17">
        <v>109835</v>
      </c>
      <c r="C282" s="367">
        <v>709503</v>
      </c>
      <c r="D282" s="477" t="s">
        <v>2160</v>
      </c>
      <c r="E282" s="17"/>
      <c r="F282" s="16"/>
      <c r="G282" s="159" t="s">
        <v>18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23</v>
      </c>
    </row>
    <row r="283" spans="1:20" ht="15" customHeight="1" x14ac:dyDescent="0.25">
      <c r="A283" s="223" t="s">
        <v>2087</v>
      </c>
      <c r="B283" s="17"/>
      <c r="C283" s="367">
        <v>710639</v>
      </c>
      <c r="D283" s="477" t="s">
        <v>2160</v>
      </c>
      <c r="E283" s="17"/>
      <c r="F283" s="16"/>
      <c r="G283" s="159" t="s">
        <v>18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2144</v>
      </c>
    </row>
    <row r="284" spans="1:20" ht="15" customHeight="1" x14ac:dyDescent="0.25">
      <c r="A284" s="223" t="s">
        <v>2087</v>
      </c>
      <c r="B284" s="17"/>
      <c r="C284" s="367">
        <v>710640</v>
      </c>
      <c r="D284" s="477" t="s">
        <v>2160</v>
      </c>
      <c r="E284" s="17"/>
      <c r="F284" s="16"/>
      <c r="G284" s="159" t="s">
        <v>18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2142</v>
      </c>
    </row>
    <row r="285" spans="1:20" ht="15" customHeight="1" x14ac:dyDescent="0.25">
      <c r="A285" s="223" t="s">
        <v>2087</v>
      </c>
      <c r="B285" s="17"/>
      <c r="C285" s="367">
        <v>710714</v>
      </c>
      <c r="D285" s="477" t="s">
        <v>2160</v>
      </c>
      <c r="E285" s="17"/>
      <c r="F285" s="16"/>
      <c r="G285" s="159" t="s">
        <v>18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2069</v>
      </c>
    </row>
    <row r="286" spans="1:20" ht="15" customHeight="1" x14ac:dyDescent="0.25">
      <c r="A286" s="223" t="s">
        <v>2087</v>
      </c>
      <c r="B286" s="17">
        <v>110379</v>
      </c>
      <c r="C286" s="367">
        <v>710736</v>
      </c>
      <c r="D286" s="477" t="s">
        <v>2160</v>
      </c>
      <c r="E286" s="17"/>
      <c r="F286" s="16"/>
      <c r="G286" s="159" t="s">
        <v>18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2145</v>
      </c>
    </row>
    <row r="287" spans="1:20" ht="15" customHeight="1" x14ac:dyDescent="0.25">
      <c r="A287" s="223" t="s">
        <v>2087</v>
      </c>
      <c r="B287" s="17">
        <v>109802</v>
      </c>
      <c r="C287" s="367">
        <v>711147</v>
      </c>
      <c r="D287" s="477" t="s">
        <v>2160</v>
      </c>
      <c r="E287" s="17"/>
      <c r="F287" s="16"/>
      <c r="G287" s="159" t="s">
        <v>18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2145</v>
      </c>
    </row>
    <row r="288" spans="1:20" ht="15" customHeight="1" x14ac:dyDescent="0.25">
      <c r="A288" s="223" t="s">
        <v>2087</v>
      </c>
      <c r="B288" s="17">
        <v>113775</v>
      </c>
      <c r="C288" s="367">
        <v>711345</v>
      </c>
      <c r="D288" s="477" t="s">
        <v>2160</v>
      </c>
      <c r="E288" s="17"/>
      <c r="F288" s="16"/>
      <c r="G288" s="159" t="s">
        <v>18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1121</v>
      </c>
    </row>
    <row r="289" spans="1:20" ht="15" customHeight="1" x14ac:dyDescent="0.25">
      <c r="A289" s="223" t="s">
        <v>2087</v>
      </c>
      <c r="B289" s="17">
        <v>109803</v>
      </c>
      <c r="C289" s="367">
        <v>711384</v>
      </c>
      <c r="D289" s="477" t="s">
        <v>2160</v>
      </c>
      <c r="E289" s="17"/>
      <c r="F289" s="16"/>
      <c r="G289" s="159" t="s">
        <v>18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1454</v>
      </c>
    </row>
    <row r="290" spans="1:20" ht="15" customHeight="1" x14ac:dyDescent="0.25">
      <c r="A290" s="223" t="s">
        <v>2087</v>
      </c>
      <c r="B290" s="17">
        <v>109762</v>
      </c>
      <c r="C290" s="367">
        <v>711640</v>
      </c>
      <c r="D290" s="477" t="s">
        <v>2160</v>
      </c>
      <c r="E290" s="17"/>
      <c r="F290" s="16"/>
      <c r="G290" s="159" t="s">
        <v>18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1454</v>
      </c>
    </row>
    <row r="291" spans="1:20" ht="15" customHeight="1" x14ac:dyDescent="0.25">
      <c r="A291" s="223" t="s">
        <v>2087</v>
      </c>
      <c r="B291" s="17">
        <v>113791</v>
      </c>
      <c r="C291" s="367">
        <v>712260</v>
      </c>
      <c r="D291" s="477" t="s">
        <v>2160</v>
      </c>
      <c r="E291" s="17"/>
      <c r="F291" s="16"/>
      <c r="G291" s="159" t="s">
        <v>18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2270</v>
      </c>
    </row>
    <row r="292" spans="1:20" ht="15" customHeight="1" x14ac:dyDescent="0.25">
      <c r="A292" s="223" t="s">
        <v>2087</v>
      </c>
      <c r="B292" s="17">
        <v>113792</v>
      </c>
      <c r="C292" s="367">
        <v>712261</v>
      </c>
      <c r="D292" s="477" t="s">
        <v>2160</v>
      </c>
      <c r="E292" s="17"/>
      <c r="F292" s="16"/>
      <c r="G292" s="159" t="s">
        <v>18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2261</v>
      </c>
    </row>
    <row r="293" spans="1:20" ht="15" customHeight="1" x14ac:dyDescent="0.25">
      <c r="A293" s="223" t="s">
        <v>2087</v>
      </c>
      <c r="B293" s="17"/>
      <c r="C293" s="367">
        <v>712262</v>
      </c>
      <c r="D293" s="477" t="s">
        <v>2160</v>
      </c>
      <c r="E293" s="17"/>
      <c r="F293" s="16"/>
      <c r="G293" s="159" t="s">
        <v>18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2069</v>
      </c>
    </row>
    <row r="294" spans="1:20" ht="15" customHeight="1" x14ac:dyDescent="0.25">
      <c r="A294" s="223" t="s">
        <v>2087</v>
      </c>
      <c r="B294" s="17">
        <v>113794</v>
      </c>
      <c r="C294" s="367">
        <v>712263</v>
      </c>
      <c r="D294" s="477" t="s">
        <v>2160</v>
      </c>
      <c r="E294" s="17"/>
      <c r="F294" s="16"/>
      <c r="G294" s="159" t="s">
        <v>18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1186</v>
      </c>
    </row>
    <row r="295" spans="1:20" ht="15" customHeight="1" x14ac:dyDescent="0.25">
      <c r="A295" s="223" t="s">
        <v>2087</v>
      </c>
      <c r="B295" s="17">
        <v>119529</v>
      </c>
      <c r="C295" s="367">
        <v>712294</v>
      </c>
      <c r="D295" s="477" t="s">
        <v>2160</v>
      </c>
      <c r="E295" s="17"/>
      <c r="F295" s="16"/>
      <c r="G295" s="159" t="s">
        <v>18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1456</v>
      </c>
    </row>
    <row r="296" spans="1:20" ht="15" customHeight="1" x14ac:dyDescent="0.25">
      <c r="A296" s="223" t="s">
        <v>2087</v>
      </c>
      <c r="B296" s="16">
        <v>137932</v>
      </c>
      <c r="C296" s="367">
        <v>712526</v>
      </c>
      <c r="D296" s="477" t="s">
        <v>2160</v>
      </c>
      <c r="E296" s="17"/>
      <c r="F296" s="16"/>
      <c r="G296" s="159" t="s">
        <v>18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2270</v>
      </c>
    </row>
    <row r="297" spans="1:20" ht="15" customHeight="1" x14ac:dyDescent="0.25">
      <c r="A297" s="223" t="s">
        <v>2087</v>
      </c>
      <c r="B297" s="17"/>
      <c r="C297" s="367">
        <v>716678</v>
      </c>
      <c r="D297" s="477" t="s">
        <v>2160</v>
      </c>
      <c r="E297" s="17"/>
      <c r="F297" s="16"/>
      <c r="G297" s="159" t="s">
        <v>18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1151</v>
      </c>
    </row>
    <row r="298" spans="1:20" ht="15" customHeight="1" x14ac:dyDescent="0.25">
      <c r="A298" s="223" t="s">
        <v>2087</v>
      </c>
      <c r="B298" s="17">
        <v>109801</v>
      </c>
      <c r="C298" s="367">
        <v>719887</v>
      </c>
      <c r="D298" s="477" t="s">
        <v>2160</v>
      </c>
      <c r="E298" s="17"/>
      <c r="F298" s="16"/>
      <c r="G298" s="159" t="s">
        <v>18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660</v>
      </c>
    </row>
    <row r="299" spans="1:20" ht="15" customHeight="1" x14ac:dyDescent="0.25">
      <c r="A299" s="223" t="s">
        <v>2087</v>
      </c>
      <c r="B299" s="17">
        <v>109747</v>
      </c>
      <c r="C299" s="367">
        <v>720326</v>
      </c>
      <c r="D299" s="477" t="s">
        <v>2160</v>
      </c>
      <c r="E299" s="17"/>
      <c r="F299" s="16"/>
      <c r="G299" s="159" t="s">
        <v>18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2142</v>
      </c>
    </row>
    <row r="300" spans="1:20" ht="15" customHeight="1" x14ac:dyDescent="0.25">
      <c r="A300" s="362" t="s">
        <v>2087</v>
      </c>
      <c r="B300" s="75">
        <v>113921</v>
      </c>
      <c r="C300" s="367">
        <v>720770</v>
      </c>
      <c r="D300" s="477" t="s">
        <v>2160</v>
      </c>
      <c r="E300" s="17"/>
      <c r="F300" s="16"/>
      <c r="G300" s="159" t="s">
        <v>18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2069</v>
      </c>
    </row>
    <row r="301" spans="1:20" ht="15" customHeight="1" x14ac:dyDescent="0.25">
      <c r="A301" s="223" t="s">
        <v>2087</v>
      </c>
      <c r="B301" s="17">
        <v>113927</v>
      </c>
      <c r="C301" s="367">
        <v>721057</v>
      </c>
      <c r="D301" s="477" t="s">
        <v>2160</v>
      </c>
      <c r="E301" s="17"/>
      <c r="F301" s="16"/>
      <c r="G301" s="159" t="s">
        <v>18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998</v>
      </c>
    </row>
    <row r="302" spans="1:20" ht="15" customHeight="1" x14ac:dyDescent="0.25">
      <c r="A302" s="223" t="s">
        <v>2087</v>
      </c>
      <c r="B302" s="134"/>
      <c r="C302" s="367">
        <v>732986</v>
      </c>
      <c r="D302" s="477" t="s">
        <v>2160</v>
      </c>
      <c r="E302" s="17"/>
      <c r="F302" s="16"/>
      <c r="G302" s="159" t="s">
        <v>18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2142</v>
      </c>
    </row>
    <row r="303" spans="1:20" ht="15" customHeight="1" x14ac:dyDescent="0.25">
      <c r="A303" s="223" t="s">
        <v>2087</v>
      </c>
      <c r="B303" s="134"/>
      <c r="C303" s="367">
        <v>733013</v>
      </c>
      <c r="D303" s="477" t="s">
        <v>2160</v>
      </c>
      <c r="E303" s="17"/>
      <c r="F303" s="16"/>
      <c r="G303" s="159" t="s">
        <v>18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1454</v>
      </c>
    </row>
    <row r="304" spans="1:20" ht="15" customHeight="1" x14ac:dyDescent="0.25">
      <c r="A304" s="223" t="s">
        <v>2087</v>
      </c>
      <c r="B304" s="134"/>
      <c r="C304" s="367">
        <v>733577</v>
      </c>
      <c r="D304" s="477" t="s">
        <v>2160</v>
      </c>
      <c r="E304" s="17"/>
      <c r="F304" s="16"/>
      <c r="G304" s="159" t="s">
        <v>18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1179</v>
      </c>
    </row>
    <row r="305" spans="1:20" ht="15" customHeight="1" x14ac:dyDescent="0.25">
      <c r="A305" s="223" t="s">
        <v>2087</v>
      </c>
      <c r="B305" s="134"/>
      <c r="C305" s="367">
        <v>734457</v>
      </c>
      <c r="D305" s="477" t="s">
        <v>2160</v>
      </c>
      <c r="E305" s="17"/>
      <c r="F305" s="16"/>
      <c r="G305" s="159" t="s">
        <v>18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2319</v>
      </c>
    </row>
    <row r="306" spans="1:20" ht="15" customHeight="1" x14ac:dyDescent="0.25">
      <c r="A306" s="223" t="s">
        <v>2086</v>
      </c>
      <c r="B306" s="17">
        <v>109829</v>
      </c>
      <c r="C306" s="367">
        <v>722345</v>
      </c>
      <c r="D306" s="700" t="s">
        <v>1998</v>
      </c>
      <c r="E306" s="320" t="s">
        <v>1999</v>
      </c>
      <c r="F306" s="16"/>
      <c r="G306" s="17" t="s">
        <v>1110</v>
      </c>
      <c r="H306" s="183" t="str">
        <f t="shared" si="65"/>
        <v>na</v>
      </c>
      <c r="I306" s="17">
        <f t="shared" si="66"/>
        <v>0</v>
      </c>
      <c r="J306" s="113">
        <f>+$J$3*0.99</f>
        <v>2.1186000000000003</v>
      </c>
      <c r="K306" s="325">
        <v>0.25</v>
      </c>
      <c r="L306" s="19">
        <f t="shared" si="61"/>
        <v>1.8686000000000003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1454</v>
      </c>
    </row>
    <row r="307" spans="1:20" ht="15" customHeight="1" x14ac:dyDescent="0.25">
      <c r="A307" s="223" t="s">
        <v>2086</v>
      </c>
      <c r="B307" s="17">
        <v>133423</v>
      </c>
      <c r="C307" s="367">
        <v>719842</v>
      </c>
      <c r="D307" s="477" t="s">
        <v>2265</v>
      </c>
      <c r="E307" s="17"/>
      <c r="F307" s="16"/>
      <c r="G307" s="159" t="s">
        <v>610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2156</v>
      </c>
    </row>
    <row r="308" spans="1:20" ht="15" customHeight="1" x14ac:dyDescent="0.25">
      <c r="A308" s="223" t="s">
        <v>2086</v>
      </c>
      <c r="B308" s="17">
        <v>113925</v>
      </c>
      <c r="C308" s="367">
        <v>720867</v>
      </c>
      <c r="D308" s="477" t="s">
        <v>2265</v>
      </c>
      <c r="E308" s="17"/>
      <c r="F308" s="16"/>
      <c r="G308" s="159" t="s">
        <v>610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2273</v>
      </c>
    </row>
    <row r="309" spans="1:20" ht="15" customHeight="1" x14ac:dyDescent="0.25">
      <c r="A309" s="223" t="s">
        <v>2086</v>
      </c>
      <c r="B309" s="134"/>
      <c r="C309" s="367">
        <v>728226</v>
      </c>
      <c r="D309" s="477" t="s">
        <v>2265</v>
      </c>
      <c r="E309" s="17"/>
      <c r="F309" s="16"/>
      <c r="G309" s="159" t="s">
        <v>610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1172</v>
      </c>
    </row>
    <row r="310" spans="1:20" ht="15" customHeight="1" x14ac:dyDescent="0.25">
      <c r="A310" s="223" t="s">
        <v>2086</v>
      </c>
      <c r="B310" s="134"/>
      <c r="C310" s="367">
        <v>732289</v>
      </c>
      <c r="D310" s="477" t="s">
        <v>2265</v>
      </c>
      <c r="E310" s="17"/>
      <c r="F310" s="16"/>
      <c r="G310" s="159" t="s">
        <v>610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2145</v>
      </c>
    </row>
    <row r="311" spans="1:20" ht="15" customHeight="1" x14ac:dyDescent="0.25">
      <c r="A311" s="223" t="s">
        <v>2086</v>
      </c>
      <c r="B311" s="134"/>
      <c r="C311" s="367">
        <v>733255</v>
      </c>
      <c r="D311" s="477" t="s">
        <v>2265</v>
      </c>
      <c r="E311" s="17"/>
      <c r="F311" s="16"/>
      <c r="G311" s="159" t="s">
        <v>610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202</v>
      </c>
    </row>
    <row r="312" spans="1:20" ht="15" customHeight="1" x14ac:dyDescent="0.25">
      <c r="A312" s="223" t="s">
        <v>2086</v>
      </c>
      <c r="B312" s="134"/>
      <c r="C312" s="367">
        <v>733615</v>
      </c>
      <c r="D312" s="477" t="s">
        <v>2265</v>
      </c>
      <c r="E312" s="17"/>
      <c r="F312" s="16"/>
      <c r="G312" s="159" t="s">
        <v>610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1147</v>
      </c>
    </row>
    <row r="313" spans="1:20" s="84" customFormat="1" ht="15" customHeight="1" x14ac:dyDescent="0.25">
      <c r="A313" s="315" t="s">
        <v>2086</v>
      </c>
      <c r="B313" s="17">
        <v>109746</v>
      </c>
      <c r="C313" s="318">
        <v>731724</v>
      </c>
      <c r="D313" s="753" t="s">
        <v>1239</v>
      </c>
      <c r="E313" s="17" t="s">
        <v>1240</v>
      </c>
      <c r="F313" s="17">
        <v>1882</v>
      </c>
      <c r="G313" s="267" t="s">
        <v>1107</v>
      </c>
      <c r="H313" s="183" t="str">
        <f t="shared" si="65"/>
        <v>na</v>
      </c>
      <c r="I313" s="17">
        <f t="shared" si="66"/>
        <v>0</v>
      </c>
      <c r="J313" s="113">
        <f>+$J$3*0.985</f>
        <v>2.1078999999999999</v>
      </c>
      <c r="K313" s="325">
        <v>0.25</v>
      </c>
      <c r="L313" s="19">
        <f t="shared" si="61"/>
        <v>1.8578999999999999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1165</v>
      </c>
    </row>
    <row r="314" spans="1:20" ht="15" customHeight="1" x14ac:dyDescent="0.25">
      <c r="A314" s="223" t="s">
        <v>2086</v>
      </c>
      <c r="B314" s="17">
        <v>109749</v>
      </c>
      <c r="C314" s="367">
        <v>720049</v>
      </c>
      <c r="D314" s="477" t="s">
        <v>2143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2.14</v>
      </c>
      <c r="K314" s="325">
        <v>0.25</v>
      </c>
      <c r="L314" s="19">
        <f t="shared" si="61"/>
        <v>1.8900000000000001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2145</v>
      </c>
    </row>
    <row r="315" spans="1:20" ht="15" customHeight="1" x14ac:dyDescent="0.25">
      <c r="A315" s="223" t="s">
        <v>2140</v>
      </c>
      <c r="B315" s="17">
        <v>113795</v>
      </c>
      <c r="C315" s="367">
        <v>719237</v>
      </c>
      <c r="D315" s="551" t="s">
        <v>2261</v>
      </c>
      <c r="E315" s="159"/>
      <c r="F315" s="359"/>
      <c r="G315" s="159" t="s">
        <v>2067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1125</v>
      </c>
    </row>
    <row r="316" spans="1:20" ht="15" customHeight="1" x14ac:dyDescent="0.25">
      <c r="A316" s="223" t="s">
        <v>2087</v>
      </c>
      <c r="B316" s="17">
        <v>113906</v>
      </c>
      <c r="C316" s="368">
        <v>720118</v>
      </c>
      <c r="D316" s="551" t="s">
        <v>2261</v>
      </c>
      <c r="E316" s="159"/>
      <c r="F316" s="359"/>
      <c r="G316" s="159" t="s">
        <v>2067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2142</v>
      </c>
    </row>
    <row r="317" spans="1:20" ht="15" customHeight="1" x14ac:dyDescent="0.25">
      <c r="A317" s="223" t="s">
        <v>2087</v>
      </c>
      <c r="B317" s="17">
        <v>113906</v>
      </c>
      <c r="C317" s="367">
        <v>721265</v>
      </c>
      <c r="D317" s="551" t="s">
        <v>2261</v>
      </c>
      <c r="E317" s="159"/>
      <c r="F317" s="359"/>
      <c r="G317" s="159" t="s">
        <v>2067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2142</v>
      </c>
    </row>
    <row r="318" spans="1:20" ht="15" customHeight="1" x14ac:dyDescent="0.25">
      <c r="A318" s="223" t="s">
        <v>2140</v>
      </c>
      <c r="B318" s="17">
        <v>113825</v>
      </c>
      <c r="C318" s="367">
        <v>721881</v>
      </c>
      <c r="D318" s="551" t="s">
        <v>2261</v>
      </c>
      <c r="E318" s="159"/>
      <c r="F318" s="359"/>
      <c r="G318" s="159" t="s">
        <v>2067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1152</v>
      </c>
    </row>
    <row r="319" spans="1:20" ht="15" customHeight="1" x14ac:dyDescent="0.25">
      <c r="A319" s="223" t="s">
        <v>2089</v>
      </c>
      <c r="B319" s="17">
        <v>124006</v>
      </c>
      <c r="C319" s="368">
        <v>722522</v>
      </c>
      <c r="D319" s="551" t="s">
        <v>2261</v>
      </c>
      <c r="E319" s="159"/>
      <c r="F319" s="359"/>
      <c r="G319" s="159" t="s">
        <v>2067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1152</v>
      </c>
    </row>
    <row r="320" spans="1:20" ht="15" customHeight="1" x14ac:dyDescent="0.25">
      <c r="A320" s="223" t="s">
        <v>2089</v>
      </c>
      <c r="B320" s="17">
        <v>124006</v>
      </c>
      <c r="C320" s="367">
        <v>723659</v>
      </c>
      <c r="D320" s="551" t="s">
        <v>2261</v>
      </c>
      <c r="E320" s="159"/>
      <c r="F320" s="359"/>
      <c r="G320" s="159" t="s">
        <v>2067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2069</v>
      </c>
    </row>
    <row r="321" spans="1:20" ht="15" customHeight="1" x14ac:dyDescent="0.25">
      <c r="A321" s="223" t="s">
        <v>2140</v>
      </c>
      <c r="B321" s="17"/>
      <c r="C321" s="367">
        <v>723942</v>
      </c>
      <c r="D321" s="551" t="s">
        <v>2261</v>
      </c>
      <c r="E321" s="159"/>
      <c r="F321" s="359"/>
      <c r="G321" s="159" t="s">
        <v>2067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1186</v>
      </c>
    </row>
    <row r="322" spans="1:20" ht="15" customHeight="1" x14ac:dyDescent="0.25">
      <c r="A322" s="223" t="s">
        <v>2089</v>
      </c>
      <c r="B322" s="17">
        <v>109755</v>
      </c>
      <c r="C322" s="367">
        <v>724240</v>
      </c>
      <c r="D322" s="551" t="s">
        <v>2261</v>
      </c>
      <c r="E322" s="159"/>
      <c r="F322" s="359"/>
      <c r="G322" s="159" t="s">
        <v>2067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2320</v>
      </c>
    </row>
    <row r="323" spans="1:20" ht="15" customHeight="1" x14ac:dyDescent="0.25">
      <c r="A323" s="223" t="s">
        <v>2089</v>
      </c>
      <c r="B323" s="17"/>
      <c r="C323" s="367">
        <v>726068</v>
      </c>
      <c r="D323" s="551" t="s">
        <v>2261</v>
      </c>
      <c r="E323" s="159"/>
      <c r="F323" s="359"/>
      <c r="G323" s="159" t="s">
        <v>2067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1164</v>
      </c>
    </row>
    <row r="324" spans="1:20" ht="15" customHeight="1" x14ac:dyDescent="0.25">
      <c r="A324" s="16" t="s">
        <v>2086</v>
      </c>
      <c r="B324" s="17">
        <v>109810</v>
      </c>
      <c r="C324" s="312">
        <v>719287</v>
      </c>
      <c r="D324" s="478" t="s">
        <v>1157</v>
      </c>
      <c r="E324" s="17"/>
      <c r="F324" s="17">
        <v>51419</v>
      </c>
      <c r="G324" s="17" t="s">
        <v>1158</v>
      </c>
      <c r="H324" s="183" t="str">
        <f t="shared" si="67"/>
        <v>na</v>
      </c>
      <c r="I324" s="17">
        <f t="shared" si="68"/>
        <v>0</v>
      </c>
      <c r="J324" s="113">
        <f>+$J$3-0.03</f>
        <v>2.1100000000000003</v>
      </c>
      <c r="K324" s="325">
        <v>0.25</v>
      </c>
      <c r="L324" s="19">
        <f t="shared" si="61"/>
        <v>1.8600000000000003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994</v>
      </c>
    </row>
    <row r="325" spans="1:20" ht="15" customHeight="1" x14ac:dyDescent="0.25">
      <c r="A325" s="16" t="s">
        <v>2086</v>
      </c>
      <c r="B325" s="17">
        <v>108313</v>
      </c>
      <c r="C325" s="312">
        <v>720855</v>
      </c>
      <c r="D325" s="478" t="s">
        <v>1159</v>
      </c>
      <c r="E325" s="17"/>
      <c r="F325" s="17">
        <v>37606</v>
      </c>
      <c r="G325" s="17" t="s">
        <v>1116</v>
      </c>
      <c r="H325" s="183" t="str">
        <f t="shared" si="67"/>
        <v>na</v>
      </c>
      <c r="I325" s="17">
        <f t="shared" si="68"/>
        <v>0</v>
      </c>
      <c r="J325" s="113">
        <f>+$J$3-0.08</f>
        <v>2.06</v>
      </c>
      <c r="K325" s="325">
        <v>0.25</v>
      </c>
      <c r="L325" s="19">
        <f t="shared" si="61"/>
        <v>1.81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2069</v>
      </c>
    </row>
    <row r="326" spans="1:20" ht="15" customHeight="1" x14ac:dyDescent="0.25">
      <c r="A326" s="16" t="s">
        <v>2086</v>
      </c>
      <c r="B326" s="17">
        <v>109811</v>
      </c>
      <c r="C326" s="312">
        <v>728487</v>
      </c>
      <c r="D326" s="478" t="s">
        <v>1009</v>
      </c>
      <c r="E326" s="17"/>
      <c r="F326" s="17">
        <v>53874</v>
      </c>
      <c r="G326" s="17" t="s">
        <v>1110</v>
      </c>
      <c r="H326" s="183" t="str">
        <f t="shared" si="67"/>
        <v>na</v>
      </c>
      <c r="I326" s="17">
        <f t="shared" si="68"/>
        <v>0</v>
      </c>
      <c r="J326" s="113">
        <f>+$J$3*0.99</f>
        <v>2.1186000000000003</v>
      </c>
      <c r="K326" s="325">
        <v>0.25</v>
      </c>
      <c r="L326" s="19">
        <f t="shared" si="61"/>
        <v>1.8686000000000003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1132</v>
      </c>
    </row>
    <row r="327" spans="1:20" ht="15" customHeight="1" x14ac:dyDescent="0.25">
      <c r="A327" s="16" t="s">
        <v>2086</v>
      </c>
      <c r="B327" s="17">
        <v>109812</v>
      </c>
      <c r="C327" s="312">
        <v>726076</v>
      </c>
      <c r="D327" s="478" t="s">
        <v>2092</v>
      </c>
      <c r="E327" s="17"/>
      <c r="F327" s="17">
        <v>56779</v>
      </c>
      <c r="G327" s="17" t="s">
        <v>2070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2.0972</v>
      </c>
      <c r="K327" s="325">
        <v>0.25</v>
      </c>
      <c r="L327" s="19">
        <f t="shared" si="61"/>
        <v>1.8472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2069</v>
      </c>
    </row>
    <row r="328" spans="1:20" ht="15" customHeight="1" x14ac:dyDescent="0.25">
      <c r="A328" s="16"/>
      <c r="B328" s="17">
        <v>109804</v>
      </c>
      <c r="C328" s="365">
        <v>720220</v>
      </c>
      <c r="D328" s="466" t="s">
        <v>2269</v>
      </c>
      <c r="E328" s="17"/>
      <c r="F328" s="16"/>
      <c r="G328" s="267" t="s">
        <v>2070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2.0972</v>
      </c>
      <c r="K328" s="325">
        <v>0.25</v>
      </c>
      <c r="L328" s="19">
        <f>+J328-K328</f>
        <v>1.8472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5">
      <c r="A329" s="16"/>
      <c r="B329" s="17">
        <v>109742</v>
      </c>
      <c r="C329" s="327">
        <v>720887</v>
      </c>
      <c r="D329" s="475" t="s">
        <v>1804</v>
      </c>
      <c r="E329" s="328" t="s">
        <v>1805</v>
      </c>
      <c r="F329" s="17">
        <v>47902</v>
      </c>
      <c r="G329" s="267" t="s">
        <v>2070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2.0972</v>
      </c>
      <c r="K329" s="325">
        <v>0.25</v>
      </c>
      <c r="L329" s="19">
        <f>+J329-K329</f>
        <v>1.8472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5">
      <c r="A330" s="16"/>
      <c r="B330" s="17">
        <v>113782</v>
      </c>
      <c r="C330" s="327">
        <v>723012</v>
      </c>
      <c r="D330" s="475" t="s">
        <v>1804</v>
      </c>
      <c r="E330" s="328" t="s">
        <v>1805</v>
      </c>
      <c r="F330" s="17">
        <v>47902</v>
      </c>
      <c r="G330" s="267" t="s">
        <v>2070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2.0972</v>
      </c>
      <c r="K330" s="325">
        <v>0.25</v>
      </c>
      <c r="L330" s="19">
        <f>+J330-K330</f>
        <v>1.8472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5">
      <c r="A331" s="16"/>
      <c r="B331" s="17">
        <v>113783</v>
      </c>
      <c r="C331" s="327">
        <v>723019</v>
      </c>
      <c r="D331" s="475" t="s">
        <v>1804</v>
      </c>
      <c r="E331" s="328" t="s">
        <v>1805</v>
      </c>
      <c r="F331" s="17">
        <v>47902</v>
      </c>
      <c r="G331" s="267" t="s">
        <v>2070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2.0972</v>
      </c>
      <c r="K331" s="325">
        <v>0.25</v>
      </c>
      <c r="L331" s="19">
        <f>+J331-K331</f>
        <v>1.8472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5">
      <c r="A332" s="16"/>
      <c r="B332" s="17">
        <v>113784</v>
      </c>
      <c r="C332" s="327">
        <v>725576</v>
      </c>
      <c r="D332" s="475" t="s">
        <v>1804</v>
      </c>
      <c r="E332" s="328" t="s">
        <v>1805</v>
      </c>
      <c r="F332" s="17">
        <v>47902</v>
      </c>
      <c r="G332" s="267" t="s">
        <v>2070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2.0972</v>
      </c>
      <c r="K332" s="325">
        <v>0.25</v>
      </c>
      <c r="L332" s="19">
        <f>+J332-K332</f>
        <v>1.8472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5">
      <c r="A333" s="16" t="s">
        <v>2086</v>
      </c>
      <c r="B333" s="17">
        <v>109748</v>
      </c>
      <c r="C333" s="312">
        <v>727158</v>
      </c>
      <c r="D333" s="478" t="s">
        <v>1160</v>
      </c>
      <c r="E333" s="17"/>
      <c r="F333" s="17">
        <v>57836</v>
      </c>
      <c r="G333" s="17" t="s">
        <v>1116</v>
      </c>
      <c r="H333" s="183">
        <f t="shared" si="67"/>
        <v>0</v>
      </c>
      <c r="I333" s="17">
        <f t="shared" si="68"/>
        <v>0</v>
      </c>
      <c r="J333" s="113">
        <f>+$J$3-0.08</f>
        <v>2.06</v>
      </c>
      <c r="K333" s="325">
        <v>0.25</v>
      </c>
      <c r="L333" s="19">
        <f t="shared" si="61"/>
        <v>1.81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1162</v>
      </c>
    </row>
    <row r="334" spans="1:20" ht="15" customHeight="1" x14ac:dyDescent="0.25">
      <c r="A334" s="16" t="s">
        <v>2086</v>
      </c>
      <c r="B334" s="88">
        <v>124138</v>
      </c>
      <c r="C334" s="312">
        <v>717302</v>
      </c>
      <c r="D334" s="478" t="s">
        <v>1161</v>
      </c>
      <c r="E334" s="17"/>
      <c r="F334" s="17">
        <v>59946</v>
      </c>
      <c r="G334" s="17" t="s">
        <v>938</v>
      </c>
      <c r="H334" s="183" t="str">
        <f t="shared" si="67"/>
        <v>na</v>
      </c>
      <c r="I334" s="17">
        <f t="shared" si="68"/>
        <v>0</v>
      </c>
      <c r="J334" s="113">
        <f>+$J$3-0.02</f>
        <v>2.12</v>
      </c>
      <c r="K334" s="325">
        <v>0.25</v>
      </c>
      <c r="L334" s="19">
        <f t="shared" si="61"/>
        <v>1.87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1533</v>
      </c>
    </row>
    <row r="335" spans="1:20" ht="15" customHeight="1" x14ac:dyDescent="0.25">
      <c r="A335" s="16" t="s">
        <v>2087</v>
      </c>
      <c r="B335" s="17">
        <v>113795</v>
      </c>
      <c r="C335" s="312">
        <v>704390</v>
      </c>
      <c r="D335" s="478" t="s">
        <v>1162</v>
      </c>
      <c r="E335" s="17"/>
      <c r="F335" s="17">
        <v>59990</v>
      </c>
      <c r="G335" s="536" t="s">
        <v>1140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2.14</v>
      </c>
      <c r="K335" s="325">
        <v>0.25</v>
      </c>
      <c r="L335" s="19">
        <f t="shared" si="61"/>
        <v>1.8900000000000001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1141</v>
      </c>
    </row>
    <row r="336" spans="1:20" ht="15" customHeight="1" x14ac:dyDescent="0.25">
      <c r="A336" s="16" t="s">
        <v>2087</v>
      </c>
      <c r="B336" s="17">
        <v>109786</v>
      </c>
      <c r="C336" s="312">
        <v>708967</v>
      </c>
      <c r="D336" s="478" t="s">
        <v>1162</v>
      </c>
      <c r="E336" s="17"/>
      <c r="F336" s="17">
        <v>59990</v>
      </c>
      <c r="G336" s="536" t="s">
        <v>1140</v>
      </c>
      <c r="H336" s="183" t="str">
        <f t="shared" si="67"/>
        <v>na</v>
      </c>
      <c r="I336" s="17">
        <f t="shared" si="68"/>
        <v>0</v>
      </c>
      <c r="J336" s="664">
        <f t="shared" si="70"/>
        <v>2.14</v>
      </c>
      <c r="K336" s="325">
        <v>0.25</v>
      </c>
      <c r="L336" s="19">
        <f t="shared" si="61"/>
        <v>1.8900000000000001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2273</v>
      </c>
    </row>
    <row r="337" spans="1:20" ht="15" customHeight="1" x14ac:dyDescent="0.25">
      <c r="A337" s="16" t="s">
        <v>2087</v>
      </c>
      <c r="B337" s="17"/>
      <c r="C337" s="312">
        <v>720960</v>
      </c>
      <c r="D337" s="478" t="s">
        <v>1162</v>
      </c>
      <c r="E337" s="17"/>
      <c r="F337" s="17">
        <v>59990</v>
      </c>
      <c r="G337" s="536" t="s">
        <v>1140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2.14</v>
      </c>
      <c r="K337" s="325">
        <v>0.25</v>
      </c>
      <c r="L337" s="19">
        <f>+J337-K337</f>
        <v>1.8900000000000001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994</v>
      </c>
    </row>
    <row r="338" spans="1:20" ht="15" customHeight="1" x14ac:dyDescent="0.25">
      <c r="A338" s="16" t="s">
        <v>2087</v>
      </c>
      <c r="B338" s="17"/>
      <c r="C338" s="312">
        <v>723302</v>
      </c>
      <c r="D338" s="478" t="s">
        <v>1162</v>
      </c>
      <c r="E338" s="17"/>
      <c r="F338" s="17">
        <v>59990</v>
      </c>
      <c r="G338" s="536" t="s">
        <v>1140</v>
      </c>
      <c r="H338" s="183" t="str">
        <f t="shared" si="67"/>
        <v>na</v>
      </c>
      <c r="I338" s="17">
        <f t="shared" si="68"/>
        <v>0</v>
      </c>
      <c r="J338" s="664">
        <f t="shared" si="70"/>
        <v>2.14</v>
      </c>
      <c r="K338" s="325">
        <v>0.25</v>
      </c>
      <c r="L338" s="19">
        <f t="shared" si="61"/>
        <v>1.8900000000000001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994</v>
      </c>
    </row>
    <row r="339" spans="1:20" ht="15" customHeight="1" x14ac:dyDescent="0.25">
      <c r="A339" s="16" t="s">
        <v>2087</v>
      </c>
      <c r="B339" s="17">
        <v>133423</v>
      </c>
      <c r="C339" s="312">
        <v>729914</v>
      </c>
      <c r="D339" s="478" t="s">
        <v>1162</v>
      </c>
      <c r="E339" s="17"/>
      <c r="F339" s="17">
        <v>59990</v>
      </c>
      <c r="G339" s="536" t="s">
        <v>1140</v>
      </c>
      <c r="H339" s="183" t="str">
        <f t="shared" si="67"/>
        <v>na</v>
      </c>
      <c r="I339" s="17">
        <f t="shared" si="68"/>
        <v>0</v>
      </c>
      <c r="J339" s="664">
        <f t="shared" si="70"/>
        <v>2.14</v>
      </c>
      <c r="K339" s="325">
        <v>0.25</v>
      </c>
      <c r="L339" s="19">
        <f t="shared" si="61"/>
        <v>1.8900000000000001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1456</v>
      </c>
    </row>
    <row r="340" spans="1:20" ht="15" customHeight="1" x14ac:dyDescent="0.25">
      <c r="A340" s="16" t="s">
        <v>2087</v>
      </c>
      <c r="B340" s="17">
        <v>123116</v>
      </c>
      <c r="C340" s="312">
        <v>733946</v>
      </c>
      <c r="D340" s="478" t="s">
        <v>1162</v>
      </c>
      <c r="E340" s="17"/>
      <c r="F340" s="17">
        <v>59990</v>
      </c>
      <c r="G340" s="536" t="s">
        <v>1140</v>
      </c>
      <c r="H340" s="183" t="str">
        <f t="shared" si="67"/>
        <v>na</v>
      </c>
      <c r="I340" s="17">
        <f t="shared" si="68"/>
        <v>0</v>
      </c>
      <c r="J340" s="664">
        <f t="shared" si="70"/>
        <v>2.14</v>
      </c>
      <c r="K340" s="325">
        <v>0.25</v>
      </c>
      <c r="L340" s="19">
        <f t="shared" si="61"/>
        <v>1.8900000000000001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1166</v>
      </c>
    </row>
    <row r="341" spans="1:20" ht="15" customHeight="1" x14ac:dyDescent="0.25">
      <c r="A341" s="223" t="s">
        <v>2087</v>
      </c>
      <c r="B341" s="17">
        <v>113882</v>
      </c>
      <c r="C341" s="367">
        <v>722796</v>
      </c>
      <c r="D341" s="477" t="s">
        <v>2156</v>
      </c>
      <c r="E341" s="17"/>
      <c r="F341" s="16"/>
      <c r="G341" s="267" t="s">
        <v>2067</v>
      </c>
      <c r="H341" s="183">
        <f t="shared" si="67"/>
        <v>0</v>
      </c>
      <c r="I341" s="17">
        <f t="shared" si="68"/>
        <v>0</v>
      </c>
      <c r="J341" s="113">
        <f t="shared" si="70"/>
        <v>2.14</v>
      </c>
      <c r="K341" s="325">
        <v>0.25</v>
      </c>
      <c r="L341" s="19">
        <f t="shared" ref="L341:L374" si="71">+J341-K341</f>
        <v>1.8900000000000001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2261</v>
      </c>
    </row>
    <row r="342" spans="1:20" ht="15" customHeight="1" x14ac:dyDescent="0.25">
      <c r="A342" s="223" t="s">
        <v>2087</v>
      </c>
      <c r="B342" s="17"/>
      <c r="C342" s="367">
        <v>726226</v>
      </c>
      <c r="D342" s="477" t="s">
        <v>2156</v>
      </c>
      <c r="E342" s="17"/>
      <c r="F342" s="16"/>
      <c r="G342" s="267" t="s">
        <v>2067</v>
      </c>
      <c r="H342" s="183" t="str">
        <f t="shared" si="67"/>
        <v>na</v>
      </c>
      <c r="I342" s="17">
        <f t="shared" si="68"/>
        <v>0</v>
      </c>
      <c r="J342" s="113">
        <f t="shared" si="70"/>
        <v>2.14</v>
      </c>
      <c r="K342" s="325">
        <v>0.25</v>
      </c>
      <c r="L342" s="19">
        <f t="shared" si="71"/>
        <v>1.8900000000000001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23</v>
      </c>
    </row>
    <row r="343" spans="1:20" ht="15" customHeight="1" x14ac:dyDescent="0.25">
      <c r="A343" s="223" t="s">
        <v>2087</v>
      </c>
      <c r="B343" s="17"/>
      <c r="C343" s="368">
        <v>734524</v>
      </c>
      <c r="D343" s="477" t="s">
        <v>2156</v>
      </c>
      <c r="E343" s="17"/>
      <c r="F343" s="16"/>
      <c r="G343" s="267" t="s">
        <v>2067</v>
      </c>
      <c r="H343" s="183" t="str">
        <f t="shared" si="67"/>
        <v>na</v>
      </c>
      <c r="I343" s="17">
        <f t="shared" si="68"/>
        <v>0</v>
      </c>
      <c r="J343" s="113">
        <f t="shared" si="70"/>
        <v>2.14</v>
      </c>
      <c r="K343" s="325">
        <v>0.25</v>
      </c>
      <c r="L343" s="19">
        <f t="shared" si="71"/>
        <v>1.8900000000000001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1133</v>
      </c>
    </row>
    <row r="344" spans="1:20" ht="15" customHeight="1" x14ac:dyDescent="0.25">
      <c r="A344" s="16" t="s">
        <v>2086</v>
      </c>
      <c r="B344" s="17">
        <v>109801</v>
      </c>
      <c r="C344" s="312">
        <v>727920</v>
      </c>
      <c r="D344" s="478" t="s">
        <v>1163</v>
      </c>
      <c r="E344" s="17"/>
      <c r="F344" s="17">
        <v>70694</v>
      </c>
      <c r="G344" s="17" t="s">
        <v>1116</v>
      </c>
      <c r="H344" s="183">
        <f t="shared" si="67"/>
        <v>0</v>
      </c>
      <c r="I344" s="17">
        <f t="shared" si="68"/>
        <v>0</v>
      </c>
      <c r="J344" s="113">
        <f>+$J$3-0.08</f>
        <v>2.06</v>
      </c>
      <c r="K344" s="325">
        <v>0.25</v>
      </c>
      <c r="L344" s="19">
        <f t="shared" si="71"/>
        <v>1.81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1186</v>
      </c>
    </row>
    <row r="345" spans="1:20" ht="15" customHeight="1" x14ac:dyDescent="0.25">
      <c r="A345" s="223" t="s">
        <v>2086</v>
      </c>
      <c r="B345" s="17">
        <v>109760</v>
      </c>
      <c r="C345" s="368">
        <v>722909</v>
      </c>
      <c r="D345" s="477" t="s">
        <v>2298</v>
      </c>
      <c r="E345" s="17"/>
      <c r="F345" s="16"/>
      <c r="G345" s="267" t="s">
        <v>2070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2.0972</v>
      </c>
      <c r="K345" s="325">
        <v>0.25</v>
      </c>
      <c r="L345" s="19">
        <f t="shared" si="71"/>
        <v>1.8472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2261</v>
      </c>
    </row>
    <row r="346" spans="1:20" ht="15" customHeight="1" x14ac:dyDescent="0.25">
      <c r="A346" s="16" t="s">
        <v>2086</v>
      </c>
      <c r="B346" s="17">
        <v>109749</v>
      </c>
      <c r="C346" s="312">
        <v>718123</v>
      </c>
      <c r="D346" s="478" t="s">
        <v>1164</v>
      </c>
      <c r="E346" s="17"/>
      <c r="F346" s="17">
        <v>64356</v>
      </c>
      <c r="G346" s="267" t="s">
        <v>2067</v>
      </c>
      <c r="H346" s="183" t="str">
        <f t="shared" si="67"/>
        <v>na</v>
      </c>
      <c r="I346" s="17">
        <f t="shared" si="68"/>
        <v>0</v>
      </c>
      <c r="J346" s="113">
        <f>+$J$3</f>
        <v>2.14</v>
      </c>
      <c r="K346" s="325">
        <v>0.25</v>
      </c>
      <c r="L346" s="19">
        <f t="shared" si="71"/>
        <v>1.8900000000000001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2145</v>
      </c>
    </row>
    <row r="347" spans="1:20" ht="15" customHeight="1" x14ac:dyDescent="0.25">
      <c r="A347" s="16" t="s">
        <v>2086</v>
      </c>
      <c r="B347" s="17">
        <v>113802</v>
      </c>
      <c r="C347" s="312">
        <v>720563</v>
      </c>
      <c r="D347" s="478" t="s">
        <v>1164</v>
      </c>
      <c r="E347" s="17"/>
      <c r="F347" s="17">
        <v>64356</v>
      </c>
      <c r="G347" s="267" t="s">
        <v>2067</v>
      </c>
      <c r="H347" s="183" t="str">
        <f t="shared" si="67"/>
        <v>na</v>
      </c>
      <c r="I347" s="17">
        <f t="shared" si="68"/>
        <v>0</v>
      </c>
      <c r="J347" s="113">
        <f>+$J$3</f>
        <v>2.14</v>
      </c>
      <c r="K347" s="325">
        <v>0.25</v>
      </c>
      <c r="L347" s="19">
        <f t="shared" si="71"/>
        <v>1.8900000000000001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1169</v>
      </c>
    </row>
    <row r="348" spans="1:20" ht="15" customHeight="1" x14ac:dyDescent="0.25">
      <c r="A348" s="16" t="s">
        <v>2086</v>
      </c>
      <c r="B348" s="17">
        <v>113803</v>
      </c>
      <c r="C348" s="312">
        <v>721075</v>
      </c>
      <c r="D348" s="478" t="s">
        <v>1164</v>
      </c>
      <c r="E348" s="17"/>
      <c r="F348" s="17">
        <v>64356</v>
      </c>
      <c r="G348" s="267" t="s">
        <v>2067</v>
      </c>
      <c r="H348" s="183" t="str">
        <f t="shared" si="67"/>
        <v>na</v>
      </c>
      <c r="I348" s="17">
        <f t="shared" si="68"/>
        <v>0</v>
      </c>
      <c r="J348" s="113">
        <f>+$J$3</f>
        <v>2.14</v>
      </c>
      <c r="K348" s="325">
        <v>0.25</v>
      </c>
      <c r="L348" s="19">
        <f t="shared" si="71"/>
        <v>1.8900000000000001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1145</v>
      </c>
    </row>
    <row r="349" spans="1:20" ht="15" customHeight="1" x14ac:dyDescent="0.25">
      <c r="A349" s="16" t="s">
        <v>2086</v>
      </c>
      <c r="B349" s="17">
        <v>113804</v>
      </c>
      <c r="C349" s="312">
        <v>723133</v>
      </c>
      <c r="D349" s="478" t="s">
        <v>1164</v>
      </c>
      <c r="E349" s="17"/>
      <c r="F349" s="17">
        <v>64356</v>
      </c>
      <c r="G349" s="267" t="s">
        <v>2067</v>
      </c>
      <c r="H349" s="183" t="str">
        <f t="shared" si="67"/>
        <v>na</v>
      </c>
      <c r="I349" s="17">
        <f t="shared" si="68"/>
        <v>0</v>
      </c>
      <c r="J349" s="113">
        <f>+$J$3</f>
        <v>2.14</v>
      </c>
      <c r="K349" s="325">
        <v>0.25</v>
      </c>
      <c r="L349" s="19">
        <f t="shared" si="71"/>
        <v>1.8900000000000001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2261</v>
      </c>
    </row>
    <row r="350" spans="1:20" ht="15" customHeight="1" x14ac:dyDescent="0.25">
      <c r="A350" s="16" t="s">
        <v>2086</v>
      </c>
      <c r="B350" s="17">
        <v>109804</v>
      </c>
      <c r="C350" s="312">
        <v>700769</v>
      </c>
      <c r="D350" s="478" t="s">
        <v>1165</v>
      </c>
      <c r="E350" s="17"/>
      <c r="F350" s="17">
        <v>64874</v>
      </c>
      <c r="G350" s="17" t="s">
        <v>2064</v>
      </c>
      <c r="H350" s="183" t="str">
        <f t="shared" si="67"/>
        <v>na</v>
      </c>
      <c r="I350" s="17">
        <f t="shared" si="68"/>
        <v>0</v>
      </c>
      <c r="J350" s="113">
        <f>+$J$3*0.97</f>
        <v>2.0758000000000001</v>
      </c>
      <c r="K350" s="325">
        <v>0.25</v>
      </c>
      <c r="L350" s="19">
        <f t="shared" si="71"/>
        <v>1.8258000000000001</v>
      </c>
      <c r="M350" s="325">
        <f t="shared" si="64"/>
        <v>0</v>
      </c>
      <c r="N350" s="112">
        <f t="shared" si="72"/>
        <v>0</v>
      </c>
      <c r="O350" s="112">
        <f t="shared" si="63"/>
        <v>0</v>
      </c>
      <c r="S350" s="367">
        <v>724326</v>
      </c>
      <c r="T350" s="477" t="s">
        <v>23</v>
      </c>
    </row>
    <row r="351" spans="1:20" ht="15" customHeight="1" x14ac:dyDescent="0.25">
      <c r="A351" s="16" t="s">
        <v>2086</v>
      </c>
      <c r="B351" s="17">
        <v>109747</v>
      </c>
      <c r="C351" s="312">
        <v>702123</v>
      </c>
      <c r="D351" s="478" t="s">
        <v>2093</v>
      </c>
      <c r="E351" s="17"/>
      <c r="F351" s="17">
        <v>65353</v>
      </c>
      <c r="G351" s="267" t="s">
        <v>2066</v>
      </c>
      <c r="H351" s="183" t="str">
        <f t="shared" si="67"/>
        <v>na</v>
      </c>
      <c r="I351" s="17">
        <f t="shared" si="68"/>
        <v>0</v>
      </c>
      <c r="J351" s="113">
        <f>+$J$3*0.99</f>
        <v>2.1186000000000003</v>
      </c>
      <c r="K351" s="325">
        <v>0.25</v>
      </c>
      <c r="L351" s="19">
        <f t="shared" si="71"/>
        <v>1.8686000000000003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2069</v>
      </c>
    </row>
    <row r="352" spans="1:20" ht="15" customHeight="1" x14ac:dyDescent="0.25">
      <c r="A352" s="223" t="s">
        <v>2086</v>
      </c>
      <c r="B352" s="17">
        <v>109760</v>
      </c>
      <c r="C352" s="367">
        <v>725815</v>
      </c>
      <c r="D352" s="477" t="s">
        <v>2093</v>
      </c>
      <c r="E352" s="17"/>
      <c r="F352" s="16"/>
      <c r="G352" s="267" t="s">
        <v>2066</v>
      </c>
      <c r="H352" s="183" t="str">
        <f t="shared" si="67"/>
        <v>na</v>
      </c>
      <c r="I352" s="17">
        <f t="shared" si="68"/>
        <v>0</v>
      </c>
      <c r="J352" s="113">
        <f>+$J$3*0.99</f>
        <v>2.1186000000000003</v>
      </c>
      <c r="K352" s="325">
        <v>0.25</v>
      </c>
      <c r="L352" s="19">
        <f t="shared" si="71"/>
        <v>1.8686000000000003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1456</v>
      </c>
    </row>
    <row r="353" spans="1:20" ht="15" customHeight="1" x14ac:dyDescent="0.25">
      <c r="A353" s="223" t="s">
        <v>2086</v>
      </c>
      <c r="B353" s="134"/>
      <c r="C353" s="367">
        <v>730163</v>
      </c>
      <c r="D353" s="477" t="s">
        <v>2093</v>
      </c>
      <c r="E353" s="17"/>
      <c r="F353" s="16"/>
      <c r="G353" s="267" t="s">
        <v>2066</v>
      </c>
      <c r="H353" s="183">
        <f t="shared" si="67"/>
        <v>0</v>
      </c>
      <c r="I353" s="17">
        <f t="shared" si="68"/>
        <v>0</v>
      </c>
      <c r="J353" s="113">
        <f>+$J$3*0.99</f>
        <v>2.1186000000000003</v>
      </c>
      <c r="K353" s="325">
        <v>0.25</v>
      </c>
      <c r="L353" s="19">
        <f t="shared" si="71"/>
        <v>1.8686000000000003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1147</v>
      </c>
    </row>
    <row r="354" spans="1:20" ht="15" customHeight="1" x14ac:dyDescent="0.25">
      <c r="A354" s="16" t="s">
        <v>1134</v>
      </c>
      <c r="B354" s="17"/>
      <c r="C354" s="312">
        <v>723657</v>
      </c>
      <c r="D354" s="478" t="s">
        <v>1166</v>
      </c>
      <c r="E354" s="17"/>
      <c r="F354" s="17">
        <v>65740</v>
      </c>
      <c r="G354" s="17" t="s">
        <v>1167</v>
      </c>
      <c r="H354" s="183">
        <f t="shared" si="67"/>
        <v>0</v>
      </c>
      <c r="I354" s="17">
        <f t="shared" si="68"/>
        <v>0</v>
      </c>
      <c r="J354" s="113">
        <f>+$J$3-0.03</f>
        <v>2.1100000000000003</v>
      </c>
      <c r="K354" s="325">
        <v>0.25</v>
      </c>
      <c r="L354" s="19">
        <f t="shared" si="71"/>
        <v>1.8600000000000003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23</v>
      </c>
    </row>
    <row r="355" spans="1:20" s="893" customFormat="1" ht="15" customHeight="1" x14ac:dyDescent="0.25">
      <c r="A355" s="885" t="s">
        <v>1134</v>
      </c>
      <c r="B355" s="886"/>
      <c r="C355" s="887">
        <v>729326</v>
      </c>
      <c r="D355" s="888" t="s">
        <v>1166</v>
      </c>
      <c r="E355" s="886"/>
      <c r="F355" s="886">
        <v>65740</v>
      </c>
      <c r="G355" s="886" t="s">
        <v>1840</v>
      </c>
      <c r="H355" s="928" t="str">
        <f t="shared" si="67"/>
        <v>na</v>
      </c>
      <c r="I355" s="17">
        <f t="shared" si="68"/>
        <v>0</v>
      </c>
      <c r="J355" s="889">
        <f>+$J$3-0.01</f>
        <v>2.1300000000000003</v>
      </c>
      <c r="K355" s="890">
        <v>0.25</v>
      </c>
      <c r="L355" s="891">
        <f t="shared" si="71"/>
        <v>1.8800000000000003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2250</v>
      </c>
      <c r="S355" s="894">
        <v>725156</v>
      </c>
      <c r="T355" s="895" t="s">
        <v>23</v>
      </c>
    </row>
    <row r="356" spans="1:20" ht="15" customHeight="1" x14ac:dyDescent="0.25">
      <c r="A356" s="223" t="s">
        <v>2140</v>
      </c>
      <c r="B356" s="17">
        <v>109834</v>
      </c>
      <c r="C356" s="367">
        <v>723123</v>
      </c>
      <c r="D356" s="477" t="s">
        <v>2320</v>
      </c>
      <c r="E356" s="17"/>
      <c r="F356" s="16"/>
      <c r="G356" s="267" t="s">
        <v>2070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2.0972</v>
      </c>
      <c r="K356" s="325">
        <v>0.25</v>
      </c>
      <c r="L356" s="19">
        <f t="shared" si="71"/>
        <v>1.8472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1152</v>
      </c>
    </row>
    <row r="357" spans="1:20" ht="15" customHeight="1" x14ac:dyDescent="0.25">
      <c r="A357" s="223" t="s">
        <v>2086</v>
      </c>
      <c r="B357" s="17">
        <v>113783</v>
      </c>
      <c r="C357" s="515">
        <v>717883</v>
      </c>
      <c r="D357" s="516" t="s">
        <v>2253</v>
      </c>
      <c r="E357" s="735" t="s">
        <v>2254</v>
      </c>
      <c r="F357" s="713"/>
      <c r="G357" s="735" t="s">
        <v>2070</v>
      </c>
      <c r="H357" s="847" t="str">
        <f t="shared" si="67"/>
        <v>na</v>
      </c>
      <c r="I357" s="735">
        <f t="shared" si="68"/>
        <v>0</v>
      </c>
      <c r="J357" s="843">
        <f t="shared" si="75"/>
        <v>2.0972</v>
      </c>
      <c r="K357" s="325">
        <v>0.25</v>
      </c>
      <c r="L357" s="845">
        <f t="shared" si="71"/>
        <v>1.8472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2093</v>
      </c>
    </row>
    <row r="358" spans="1:20" ht="15" customHeight="1" x14ac:dyDescent="0.25">
      <c r="A358" s="223" t="s">
        <v>2086</v>
      </c>
      <c r="B358" s="17">
        <v>113784</v>
      </c>
      <c r="C358" s="515">
        <v>717887</v>
      </c>
      <c r="D358" s="516" t="s">
        <v>2253</v>
      </c>
      <c r="E358" s="735" t="s">
        <v>2254</v>
      </c>
      <c r="F358" s="713"/>
      <c r="G358" s="735" t="s">
        <v>2070</v>
      </c>
      <c r="H358" s="847" t="str">
        <f t="shared" si="67"/>
        <v>na</v>
      </c>
      <c r="I358" s="735">
        <f t="shared" si="68"/>
        <v>0</v>
      </c>
      <c r="J358" s="843">
        <f t="shared" si="75"/>
        <v>2.0972</v>
      </c>
      <c r="K358" s="325">
        <v>0.25</v>
      </c>
      <c r="L358" s="845">
        <f t="shared" si="71"/>
        <v>1.8472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2246</v>
      </c>
    </row>
    <row r="359" spans="1:20" ht="15" customHeight="1" x14ac:dyDescent="0.25">
      <c r="A359" s="223" t="s">
        <v>2086</v>
      </c>
      <c r="B359" s="17">
        <v>113785</v>
      </c>
      <c r="C359" s="367">
        <v>717913</v>
      </c>
      <c r="D359" s="477" t="s">
        <v>2253</v>
      </c>
      <c r="E359" s="17"/>
      <c r="F359" s="16"/>
      <c r="G359" s="267" t="s">
        <v>2070</v>
      </c>
      <c r="H359" s="183" t="str">
        <f t="shared" si="67"/>
        <v>na</v>
      </c>
      <c r="I359" s="17">
        <f t="shared" si="68"/>
        <v>0</v>
      </c>
      <c r="J359" s="113">
        <f t="shared" si="75"/>
        <v>2.0972</v>
      </c>
      <c r="K359" s="325">
        <v>0.25</v>
      </c>
      <c r="L359" s="19">
        <f t="shared" si="71"/>
        <v>1.8472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2069</v>
      </c>
    </row>
    <row r="360" spans="1:20" ht="15" customHeight="1" x14ac:dyDescent="0.25">
      <c r="A360" s="223" t="s">
        <v>2086</v>
      </c>
      <c r="B360" s="17">
        <v>113622</v>
      </c>
      <c r="C360" s="367">
        <v>717941</v>
      </c>
      <c r="D360" s="477" t="s">
        <v>2253</v>
      </c>
      <c r="E360" s="17"/>
      <c r="F360" s="16"/>
      <c r="G360" s="267" t="s">
        <v>2070</v>
      </c>
      <c r="H360" s="183" t="str">
        <f t="shared" si="67"/>
        <v>na</v>
      </c>
      <c r="I360" s="17">
        <f t="shared" si="68"/>
        <v>0</v>
      </c>
      <c r="J360" s="113">
        <f t="shared" si="75"/>
        <v>2.0972</v>
      </c>
      <c r="K360" s="325">
        <v>0.25</v>
      </c>
      <c r="L360" s="19">
        <f t="shared" si="71"/>
        <v>1.8472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2069</v>
      </c>
    </row>
    <row r="361" spans="1:20" ht="15" customHeight="1" x14ac:dyDescent="0.25">
      <c r="A361" s="223" t="s">
        <v>2086</v>
      </c>
      <c r="B361" s="17"/>
      <c r="C361" s="515">
        <v>717958</v>
      </c>
      <c r="D361" s="516" t="s">
        <v>2253</v>
      </c>
      <c r="E361" s="735" t="s">
        <v>2254</v>
      </c>
      <c r="F361" s="713"/>
      <c r="G361" s="735" t="s">
        <v>2070</v>
      </c>
      <c r="H361" s="847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3">
        <f t="shared" si="75"/>
        <v>2.0972</v>
      </c>
      <c r="K361" s="325">
        <v>0.25</v>
      </c>
      <c r="L361" s="845">
        <f t="shared" si="71"/>
        <v>1.8472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2261</v>
      </c>
    </row>
    <row r="362" spans="1:20" ht="15" customHeight="1" x14ac:dyDescent="0.25">
      <c r="A362" s="223" t="s">
        <v>2086</v>
      </c>
      <c r="B362" s="134"/>
      <c r="C362" s="367">
        <v>733839</v>
      </c>
      <c r="D362" s="477" t="s">
        <v>2253</v>
      </c>
      <c r="E362" s="17"/>
      <c r="F362" s="16"/>
      <c r="G362" s="267" t="s">
        <v>2070</v>
      </c>
      <c r="H362" s="183" t="str">
        <f t="shared" si="76"/>
        <v>na</v>
      </c>
      <c r="I362" s="17">
        <f t="shared" si="77"/>
        <v>0</v>
      </c>
      <c r="J362" s="113">
        <f t="shared" si="75"/>
        <v>2.0972</v>
      </c>
      <c r="K362" s="325">
        <v>0.25</v>
      </c>
      <c r="L362" s="19">
        <f t="shared" si="71"/>
        <v>1.8472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2092</v>
      </c>
    </row>
    <row r="363" spans="1:20" ht="15" customHeight="1" x14ac:dyDescent="0.25">
      <c r="A363" s="16" t="s">
        <v>2086</v>
      </c>
      <c r="B363" s="17"/>
      <c r="C363" s="312">
        <v>734886</v>
      </c>
      <c r="D363" s="479" t="s">
        <v>1168</v>
      </c>
      <c r="E363" s="17"/>
      <c r="F363" s="17">
        <v>66926</v>
      </c>
      <c r="G363" s="17" t="s">
        <v>938</v>
      </c>
      <c r="H363" s="183" t="str">
        <f t="shared" si="76"/>
        <v>na</v>
      </c>
      <c r="I363" s="17">
        <f t="shared" si="77"/>
        <v>0</v>
      </c>
      <c r="J363" s="113">
        <f>+$J$3-0.02</f>
        <v>2.12</v>
      </c>
      <c r="K363" s="325">
        <v>0.25</v>
      </c>
      <c r="L363" s="19">
        <f t="shared" si="71"/>
        <v>1.87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1145</v>
      </c>
    </row>
    <row r="364" spans="1:20" ht="15" customHeight="1" x14ac:dyDescent="0.25">
      <c r="A364" s="223" t="s">
        <v>2086</v>
      </c>
      <c r="B364" s="17">
        <v>119544</v>
      </c>
      <c r="C364" s="367">
        <v>704154</v>
      </c>
      <c r="D364" s="477" t="s">
        <v>20</v>
      </c>
      <c r="E364" s="17"/>
      <c r="F364" s="16"/>
      <c r="G364" s="17" t="s">
        <v>2070</v>
      </c>
      <c r="H364" s="183" t="str">
        <f t="shared" si="76"/>
        <v>na</v>
      </c>
      <c r="I364" s="17">
        <f t="shared" si="77"/>
        <v>0</v>
      </c>
      <c r="J364" s="113">
        <f>+$J$3*0.98</f>
        <v>2.0972</v>
      </c>
      <c r="K364" s="325">
        <v>0.25</v>
      </c>
      <c r="L364" s="19">
        <f t="shared" si="71"/>
        <v>1.8472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1123</v>
      </c>
    </row>
    <row r="365" spans="1:20" ht="15" customHeight="1" x14ac:dyDescent="0.25">
      <c r="A365" s="223" t="s">
        <v>2086</v>
      </c>
      <c r="B365" s="17">
        <v>113924</v>
      </c>
      <c r="C365" s="368">
        <v>704579</v>
      </c>
      <c r="D365" s="477" t="s">
        <v>2144</v>
      </c>
      <c r="E365" s="17"/>
      <c r="F365" s="16"/>
      <c r="G365" s="17" t="s">
        <v>2070</v>
      </c>
      <c r="H365" s="183" t="str">
        <f t="shared" si="76"/>
        <v>na</v>
      </c>
      <c r="I365" s="17">
        <f t="shared" si="77"/>
        <v>0</v>
      </c>
      <c r="J365" s="113">
        <f>+$J$3*0.98</f>
        <v>2.0972</v>
      </c>
      <c r="K365" s="325">
        <v>0.25</v>
      </c>
      <c r="L365" s="19">
        <f t="shared" si="71"/>
        <v>1.8472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2156</v>
      </c>
    </row>
    <row r="366" spans="1:20" ht="15" customHeight="1" x14ac:dyDescent="0.25">
      <c r="A366" s="223" t="s">
        <v>2086</v>
      </c>
      <c r="B366" s="17">
        <v>113924</v>
      </c>
      <c r="C366" s="367">
        <v>720854</v>
      </c>
      <c r="D366" s="477" t="s">
        <v>2144</v>
      </c>
      <c r="E366" s="17"/>
      <c r="F366" s="16"/>
      <c r="G366" s="17" t="s">
        <v>2070</v>
      </c>
      <c r="H366" s="183" t="str">
        <f t="shared" si="76"/>
        <v>na</v>
      </c>
      <c r="I366" s="17">
        <f t="shared" si="77"/>
        <v>0</v>
      </c>
      <c r="J366" s="113">
        <f>+$J$3*0.98</f>
        <v>2.0972</v>
      </c>
      <c r="K366" s="325">
        <v>0.25</v>
      </c>
      <c r="L366" s="19">
        <f t="shared" si="71"/>
        <v>1.8472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2302</v>
      </c>
    </row>
    <row r="367" spans="1:20" ht="15" customHeight="1" x14ac:dyDescent="0.25">
      <c r="A367" s="223" t="s">
        <v>2086</v>
      </c>
      <c r="B367" s="17">
        <v>329405</v>
      </c>
      <c r="C367" s="367">
        <v>722388</v>
      </c>
      <c r="D367" s="477" t="s">
        <v>2144</v>
      </c>
      <c r="E367" s="17"/>
      <c r="F367" s="16"/>
      <c r="G367" s="17" t="s">
        <v>2070</v>
      </c>
      <c r="H367" s="183" t="str">
        <f t="shared" si="76"/>
        <v>na</v>
      </c>
      <c r="I367" s="17">
        <f t="shared" si="77"/>
        <v>0</v>
      </c>
      <c r="J367" s="113">
        <f>+$J$3*0.98</f>
        <v>2.0972</v>
      </c>
      <c r="K367" s="325">
        <v>0.25</v>
      </c>
      <c r="L367" s="19">
        <f t="shared" si="71"/>
        <v>1.8472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2069</v>
      </c>
    </row>
    <row r="368" spans="1:20" ht="15" customHeight="1" x14ac:dyDescent="0.25">
      <c r="A368" s="16" t="s">
        <v>2086</v>
      </c>
      <c r="B368" s="17">
        <v>109816</v>
      </c>
      <c r="C368" s="312">
        <v>720888</v>
      </c>
      <c r="D368" s="478" t="s">
        <v>1530</v>
      </c>
      <c r="E368" s="17"/>
      <c r="F368" s="17">
        <v>67001</v>
      </c>
      <c r="G368" s="17" t="s">
        <v>908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2.0900000000000003</v>
      </c>
      <c r="K368" s="325">
        <v>0.25</v>
      </c>
      <c r="L368" s="19">
        <f t="shared" si="71"/>
        <v>1.8400000000000003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23</v>
      </c>
    </row>
    <row r="369" spans="1:20" ht="15" customHeight="1" x14ac:dyDescent="0.25">
      <c r="A369" s="16" t="s">
        <v>2086</v>
      </c>
      <c r="B369" s="17">
        <v>113825</v>
      </c>
      <c r="C369" s="312">
        <v>721810</v>
      </c>
      <c r="D369" s="478" t="s">
        <v>1530</v>
      </c>
      <c r="E369" s="17"/>
      <c r="F369" s="17">
        <v>67001</v>
      </c>
      <c r="G369" s="17" t="s">
        <v>908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2.0900000000000003</v>
      </c>
      <c r="K369" s="325">
        <v>0.25</v>
      </c>
      <c r="L369" s="19">
        <f t="shared" si="71"/>
        <v>1.8400000000000003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1145</v>
      </c>
    </row>
    <row r="370" spans="1:20" ht="15" customHeight="1" x14ac:dyDescent="0.25">
      <c r="A370" s="16" t="s">
        <v>2086</v>
      </c>
      <c r="B370" s="17">
        <v>113903</v>
      </c>
      <c r="C370" s="312">
        <v>701366</v>
      </c>
      <c r="D370" s="478" t="s">
        <v>1169</v>
      </c>
      <c r="E370" s="17"/>
      <c r="F370" s="17">
        <v>69249</v>
      </c>
      <c r="G370" s="17" t="s">
        <v>1170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2.0888999999999998</v>
      </c>
      <c r="K370" s="325">
        <v>0.25</v>
      </c>
      <c r="L370" s="19">
        <f t="shared" si="71"/>
        <v>1.8388999999999998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23</v>
      </c>
    </row>
    <row r="371" spans="1:20" ht="15" customHeight="1" x14ac:dyDescent="0.25">
      <c r="A371" s="16" t="s">
        <v>2086</v>
      </c>
      <c r="B371" s="17">
        <v>113922</v>
      </c>
      <c r="C371" s="312">
        <v>702517</v>
      </c>
      <c r="D371" s="478" t="s">
        <v>1169</v>
      </c>
      <c r="E371" s="17"/>
      <c r="F371" s="17">
        <v>69249</v>
      </c>
      <c r="G371" s="17" t="s">
        <v>1170</v>
      </c>
      <c r="H371" s="183" t="str">
        <f t="shared" si="76"/>
        <v>na</v>
      </c>
      <c r="I371" s="17">
        <f t="shared" si="77"/>
        <v>0</v>
      </c>
      <c r="J371" s="113">
        <f t="shared" si="78"/>
        <v>2.0888999999999998</v>
      </c>
      <c r="K371" s="325">
        <v>0.25</v>
      </c>
      <c r="L371" s="19">
        <f t="shared" si="71"/>
        <v>1.8388999999999998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1160</v>
      </c>
    </row>
    <row r="372" spans="1:20" ht="15" customHeight="1" x14ac:dyDescent="0.25">
      <c r="A372" s="16" t="s">
        <v>2086</v>
      </c>
      <c r="B372" s="17">
        <v>113911</v>
      </c>
      <c r="C372" s="312">
        <v>703314</v>
      </c>
      <c r="D372" s="478" t="s">
        <v>1169</v>
      </c>
      <c r="E372" s="17"/>
      <c r="F372" s="17">
        <v>69249</v>
      </c>
      <c r="G372" s="17" t="s">
        <v>1170</v>
      </c>
      <c r="H372" s="183" t="str">
        <f t="shared" si="76"/>
        <v>na</v>
      </c>
      <c r="I372" s="17">
        <f t="shared" si="77"/>
        <v>0</v>
      </c>
      <c r="J372" s="113">
        <f t="shared" si="78"/>
        <v>2.0888999999999998</v>
      </c>
      <c r="K372" s="325">
        <v>0.25</v>
      </c>
      <c r="L372" s="19">
        <f t="shared" si="71"/>
        <v>1.8388999999999998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2069</v>
      </c>
    </row>
    <row r="373" spans="1:20" ht="15" customHeight="1" x14ac:dyDescent="0.25">
      <c r="A373" s="16" t="s">
        <v>2086</v>
      </c>
      <c r="B373" s="17">
        <v>113921</v>
      </c>
      <c r="C373" s="312">
        <v>703528</v>
      </c>
      <c r="D373" s="478" t="s">
        <v>1169</v>
      </c>
      <c r="E373" s="17"/>
      <c r="F373" s="17">
        <v>69249</v>
      </c>
      <c r="G373" s="17" t="s">
        <v>1170</v>
      </c>
      <c r="H373" s="183" t="str">
        <f t="shared" si="76"/>
        <v>na</v>
      </c>
      <c r="I373" s="17">
        <f t="shared" si="77"/>
        <v>0</v>
      </c>
      <c r="J373" s="113">
        <f t="shared" si="78"/>
        <v>2.0888999999999998</v>
      </c>
      <c r="K373" s="325">
        <v>0.25</v>
      </c>
      <c r="L373" s="19">
        <f t="shared" si="71"/>
        <v>1.8388999999999998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2161</v>
      </c>
    </row>
    <row r="374" spans="1:20" ht="15" customHeight="1" x14ac:dyDescent="0.25">
      <c r="A374" s="16" t="s">
        <v>2086</v>
      </c>
      <c r="B374" s="17">
        <v>113924</v>
      </c>
      <c r="C374" s="312">
        <v>706719</v>
      </c>
      <c r="D374" s="478" t="s">
        <v>1169</v>
      </c>
      <c r="E374" s="17"/>
      <c r="F374" s="17">
        <v>69249</v>
      </c>
      <c r="G374" s="17" t="s">
        <v>1170</v>
      </c>
      <c r="H374" s="183" t="str">
        <f t="shared" si="76"/>
        <v>na</v>
      </c>
      <c r="I374" s="17">
        <f t="shared" si="77"/>
        <v>0</v>
      </c>
      <c r="J374" s="113">
        <f t="shared" si="78"/>
        <v>2.0888999999999998</v>
      </c>
      <c r="K374" s="325">
        <v>0.25</v>
      </c>
      <c r="L374" s="19">
        <f t="shared" si="71"/>
        <v>1.8388999999999998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2145</v>
      </c>
    </row>
    <row r="375" spans="1:20" ht="15" customHeight="1" x14ac:dyDescent="0.25">
      <c r="A375" s="16" t="s">
        <v>2086</v>
      </c>
      <c r="B375" s="17">
        <v>113925</v>
      </c>
      <c r="C375" s="312">
        <v>706851</v>
      </c>
      <c r="D375" s="478" t="s">
        <v>1169</v>
      </c>
      <c r="E375" s="17"/>
      <c r="F375" s="17">
        <v>69249</v>
      </c>
      <c r="G375" s="17" t="s">
        <v>1170</v>
      </c>
      <c r="H375" s="183" t="str">
        <f t="shared" si="76"/>
        <v>na</v>
      </c>
      <c r="I375" s="17">
        <f t="shared" si="77"/>
        <v>0</v>
      </c>
      <c r="J375" s="113">
        <f t="shared" si="78"/>
        <v>2.0888999999999998</v>
      </c>
      <c r="K375" s="325">
        <v>0.25</v>
      </c>
      <c r="L375" s="19">
        <f t="shared" ref="L375:L404" si="79">+J375-K375</f>
        <v>1.8388999999999998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2069</v>
      </c>
    </row>
    <row r="376" spans="1:20" ht="15" customHeight="1" x14ac:dyDescent="0.25">
      <c r="A376" s="16" t="s">
        <v>2086</v>
      </c>
      <c r="B376" s="17">
        <v>113919</v>
      </c>
      <c r="C376" s="312">
        <v>708535</v>
      </c>
      <c r="D376" s="478" t="s">
        <v>1169</v>
      </c>
      <c r="E376" s="17"/>
      <c r="F376" s="17">
        <v>69249</v>
      </c>
      <c r="G376" s="17" t="s">
        <v>1170</v>
      </c>
      <c r="H376" s="183" t="str">
        <f t="shared" si="76"/>
        <v>na</v>
      </c>
      <c r="I376" s="17">
        <f t="shared" si="77"/>
        <v>0</v>
      </c>
      <c r="J376" s="113">
        <f t="shared" si="78"/>
        <v>2.0888999999999998</v>
      </c>
      <c r="K376" s="325">
        <v>0.25</v>
      </c>
      <c r="L376" s="19">
        <f t="shared" si="79"/>
        <v>1.8388999999999998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1163</v>
      </c>
    </row>
    <row r="377" spans="1:20" ht="15" customHeight="1" x14ac:dyDescent="0.25">
      <c r="A377" s="16" t="s">
        <v>2086</v>
      </c>
      <c r="B377" s="17">
        <v>113912</v>
      </c>
      <c r="C377" s="312">
        <v>711684</v>
      </c>
      <c r="D377" s="478" t="s">
        <v>1169</v>
      </c>
      <c r="E377" s="17"/>
      <c r="F377" s="17">
        <v>69249</v>
      </c>
      <c r="G377" s="17" t="s">
        <v>1170</v>
      </c>
      <c r="H377" s="183" t="str">
        <f t="shared" si="76"/>
        <v>na</v>
      </c>
      <c r="I377" s="17">
        <f t="shared" si="77"/>
        <v>0</v>
      </c>
      <c r="J377" s="113">
        <f t="shared" si="78"/>
        <v>2.0888999999999998</v>
      </c>
      <c r="K377" s="325">
        <v>0.25</v>
      </c>
      <c r="L377" s="19">
        <f t="shared" si="79"/>
        <v>1.8388999999999998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2323</v>
      </c>
    </row>
    <row r="378" spans="1:20" ht="15" customHeight="1" x14ac:dyDescent="0.25">
      <c r="A378" s="16" t="s">
        <v>2086</v>
      </c>
      <c r="B378" s="17">
        <v>109814</v>
      </c>
      <c r="C378" s="312">
        <v>713710</v>
      </c>
      <c r="D378" s="478" t="s">
        <v>1169</v>
      </c>
      <c r="E378" s="17"/>
      <c r="F378" s="17">
        <v>69249</v>
      </c>
      <c r="G378" s="17" t="s">
        <v>1170</v>
      </c>
      <c r="H378" s="183" t="str">
        <f t="shared" si="76"/>
        <v>na</v>
      </c>
      <c r="I378" s="17">
        <f t="shared" si="77"/>
        <v>0</v>
      </c>
      <c r="J378" s="113">
        <f t="shared" si="78"/>
        <v>2.0888999999999998</v>
      </c>
      <c r="K378" s="325">
        <v>0.25</v>
      </c>
      <c r="L378" s="19">
        <f t="shared" si="79"/>
        <v>1.8388999999999998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2265</v>
      </c>
    </row>
    <row r="379" spans="1:20" ht="15" customHeight="1" x14ac:dyDescent="0.25">
      <c r="A379" s="16" t="s">
        <v>2086</v>
      </c>
      <c r="B379" s="17">
        <v>113902</v>
      </c>
      <c r="C379" s="312">
        <v>716140</v>
      </c>
      <c r="D379" s="478" t="s">
        <v>1169</v>
      </c>
      <c r="E379" s="17"/>
      <c r="F379" s="17">
        <v>69249</v>
      </c>
      <c r="G379" s="17" t="s">
        <v>1170</v>
      </c>
      <c r="H379" s="183" t="str">
        <f t="shared" si="76"/>
        <v>na</v>
      </c>
      <c r="I379" s="17">
        <f t="shared" si="77"/>
        <v>0</v>
      </c>
      <c r="J379" s="113">
        <f t="shared" si="78"/>
        <v>2.0888999999999998</v>
      </c>
      <c r="K379" s="325">
        <v>0.25</v>
      </c>
      <c r="L379" s="19">
        <f t="shared" si="79"/>
        <v>1.8388999999999998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1009</v>
      </c>
    </row>
    <row r="380" spans="1:20" ht="15" customHeight="1" x14ac:dyDescent="0.25">
      <c r="A380" s="16" t="s">
        <v>2086</v>
      </c>
      <c r="B380" s="17">
        <v>113927</v>
      </c>
      <c r="C380" s="312">
        <v>720361</v>
      </c>
      <c r="D380" s="478" t="s">
        <v>1169</v>
      </c>
      <c r="E380" s="17"/>
      <c r="F380" s="17">
        <v>69249</v>
      </c>
      <c r="G380" s="17" t="s">
        <v>1170</v>
      </c>
      <c r="H380" s="183" t="str">
        <f t="shared" si="76"/>
        <v>na</v>
      </c>
      <c r="I380" s="17">
        <f t="shared" si="77"/>
        <v>0</v>
      </c>
      <c r="J380" s="113">
        <f t="shared" si="78"/>
        <v>2.0888999999999998</v>
      </c>
      <c r="K380" s="325">
        <v>0.25</v>
      </c>
      <c r="L380" s="19">
        <f t="shared" si="79"/>
        <v>1.8388999999999998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1166</v>
      </c>
    </row>
    <row r="381" spans="1:20" ht="15" customHeight="1" x14ac:dyDescent="0.25">
      <c r="A381" s="16" t="s">
        <v>2086</v>
      </c>
      <c r="B381" s="17">
        <v>113928</v>
      </c>
      <c r="C381" s="312">
        <v>720548</v>
      </c>
      <c r="D381" s="478" t="s">
        <v>1169</v>
      </c>
      <c r="E381" s="17"/>
      <c r="F381" s="17">
        <v>69249</v>
      </c>
      <c r="G381" s="17" t="s">
        <v>1170</v>
      </c>
      <c r="H381" s="183" t="str">
        <f t="shared" si="76"/>
        <v>na</v>
      </c>
      <c r="I381" s="17">
        <f t="shared" si="77"/>
        <v>0</v>
      </c>
      <c r="J381" s="113">
        <f t="shared" si="78"/>
        <v>2.0888999999999998</v>
      </c>
      <c r="K381" s="325">
        <v>0.25</v>
      </c>
      <c r="L381" s="19">
        <f t="shared" si="79"/>
        <v>1.8388999999999998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1108</v>
      </c>
    </row>
    <row r="382" spans="1:20" ht="15" customHeight="1" x14ac:dyDescent="0.25">
      <c r="A382" s="16" t="s">
        <v>2086</v>
      </c>
      <c r="B382" s="17">
        <v>113904</v>
      </c>
      <c r="C382" s="312">
        <v>724021</v>
      </c>
      <c r="D382" s="478" t="s">
        <v>1169</v>
      </c>
      <c r="E382" s="17"/>
      <c r="F382" s="17">
        <v>69249</v>
      </c>
      <c r="G382" s="17" t="s">
        <v>1170</v>
      </c>
      <c r="H382" s="183" t="str">
        <f t="shared" si="76"/>
        <v>na</v>
      </c>
      <c r="I382" s="17">
        <f t="shared" si="77"/>
        <v>0</v>
      </c>
      <c r="J382" s="113">
        <f t="shared" si="78"/>
        <v>2.0888999999999998</v>
      </c>
      <c r="K382" s="325">
        <v>0.25</v>
      </c>
      <c r="L382" s="19">
        <f t="shared" si="79"/>
        <v>1.8388999999999998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1179</v>
      </c>
    </row>
    <row r="383" spans="1:20" ht="15" customHeight="1" x14ac:dyDescent="0.25">
      <c r="A383" s="16" t="s">
        <v>2086</v>
      </c>
      <c r="B383" s="17">
        <v>113905</v>
      </c>
      <c r="C383" s="312">
        <v>731821</v>
      </c>
      <c r="D383" s="478" t="s">
        <v>1169</v>
      </c>
      <c r="E383" s="17"/>
      <c r="F383" s="17">
        <v>69249</v>
      </c>
      <c r="G383" s="17" t="s">
        <v>1170</v>
      </c>
      <c r="H383" s="183" t="str">
        <f t="shared" si="76"/>
        <v>na</v>
      </c>
      <c r="I383" s="17">
        <f t="shared" si="77"/>
        <v>0</v>
      </c>
      <c r="J383" s="113">
        <f t="shared" si="78"/>
        <v>2.0888999999999998</v>
      </c>
      <c r="K383" s="325">
        <v>0.25</v>
      </c>
      <c r="L383" s="19">
        <f t="shared" si="79"/>
        <v>1.8388999999999998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2251</v>
      </c>
    </row>
    <row r="384" spans="1:20" ht="15" customHeight="1" x14ac:dyDescent="0.25">
      <c r="A384" s="16" t="s">
        <v>2086</v>
      </c>
      <c r="B384" s="17">
        <v>113906</v>
      </c>
      <c r="C384" s="312">
        <v>731822</v>
      </c>
      <c r="D384" s="478" t="s">
        <v>1169</v>
      </c>
      <c r="E384" s="17"/>
      <c r="F384" s="17">
        <v>69249</v>
      </c>
      <c r="G384" s="17" t="s">
        <v>1170</v>
      </c>
      <c r="H384" s="183" t="str">
        <f t="shared" si="76"/>
        <v>na</v>
      </c>
      <c r="I384" s="17">
        <f t="shared" si="77"/>
        <v>0</v>
      </c>
      <c r="J384" s="113">
        <f t="shared" si="78"/>
        <v>2.0888999999999998</v>
      </c>
      <c r="K384" s="325">
        <v>0.25</v>
      </c>
      <c r="L384" s="19">
        <f t="shared" si="79"/>
        <v>1.8388999999999998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1123</v>
      </c>
    </row>
    <row r="385" spans="1:20" ht="15" customHeight="1" x14ac:dyDescent="0.25">
      <c r="A385" s="16" t="s">
        <v>2086</v>
      </c>
      <c r="B385" s="17">
        <v>113907</v>
      </c>
      <c r="C385" s="312">
        <v>731823</v>
      </c>
      <c r="D385" s="478" t="s">
        <v>1169</v>
      </c>
      <c r="E385" s="17"/>
      <c r="F385" s="17">
        <v>69249</v>
      </c>
      <c r="G385" s="17" t="s">
        <v>1170</v>
      </c>
      <c r="H385" s="183" t="str">
        <f t="shared" si="76"/>
        <v>na</v>
      </c>
      <c r="I385" s="17">
        <f t="shared" si="77"/>
        <v>0</v>
      </c>
      <c r="J385" s="113">
        <f t="shared" si="78"/>
        <v>2.0888999999999998</v>
      </c>
      <c r="K385" s="325">
        <v>0.25</v>
      </c>
      <c r="L385" s="19">
        <f t="shared" si="79"/>
        <v>1.8388999999999998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1123</v>
      </c>
    </row>
    <row r="386" spans="1:20" ht="15" customHeight="1" x14ac:dyDescent="0.25">
      <c r="A386" s="16" t="s">
        <v>2086</v>
      </c>
      <c r="B386" s="17">
        <v>113908</v>
      </c>
      <c r="C386" s="312">
        <v>731824</v>
      </c>
      <c r="D386" s="478" t="s">
        <v>1169</v>
      </c>
      <c r="E386" s="17"/>
      <c r="F386" s="17">
        <v>69249</v>
      </c>
      <c r="G386" s="17" t="s">
        <v>1170</v>
      </c>
      <c r="H386" s="183" t="str">
        <f t="shared" si="76"/>
        <v>na</v>
      </c>
      <c r="I386" s="17">
        <f t="shared" si="77"/>
        <v>0</v>
      </c>
      <c r="J386" s="113">
        <f t="shared" si="78"/>
        <v>2.0888999999999998</v>
      </c>
      <c r="K386" s="325">
        <v>0.25</v>
      </c>
      <c r="L386" s="19">
        <f t="shared" si="79"/>
        <v>1.8388999999999998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1123</v>
      </c>
    </row>
    <row r="387" spans="1:20" ht="15" customHeight="1" x14ac:dyDescent="0.25">
      <c r="A387" s="16" t="s">
        <v>2086</v>
      </c>
      <c r="B387" s="17">
        <v>113909</v>
      </c>
      <c r="C387" s="312">
        <v>731825</v>
      </c>
      <c r="D387" s="478" t="s">
        <v>1169</v>
      </c>
      <c r="E387" s="17"/>
      <c r="F387" s="17">
        <v>69249</v>
      </c>
      <c r="G387" s="17" t="s">
        <v>1170</v>
      </c>
      <c r="H387" s="183" t="str">
        <f t="shared" si="76"/>
        <v>na</v>
      </c>
      <c r="I387" s="17">
        <f t="shared" si="77"/>
        <v>0</v>
      </c>
      <c r="J387" s="113">
        <f t="shared" si="78"/>
        <v>2.0888999999999998</v>
      </c>
      <c r="K387" s="325">
        <v>0.25</v>
      </c>
      <c r="L387" s="19">
        <f t="shared" si="79"/>
        <v>1.8388999999999998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2142</v>
      </c>
    </row>
    <row r="388" spans="1:20" ht="15" customHeight="1" x14ac:dyDescent="0.25">
      <c r="A388" s="16" t="s">
        <v>2086</v>
      </c>
      <c r="B388" s="17">
        <v>113910</v>
      </c>
      <c r="C388" s="312">
        <v>731937</v>
      </c>
      <c r="D388" s="478" t="s">
        <v>1169</v>
      </c>
      <c r="E388" s="17"/>
      <c r="F388" s="17">
        <v>69249</v>
      </c>
      <c r="G388" s="17" t="s">
        <v>1170</v>
      </c>
      <c r="H388" s="183" t="str">
        <f t="shared" si="76"/>
        <v>na</v>
      </c>
      <c r="I388" s="17">
        <f t="shared" si="77"/>
        <v>0</v>
      </c>
      <c r="J388" s="113">
        <f t="shared" si="78"/>
        <v>2.0888999999999998</v>
      </c>
      <c r="K388" s="325">
        <v>0.25</v>
      </c>
      <c r="L388" s="19">
        <f t="shared" si="79"/>
        <v>1.8388999999999998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1162</v>
      </c>
    </row>
    <row r="389" spans="1:20" s="916" customFormat="1" ht="15" customHeight="1" x14ac:dyDescent="0.25">
      <c r="A389" s="822" t="s">
        <v>2086</v>
      </c>
      <c r="B389" s="328">
        <v>115595</v>
      </c>
      <c r="C389" s="499">
        <v>721421</v>
      </c>
      <c r="D389" s="506" t="s">
        <v>1172</v>
      </c>
      <c r="E389" s="328"/>
      <c r="F389" s="328">
        <v>71375</v>
      </c>
      <c r="G389" s="328" t="s">
        <v>1173</v>
      </c>
      <c r="H389" s="929" t="str">
        <f t="shared" si="76"/>
        <v>na</v>
      </c>
      <c r="I389" s="328">
        <f t="shared" si="77"/>
        <v>0</v>
      </c>
      <c r="J389" s="912">
        <f>+$J$3*0.995</f>
        <v>2.1293000000000002</v>
      </c>
      <c r="K389" s="913">
        <v>0.25</v>
      </c>
      <c r="L389" s="914">
        <f t="shared" si="79"/>
        <v>1.8793000000000002</v>
      </c>
      <c r="M389" s="913">
        <f t="shared" si="74"/>
        <v>0</v>
      </c>
      <c r="N389" s="915">
        <f t="shared" si="72"/>
        <v>0</v>
      </c>
      <c r="O389" s="915">
        <f t="shared" si="73"/>
        <v>0</v>
      </c>
      <c r="P389" s="911" t="s">
        <v>308</v>
      </c>
      <c r="S389" s="917">
        <v>730046</v>
      </c>
      <c r="T389" s="481" t="s">
        <v>2069</v>
      </c>
    </row>
    <row r="390" spans="1:20" s="916" customFormat="1" ht="15" customHeight="1" x14ac:dyDescent="0.25">
      <c r="A390" s="822" t="s">
        <v>2086</v>
      </c>
      <c r="B390" s="328">
        <v>119525</v>
      </c>
      <c r="C390" s="499">
        <v>722896</v>
      </c>
      <c r="D390" s="506" t="s">
        <v>1172</v>
      </c>
      <c r="E390" s="328"/>
      <c r="F390" s="328">
        <v>71375</v>
      </c>
      <c r="G390" s="328" t="s">
        <v>1173</v>
      </c>
      <c r="H390" s="929" t="str">
        <f t="shared" si="76"/>
        <v>na</v>
      </c>
      <c r="I390" s="328">
        <f t="shared" si="77"/>
        <v>0</v>
      </c>
      <c r="J390" s="912">
        <f>+$J$3*0.995</f>
        <v>2.1293000000000002</v>
      </c>
      <c r="K390" s="913">
        <v>0.25</v>
      </c>
      <c r="L390" s="914">
        <f t="shared" si="79"/>
        <v>1.8793000000000002</v>
      </c>
      <c r="M390" s="913">
        <f t="shared" si="74"/>
        <v>0</v>
      </c>
      <c r="N390" s="915">
        <f t="shared" si="72"/>
        <v>0</v>
      </c>
      <c r="O390" s="915">
        <f t="shared" si="73"/>
        <v>0</v>
      </c>
      <c r="P390" s="911" t="s">
        <v>308</v>
      </c>
      <c r="S390" s="917">
        <v>730061</v>
      </c>
      <c r="T390" s="481" t="s">
        <v>2270</v>
      </c>
    </row>
    <row r="391" spans="1:20" s="916" customFormat="1" ht="15" customHeight="1" x14ac:dyDescent="0.25">
      <c r="A391" s="822" t="s">
        <v>2086</v>
      </c>
      <c r="B391" s="328">
        <v>115597</v>
      </c>
      <c r="C391" s="499">
        <v>732031</v>
      </c>
      <c r="D391" s="506" t="s">
        <v>1172</v>
      </c>
      <c r="E391" s="328"/>
      <c r="F391" s="328">
        <v>71375</v>
      </c>
      <c r="G391" s="328" t="s">
        <v>1173</v>
      </c>
      <c r="H391" s="929" t="str">
        <f t="shared" si="76"/>
        <v>na</v>
      </c>
      <c r="I391" s="328">
        <f t="shared" si="77"/>
        <v>0</v>
      </c>
      <c r="J391" s="912">
        <f>+$J$3*0.995</f>
        <v>2.1293000000000002</v>
      </c>
      <c r="K391" s="913">
        <v>0.25</v>
      </c>
      <c r="L391" s="914">
        <f t="shared" si="79"/>
        <v>1.8793000000000002</v>
      </c>
      <c r="M391" s="913">
        <f t="shared" si="74"/>
        <v>0</v>
      </c>
      <c r="N391" s="915">
        <f t="shared" si="72"/>
        <v>0</v>
      </c>
      <c r="O391" s="915">
        <f t="shared" si="73"/>
        <v>0</v>
      </c>
      <c r="P391" s="911" t="s">
        <v>308</v>
      </c>
      <c r="S391" s="499">
        <v>730069</v>
      </c>
      <c r="T391" s="918" t="s">
        <v>1142</v>
      </c>
    </row>
    <row r="392" spans="1:20" ht="15" customHeight="1" x14ac:dyDescent="0.25">
      <c r="A392" s="16" t="s">
        <v>2086</v>
      </c>
      <c r="B392" s="17"/>
      <c r="C392" s="312">
        <v>720153</v>
      </c>
      <c r="D392" s="478" t="s">
        <v>1174</v>
      </c>
      <c r="E392" s="17"/>
      <c r="F392" s="17">
        <v>71403</v>
      </c>
      <c r="G392" s="17" t="s">
        <v>938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2.12</v>
      </c>
      <c r="K392" s="325">
        <v>0.25</v>
      </c>
      <c r="L392" s="19">
        <f t="shared" si="79"/>
        <v>1.87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2270</v>
      </c>
    </row>
    <row r="393" spans="1:20" ht="15" customHeight="1" x14ac:dyDescent="0.25">
      <c r="A393" s="16" t="s">
        <v>2086</v>
      </c>
      <c r="B393" s="17">
        <v>113832</v>
      </c>
      <c r="C393" s="312">
        <v>721141</v>
      </c>
      <c r="D393" s="478" t="s">
        <v>1174</v>
      </c>
      <c r="E393" s="17"/>
      <c r="F393" s="17">
        <v>71403</v>
      </c>
      <c r="G393" s="17" t="s">
        <v>938</v>
      </c>
      <c r="H393" s="183" t="str">
        <f t="shared" si="80"/>
        <v>na</v>
      </c>
      <c r="I393" s="17">
        <f t="shared" si="81"/>
        <v>0</v>
      </c>
      <c r="J393" s="113">
        <f>$J$3-0.02</f>
        <v>2.12</v>
      </c>
      <c r="K393" s="325">
        <v>0.25</v>
      </c>
      <c r="L393" s="19">
        <f t="shared" si="79"/>
        <v>1.87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2091</v>
      </c>
    </row>
    <row r="394" spans="1:20" ht="15" customHeight="1" x14ac:dyDescent="0.25">
      <c r="A394" s="16" t="s">
        <v>2086</v>
      </c>
      <c r="B394" s="17">
        <v>113829</v>
      </c>
      <c r="C394" s="312">
        <v>722023</v>
      </c>
      <c r="D394" s="478" t="s">
        <v>1174</v>
      </c>
      <c r="E394" s="17"/>
      <c r="F394" s="17">
        <v>71403</v>
      </c>
      <c r="G394" s="17" t="s">
        <v>938</v>
      </c>
      <c r="H394" s="183" t="str">
        <f t="shared" si="80"/>
        <v>na</v>
      </c>
      <c r="I394" s="17">
        <f t="shared" si="81"/>
        <v>0</v>
      </c>
      <c r="J394" s="113">
        <f>$J$3-0.02</f>
        <v>2.12</v>
      </c>
      <c r="K394" s="325">
        <v>0.25</v>
      </c>
      <c r="L394" s="19">
        <f t="shared" si="79"/>
        <v>1.87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1114</v>
      </c>
    </row>
    <row r="395" spans="1:20" ht="15" customHeight="1" x14ac:dyDescent="0.25">
      <c r="A395" s="16" t="s">
        <v>2086</v>
      </c>
      <c r="B395" s="17">
        <v>113827</v>
      </c>
      <c r="C395" s="312">
        <v>722108</v>
      </c>
      <c r="D395" s="478" t="s">
        <v>1174</v>
      </c>
      <c r="E395" s="17"/>
      <c r="F395" s="17">
        <v>71403</v>
      </c>
      <c r="G395" s="17" t="s">
        <v>938</v>
      </c>
      <c r="H395" s="183" t="str">
        <f t="shared" si="80"/>
        <v>na</v>
      </c>
      <c r="I395" s="17">
        <f t="shared" si="81"/>
        <v>0</v>
      </c>
      <c r="J395" s="113">
        <f>$J$3-0.02</f>
        <v>2.12</v>
      </c>
      <c r="K395" s="325">
        <v>0.25</v>
      </c>
      <c r="L395" s="19">
        <f t="shared" si="79"/>
        <v>1.87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2145</v>
      </c>
    </row>
    <row r="396" spans="1:20" ht="15" customHeight="1" x14ac:dyDescent="0.25">
      <c r="A396" s="223" t="s">
        <v>2086</v>
      </c>
      <c r="B396" s="134"/>
      <c r="C396" s="367">
        <v>732021</v>
      </c>
      <c r="D396" s="477" t="s">
        <v>3</v>
      </c>
      <c r="E396" s="17"/>
      <c r="F396" s="16"/>
      <c r="G396" s="267" t="s">
        <v>2070</v>
      </c>
      <c r="H396" s="183" t="str">
        <f t="shared" si="80"/>
        <v>na</v>
      </c>
      <c r="I396" s="17">
        <f t="shared" si="81"/>
        <v>0</v>
      </c>
      <c r="J396" s="113">
        <f>+$J$3*0.98</f>
        <v>2.0972</v>
      </c>
      <c r="K396" s="325">
        <v>0.25</v>
      </c>
      <c r="L396" s="19">
        <f t="shared" si="79"/>
        <v>1.8472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2093</v>
      </c>
    </row>
    <row r="397" spans="1:20" ht="15" customHeight="1" x14ac:dyDescent="0.25">
      <c r="A397" s="223" t="s">
        <v>2087</v>
      </c>
      <c r="B397" s="17">
        <v>113907</v>
      </c>
      <c r="C397" s="367">
        <v>721351</v>
      </c>
      <c r="D397" s="477" t="s">
        <v>21</v>
      </c>
      <c r="E397" s="17"/>
      <c r="F397" s="16"/>
      <c r="G397" s="267" t="s">
        <v>2067</v>
      </c>
      <c r="H397" s="183" t="str">
        <f t="shared" si="80"/>
        <v>na</v>
      </c>
      <c r="I397" s="17">
        <f t="shared" si="81"/>
        <v>0</v>
      </c>
      <c r="J397" s="113">
        <f>+$J$3</f>
        <v>2.14</v>
      </c>
      <c r="K397" s="325">
        <v>0.25</v>
      </c>
      <c r="L397" s="19">
        <f t="shared" si="79"/>
        <v>1.8900000000000001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2069</v>
      </c>
    </row>
    <row r="398" spans="1:20" ht="15" customHeight="1" x14ac:dyDescent="0.25">
      <c r="A398" s="223" t="s">
        <v>2086</v>
      </c>
      <c r="B398" s="134"/>
      <c r="C398" s="367">
        <v>731303</v>
      </c>
      <c r="D398" s="477" t="s">
        <v>21</v>
      </c>
      <c r="E398" s="17"/>
      <c r="F398" s="16"/>
      <c r="G398" s="267" t="s">
        <v>2067</v>
      </c>
      <c r="H398" s="183">
        <f t="shared" si="80"/>
        <v>0</v>
      </c>
      <c r="I398" s="17">
        <f t="shared" si="81"/>
        <v>0</v>
      </c>
      <c r="J398" s="113">
        <f>+$J$3</f>
        <v>2.14</v>
      </c>
      <c r="K398" s="325">
        <v>0.25</v>
      </c>
      <c r="L398" s="19">
        <f t="shared" si="79"/>
        <v>1.8900000000000001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2181</v>
      </c>
    </row>
    <row r="399" spans="1:20" ht="15" customHeight="1" x14ac:dyDescent="0.25">
      <c r="A399" s="16" t="s">
        <v>2087</v>
      </c>
      <c r="B399" s="17">
        <v>113796</v>
      </c>
      <c r="C399" s="312">
        <v>704759</v>
      </c>
      <c r="D399" s="478" t="s">
        <v>1175</v>
      </c>
      <c r="E399" s="17"/>
      <c r="F399" s="17">
        <v>72145</v>
      </c>
      <c r="G399" s="17" t="s">
        <v>1176</v>
      </c>
      <c r="H399" s="183" t="str">
        <f t="shared" si="80"/>
        <v>na</v>
      </c>
      <c r="I399" s="17">
        <f t="shared" si="81"/>
        <v>0</v>
      </c>
      <c r="J399" s="113">
        <f>+$J$3</f>
        <v>2.14</v>
      </c>
      <c r="K399" s="325">
        <v>0.25</v>
      </c>
      <c r="L399" s="19">
        <f t="shared" si="79"/>
        <v>1.8900000000000001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1186</v>
      </c>
    </row>
    <row r="400" spans="1:20" ht="15" customHeight="1" x14ac:dyDescent="0.25">
      <c r="A400" s="16" t="s">
        <v>2087</v>
      </c>
      <c r="B400" s="17">
        <v>109784</v>
      </c>
      <c r="C400" s="312">
        <v>713617</v>
      </c>
      <c r="D400" s="478" t="s">
        <v>1175</v>
      </c>
      <c r="E400" s="17"/>
      <c r="F400" s="17">
        <v>72145</v>
      </c>
      <c r="G400" s="17" t="s">
        <v>1176</v>
      </c>
      <c r="H400" s="183" t="str">
        <f t="shared" si="80"/>
        <v>na</v>
      </c>
      <c r="I400" s="17">
        <f t="shared" si="81"/>
        <v>0</v>
      </c>
      <c r="J400" s="113">
        <f>+$J$3</f>
        <v>2.14</v>
      </c>
      <c r="K400" s="325">
        <v>0.25</v>
      </c>
      <c r="L400" s="19">
        <f t="shared" si="79"/>
        <v>1.8900000000000001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2142</v>
      </c>
    </row>
    <row r="401" spans="1:20" ht="15" customHeight="1" x14ac:dyDescent="0.25">
      <c r="A401" s="16" t="s">
        <v>2087</v>
      </c>
      <c r="B401" s="17">
        <v>113798</v>
      </c>
      <c r="C401" s="312">
        <v>730035</v>
      </c>
      <c r="D401" s="478" t="s">
        <v>1175</v>
      </c>
      <c r="E401" s="17"/>
      <c r="F401" s="17">
        <v>72145</v>
      </c>
      <c r="G401" s="17" t="s">
        <v>1176</v>
      </c>
      <c r="H401" s="183" t="str">
        <f t="shared" si="80"/>
        <v>na</v>
      </c>
      <c r="I401" s="17">
        <f t="shared" si="81"/>
        <v>0</v>
      </c>
      <c r="J401" s="113">
        <f>+$J$3</f>
        <v>2.14</v>
      </c>
      <c r="K401" s="325">
        <v>0.25</v>
      </c>
      <c r="L401" s="19">
        <f t="shared" si="79"/>
        <v>1.8900000000000001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2183</v>
      </c>
    </row>
    <row r="402" spans="1:20" ht="15" customHeight="1" x14ac:dyDescent="0.25">
      <c r="A402" s="223" t="s">
        <v>2086</v>
      </c>
      <c r="B402" s="17">
        <v>115591</v>
      </c>
      <c r="C402" s="367">
        <v>717457</v>
      </c>
      <c r="D402" s="477" t="s">
        <v>2246</v>
      </c>
      <c r="E402" s="17"/>
      <c r="F402" s="16"/>
      <c r="G402" s="159" t="s">
        <v>19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2328</v>
      </c>
    </row>
    <row r="403" spans="1:20" ht="15" customHeight="1" x14ac:dyDescent="0.25">
      <c r="A403" s="223" t="s">
        <v>2086</v>
      </c>
      <c r="B403" s="17">
        <v>109782</v>
      </c>
      <c r="C403" s="367">
        <v>717622</v>
      </c>
      <c r="D403" s="477" t="s">
        <v>2246</v>
      </c>
      <c r="E403" s="17"/>
      <c r="F403" s="16"/>
      <c r="G403" s="159" t="s">
        <v>19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1118</v>
      </c>
    </row>
    <row r="404" spans="1:20" ht="15" customHeight="1" x14ac:dyDescent="0.25">
      <c r="A404" s="223" t="s">
        <v>2086</v>
      </c>
      <c r="B404" s="17">
        <v>109786</v>
      </c>
      <c r="C404" s="367">
        <v>719444</v>
      </c>
      <c r="D404" s="477" t="s">
        <v>2246</v>
      </c>
      <c r="E404" s="17"/>
      <c r="F404" s="16"/>
      <c r="G404" s="159" t="s">
        <v>19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2329</v>
      </c>
    </row>
    <row r="405" spans="1:20" ht="15" customHeight="1" x14ac:dyDescent="0.25">
      <c r="A405" s="223" t="s">
        <v>2086</v>
      </c>
      <c r="B405" s="17">
        <v>113910</v>
      </c>
      <c r="C405" s="367">
        <v>721843</v>
      </c>
      <c r="D405" s="477" t="s">
        <v>2246</v>
      </c>
      <c r="E405" s="17"/>
      <c r="F405" s="16"/>
      <c r="G405" s="159" t="s">
        <v>19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998</v>
      </c>
    </row>
    <row r="406" spans="1:20" ht="15" customHeight="1" x14ac:dyDescent="0.25">
      <c r="A406" s="223" t="s">
        <v>2086</v>
      </c>
      <c r="B406" s="17">
        <v>109816</v>
      </c>
      <c r="C406" s="367">
        <v>721845</v>
      </c>
      <c r="D406" s="477" t="s">
        <v>2246</v>
      </c>
      <c r="E406" s="17"/>
      <c r="F406" s="16"/>
      <c r="G406" s="159" t="s">
        <v>19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998</v>
      </c>
    </row>
    <row r="407" spans="1:20" ht="15" customHeight="1" x14ac:dyDescent="0.25">
      <c r="A407" s="223" t="s">
        <v>2086</v>
      </c>
      <c r="B407" s="17">
        <v>113892</v>
      </c>
      <c r="C407" s="367">
        <v>725870</v>
      </c>
      <c r="D407" s="477" t="s">
        <v>2246</v>
      </c>
      <c r="E407" s="17"/>
      <c r="F407" s="16"/>
      <c r="G407" s="159" t="s">
        <v>19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2333</v>
      </c>
    </row>
    <row r="408" spans="1:20" ht="15" customHeight="1" x14ac:dyDescent="0.25">
      <c r="A408" s="223" t="s">
        <v>2086</v>
      </c>
      <c r="B408" s="134"/>
      <c r="C408" s="367">
        <v>730805</v>
      </c>
      <c r="D408" s="477" t="s">
        <v>2246</v>
      </c>
      <c r="E408" s="17"/>
      <c r="F408" s="16"/>
      <c r="G408" s="159" t="s">
        <v>19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2091</v>
      </c>
    </row>
    <row r="409" spans="1:20" ht="15" customHeight="1" x14ac:dyDescent="0.25">
      <c r="A409" s="223" t="s">
        <v>2086</v>
      </c>
      <c r="B409" s="17">
        <v>115588</v>
      </c>
      <c r="C409" s="367">
        <v>717255</v>
      </c>
      <c r="D409" s="477" t="s">
        <v>2244</v>
      </c>
      <c r="E409" s="17"/>
      <c r="F409" s="16"/>
      <c r="G409" s="17" t="s">
        <v>22</v>
      </c>
      <c r="H409" s="183" t="str">
        <f t="shared" si="80"/>
        <v>na</v>
      </c>
      <c r="I409" s="17">
        <f t="shared" si="81"/>
        <v>0</v>
      </c>
      <c r="J409" s="113">
        <f>+$J$3-0.02</f>
        <v>2.12</v>
      </c>
      <c r="K409" s="325">
        <v>0.25</v>
      </c>
      <c r="L409" s="19">
        <f t="shared" si="83"/>
        <v>1.87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2246</v>
      </c>
    </row>
    <row r="410" spans="1:20" ht="15" customHeight="1" x14ac:dyDescent="0.25">
      <c r="A410" s="16" t="s">
        <v>2086</v>
      </c>
      <c r="B410" s="17">
        <v>109829</v>
      </c>
      <c r="C410" s="312">
        <v>734168</v>
      </c>
      <c r="D410" s="478" t="s">
        <v>1177</v>
      </c>
      <c r="E410" s="17"/>
      <c r="F410" s="17">
        <v>3853</v>
      </c>
      <c r="G410" s="17" t="s">
        <v>1116</v>
      </c>
      <c r="H410" s="183" t="str">
        <f t="shared" si="80"/>
        <v>na</v>
      </c>
      <c r="I410" s="17">
        <f t="shared" si="81"/>
        <v>0</v>
      </c>
      <c r="J410" s="113">
        <f>$J$3-0.08</f>
        <v>2.06</v>
      </c>
      <c r="K410" s="325">
        <v>0.25</v>
      </c>
      <c r="L410" s="19">
        <f t="shared" si="83"/>
        <v>1.81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1114</v>
      </c>
    </row>
    <row r="411" spans="1:20" ht="15" customHeight="1" x14ac:dyDescent="0.25">
      <c r="A411" s="223" t="s">
        <v>2086</v>
      </c>
      <c r="B411" s="17">
        <v>133260</v>
      </c>
      <c r="C411" s="367">
        <v>704162</v>
      </c>
      <c r="D411" s="477" t="s">
        <v>2190</v>
      </c>
      <c r="E411" s="17"/>
      <c r="F411" s="16"/>
      <c r="G411" s="267" t="s">
        <v>2099</v>
      </c>
      <c r="H411" s="183" t="str">
        <f t="shared" si="80"/>
        <v>na</v>
      </c>
      <c r="I411" s="17">
        <f t="shared" si="81"/>
        <v>0</v>
      </c>
      <c r="J411" s="113">
        <f>+$J$3*0.95</f>
        <v>2.0329999999999999</v>
      </c>
      <c r="K411" s="325">
        <v>0.25</v>
      </c>
      <c r="L411" s="19">
        <f t="shared" si="83"/>
        <v>1.7829999999999999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1149</v>
      </c>
    </row>
    <row r="412" spans="1:20" ht="15" customHeight="1" x14ac:dyDescent="0.25">
      <c r="A412" s="16" t="s">
        <v>2087</v>
      </c>
      <c r="B412" s="17">
        <v>329405</v>
      </c>
      <c r="C412" s="312">
        <v>720501</v>
      </c>
      <c r="D412" s="478" t="s">
        <v>1178</v>
      </c>
      <c r="E412" s="17"/>
      <c r="F412" s="17">
        <v>63640</v>
      </c>
      <c r="G412" s="17" t="s">
        <v>1122</v>
      </c>
      <c r="H412" s="183" t="str">
        <f t="shared" si="80"/>
        <v>na</v>
      </c>
      <c r="I412" s="17">
        <f t="shared" si="81"/>
        <v>0</v>
      </c>
      <c r="J412" s="113">
        <f>+$J$3-0.01</f>
        <v>2.1300000000000003</v>
      </c>
      <c r="K412" s="325">
        <v>0.25</v>
      </c>
      <c r="L412" s="19">
        <f t="shared" si="83"/>
        <v>1.8800000000000003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210</v>
      </c>
    </row>
    <row r="413" spans="1:20" ht="15" customHeight="1" x14ac:dyDescent="0.25">
      <c r="A413" s="223" t="s">
        <v>2087</v>
      </c>
      <c r="B413" s="134"/>
      <c r="C413" s="367">
        <v>732263</v>
      </c>
      <c r="D413" s="477" t="s">
        <v>5</v>
      </c>
      <c r="E413" s="17"/>
      <c r="F413" s="16"/>
      <c r="G413" s="267" t="s">
        <v>2064</v>
      </c>
      <c r="H413" s="183" t="str">
        <f t="shared" si="80"/>
        <v>na</v>
      </c>
      <c r="I413" s="17">
        <f t="shared" si="81"/>
        <v>0</v>
      </c>
      <c r="J413" s="113">
        <f>+$J$3*0.97</f>
        <v>2.0758000000000001</v>
      </c>
      <c r="K413" s="325">
        <v>0.25</v>
      </c>
      <c r="L413" s="19">
        <f t="shared" si="83"/>
        <v>1.8258000000000001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2251</v>
      </c>
    </row>
    <row r="414" spans="1:20" ht="15" customHeight="1" x14ac:dyDescent="0.25">
      <c r="A414" s="16" t="s">
        <v>2086</v>
      </c>
      <c r="B414" s="17"/>
      <c r="C414" s="333">
        <v>712763</v>
      </c>
      <c r="D414" s="478" t="s">
        <v>1462</v>
      </c>
      <c r="E414" s="17"/>
      <c r="F414" s="17">
        <v>74202</v>
      </c>
      <c r="G414" s="17" t="s">
        <v>938</v>
      </c>
      <c r="H414" s="183">
        <f t="shared" si="80"/>
        <v>237</v>
      </c>
      <c r="I414" s="17">
        <f t="shared" si="81"/>
        <v>241</v>
      </c>
      <c r="J414" s="287">
        <f>$J$3-0.02</f>
        <v>2.12</v>
      </c>
      <c r="K414" s="325">
        <v>0.25</v>
      </c>
      <c r="L414" s="19">
        <f t="shared" si="83"/>
        <v>1.87</v>
      </c>
      <c r="M414" s="325">
        <f t="shared" si="74"/>
        <v>0.24099999999999999</v>
      </c>
      <c r="N414" s="112">
        <f t="shared" si="82"/>
        <v>450.67</v>
      </c>
      <c r="O414" s="112">
        <f t="shared" si="73"/>
        <v>450.42900000000003</v>
      </c>
      <c r="S414" s="312">
        <v>731244</v>
      </c>
      <c r="T414" s="478" t="s">
        <v>998</v>
      </c>
    </row>
    <row r="415" spans="1:20" ht="15" customHeight="1" x14ac:dyDescent="0.25">
      <c r="A415" s="16" t="s">
        <v>2086</v>
      </c>
      <c r="B415" s="17"/>
      <c r="C415" s="333">
        <v>734807</v>
      </c>
      <c r="D415" s="478" t="s">
        <v>1462</v>
      </c>
      <c r="E415" s="17"/>
      <c r="F415" s="17">
        <v>74202</v>
      </c>
      <c r="G415" s="17" t="s">
        <v>938</v>
      </c>
      <c r="H415" s="183">
        <f t="shared" si="80"/>
        <v>267</v>
      </c>
      <c r="I415" s="17">
        <f t="shared" si="81"/>
        <v>308</v>
      </c>
      <c r="J415" s="287">
        <f>$J$3-0.02</f>
        <v>2.12</v>
      </c>
      <c r="K415" s="325">
        <v>0.25</v>
      </c>
      <c r="L415" s="19">
        <f t="shared" si="83"/>
        <v>1.87</v>
      </c>
      <c r="M415" s="325">
        <f t="shared" si="74"/>
        <v>0.308</v>
      </c>
      <c r="N415" s="112">
        <f t="shared" si="82"/>
        <v>575.96</v>
      </c>
      <c r="O415" s="112">
        <f t="shared" ref="O415:O448" si="84">(+L415*I415)-M415</f>
        <v>575.65200000000004</v>
      </c>
      <c r="S415" s="367">
        <v>731303</v>
      </c>
      <c r="T415" s="477" t="s">
        <v>21</v>
      </c>
    </row>
    <row r="416" spans="1:20" ht="15" customHeight="1" x14ac:dyDescent="0.25">
      <c r="A416" s="223" t="s">
        <v>2086</v>
      </c>
      <c r="B416" s="17">
        <v>133260</v>
      </c>
      <c r="C416" s="368">
        <v>722642</v>
      </c>
      <c r="D416" s="477" t="s">
        <v>660</v>
      </c>
      <c r="E416" s="17"/>
      <c r="F416" s="16"/>
      <c r="G416" s="267" t="s">
        <v>2067</v>
      </c>
      <c r="H416" s="183">
        <f t="shared" si="80"/>
        <v>10</v>
      </c>
      <c r="I416" s="17">
        <f t="shared" si="81"/>
        <v>8</v>
      </c>
      <c r="J416" s="113">
        <f>+$J$3</f>
        <v>2.14</v>
      </c>
      <c r="K416" s="325">
        <v>0.25</v>
      </c>
      <c r="L416" s="19">
        <f t="shared" si="83"/>
        <v>1.8900000000000001</v>
      </c>
      <c r="M416" s="325">
        <f t="shared" si="74"/>
        <v>8.0000000000000002E-3</v>
      </c>
      <c r="N416" s="112">
        <f t="shared" si="82"/>
        <v>15.120000000000001</v>
      </c>
      <c r="O416" s="112">
        <f t="shared" si="84"/>
        <v>15.112000000000002</v>
      </c>
      <c r="S416" s="367">
        <v>731314</v>
      </c>
      <c r="T416" s="477" t="s">
        <v>2069</v>
      </c>
    </row>
    <row r="417" spans="1:20" ht="15" customHeight="1" x14ac:dyDescent="0.25">
      <c r="A417" s="359" t="s">
        <v>2086</v>
      </c>
      <c r="B417" s="17"/>
      <c r="C417" s="360">
        <v>702431</v>
      </c>
      <c r="D417" s="480" t="s">
        <v>1262</v>
      </c>
      <c r="E417" s="17"/>
      <c r="F417" s="17">
        <v>76053</v>
      </c>
      <c r="G417" s="159" t="s">
        <v>1468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2337</v>
      </c>
    </row>
    <row r="418" spans="1:20" ht="15" customHeight="1" x14ac:dyDescent="0.25">
      <c r="A418" s="359" t="s">
        <v>2086</v>
      </c>
      <c r="B418" s="17"/>
      <c r="C418" s="360">
        <v>702465</v>
      </c>
      <c r="D418" s="480" t="s">
        <v>1262</v>
      </c>
      <c r="E418" s="17"/>
      <c r="F418" s="17">
        <v>76053</v>
      </c>
      <c r="G418" s="159" t="s">
        <v>1468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1454</v>
      </c>
    </row>
    <row r="419" spans="1:20" ht="15" customHeight="1" x14ac:dyDescent="0.25">
      <c r="A419" s="359" t="s">
        <v>2086</v>
      </c>
      <c r="B419" s="17"/>
      <c r="C419" s="360">
        <v>702478</v>
      </c>
      <c r="D419" s="480" t="s">
        <v>1262</v>
      </c>
      <c r="E419" s="17"/>
      <c r="F419" s="17">
        <v>76053</v>
      </c>
      <c r="G419" s="159" t="s">
        <v>1468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2090</v>
      </c>
    </row>
    <row r="420" spans="1:20" ht="15" customHeight="1" x14ac:dyDescent="0.25">
      <c r="A420" s="359" t="s">
        <v>2086</v>
      </c>
      <c r="B420" s="17"/>
      <c r="C420" s="360">
        <v>702556</v>
      </c>
      <c r="D420" s="480" t="s">
        <v>1262</v>
      </c>
      <c r="E420" s="17"/>
      <c r="F420" s="17">
        <v>76053</v>
      </c>
      <c r="G420" s="159" t="s">
        <v>1468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2142</v>
      </c>
    </row>
    <row r="421" spans="1:20" ht="15" customHeight="1" x14ac:dyDescent="0.25">
      <c r="A421" s="359" t="s">
        <v>2086</v>
      </c>
      <c r="B421" s="17"/>
      <c r="C421" s="360">
        <v>702557</v>
      </c>
      <c r="D421" s="480" t="s">
        <v>1262</v>
      </c>
      <c r="E421" s="17"/>
      <c r="F421" s="17">
        <v>76053</v>
      </c>
      <c r="G421" s="159" t="s">
        <v>1468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1185</v>
      </c>
    </row>
    <row r="422" spans="1:20" ht="15" customHeight="1" x14ac:dyDescent="0.25">
      <c r="A422" s="359" t="s">
        <v>2086</v>
      </c>
      <c r="B422" s="17"/>
      <c r="C422" s="360">
        <v>702592</v>
      </c>
      <c r="D422" s="480" t="s">
        <v>1262</v>
      </c>
      <c r="E422" s="17"/>
      <c r="F422" s="17">
        <v>76053</v>
      </c>
      <c r="G422" s="159" t="s">
        <v>1468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2142</v>
      </c>
    </row>
    <row r="423" spans="1:20" ht="15" customHeight="1" x14ac:dyDescent="0.25">
      <c r="A423" s="359" t="s">
        <v>2086</v>
      </c>
      <c r="B423" s="17"/>
      <c r="C423" s="360">
        <v>705511</v>
      </c>
      <c r="D423" s="480" t="s">
        <v>1262</v>
      </c>
      <c r="E423" s="17"/>
      <c r="F423" s="17">
        <v>76053</v>
      </c>
      <c r="G423" s="159" t="s">
        <v>1468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1106</v>
      </c>
    </row>
    <row r="424" spans="1:20" ht="15" customHeight="1" x14ac:dyDescent="0.25">
      <c r="A424" s="359" t="s">
        <v>2086</v>
      </c>
      <c r="B424" s="17"/>
      <c r="C424" s="360">
        <v>829051</v>
      </c>
      <c r="D424" s="480" t="s">
        <v>1262</v>
      </c>
      <c r="E424" s="17"/>
      <c r="F424" s="17">
        <v>76053</v>
      </c>
      <c r="G424" s="159" t="s">
        <v>1468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2329</v>
      </c>
    </row>
    <row r="425" spans="1:20" ht="15" customHeight="1" x14ac:dyDescent="0.25">
      <c r="A425" s="223" t="s">
        <v>2086</v>
      </c>
      <c r="B425" s="17">
        <v>113779</v>
      </c>
      <c r="C425" s="367">
        <v>713755</v>
      </c>
      <c r="D425" s="477" t="s">
        <v>641</v>
      </c>
      <c r="E425" s="320" t="s">
        <v>2243</v>
      </c>
      <c r="F425" s="16"/>
      <c r="G425" s="267" t="s">
        <v>2099</v>
      </c>
      <c r="H425" s="183" t="str">
        <f t="shared" si="86"/>
        <v>na</v>
      </c>
      <c r="I425" s="17">
        <f t="shared" si="87"/>
        <v>0</v>
      </c>
      <c r="J425" s="113">
        <f>+$J$3*0.95</f>
        <v>2.0329999999999999</v>
      </c>
      <c r="K425" s="325">
        <v>0.25</v>
      </c>
      <c r="L425" s="19">
        <f t="shared" si="83"/>
        <v>1.7829999999999999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2142</v>
      </c>
    </row>
    <row r="426" spans="1:20" ht="15" customHeight="1" x14ac:dyDescent="0.25">
      <c r="A426" s="16" t="s">
        <v>2086</v>
      </c>
      <c r="B426" s="17">
        <v>109736</v>
      </c>
      <c r="C426" s="312">
        <v>719397</v>
      </c>
      <c r="D426" s="478" t="s">
        <v>1179</v>
      </c>
      <c r="E426" s="17"/>
      <c r="F426" s="17">
        <v>77595</v>
      </c>
      <c r="G426" s="17" t="s">
        <v>1110</v>
      </c>
      <c r="H426" s="183" t="str">
        <f t="shared" si="86"/>
        <v>na</v>
      </c>
      <c r="I426" s="17">
        <f t="shared" si="87"/>
        <v>0</v>
      </c>
      <c r="J426" s="113">
        <f>+$J$3*0.99</f>
        <v>2.1186000000000003</v>
      </c>
      <c r="K426" s="325">
        <v>0.25</v>
      </c>
      <c r="L426" s="19">
        <f t="shared" si="83"/>
        <v>1.8686000000000003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1454</v>
      </c>
    </row>
    <row r="427" spans="1:20" ht="15" customHeight="1" x14ac:dyDescent="0.25">
      <c r="A427" s="16" t="s">
        <v>2086</v>
      </c>
      <c r="B427" s="17">
        <v>113624</v>
      </c>
      <c r="C427" s="312">
        <v>722754</v>
      </c>
      <c r="D427" s="478" t="s">
        <v>1179</v>
      </c>
      <c r="E427" s="17"/>
      <c r="F427" s="17">
        <v>77595</v>
      </c>
      <c r="G427" s="17" t="s">
        <v>1110</v>
      </c>
      <c r="H427" s="183" t="str">
        <f t="shared" si="86"/>
        <v>na</v>
      </c>
      <c r="I427" s="17">
        <f t="shared" si="87"/>
        <v>0</v>
      </c>
      <c r="J427" s="113">
        <f>+$J$3*0.99</f>
        <v>2.1186000000000003</v>
      </c>
      <c r="K427" s="325">
        <v>0.25</v>
      </c>
      <c r="L427" s="19">
        <f t="shared" si="83"/>
        <v>1.8686000000000003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1169</v>
      </c>
    </row>
    <row r="428" spans="1:20" ht="15" customHeight="1" x14ac:dyDescent="0.25">
      <c r="A428" s="16" t="s">
        <v>2086</v>
      </c>
      <c r="B428" s="17">
        <v>113626</v>
      </c>
      <c r="C428" s="312">
        <v>729432</v>
      </c>
      <c r="D428" s="478" t="s">
        <v>1179</v>
      </c>
      <c r="E428" s="17"/>
      <c r="F428" s="17">
        <v>77595</v>
      </c>
      <c r="G428" s="17" t="s">
        <v>1110</v>
      </c>
      <c r="H428" s="183" t="str">
        <f t="shared" si="86"/>
        <v>na</v>
      </c>
      <c r="I428" s="17">
        <f t="shared" si="87"/>
        <v>0</v>
      </c>
      <c r="J428" s="113">
        <f>+$J$3*0.99</f>
        <v>2.1186000000000003</v>
      </c>
      <c r="K428" s="325">
        <v>0.25</v>
      </c>
      <c r="L428" s="19">
        <f t="shared" si="83"/>
        <v>1.8686000000000003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1169</v>
      </c>
    </row>
    <row r="429" spans="1:20" ht="15" customHeight="1" x14ac:dyDescent="0.25">
      <c r="A429" s="16" t="s">
        <v>2086</v>
      </c>
      <c r="B429" s="17"/>
      <c r="C429" s="312">
        <v>734583</v>
      </c>
      <c r="D429" s="422" t="s">
        <v>1469</v>
      </c>
      <c r="E429" s="17"/>
      <c r="F429" s="17">
        <v>78624</v>
      </c>
      <c r="G429" s="17" t="s">
        <v>2067</v>
      </c>
      <c r="H429" s="183" t="str">
        <f t="shared" si="86"/>
        <v>na</v>
      </c>
      <c r="I429" s="17">
        <f t="shared" si="87"/>
        <v>0</v>
      </c>
      <c r="J429" s="354">
        <f>+$J$3</f>
        <v>2.14</v>
      </c>
      <c r="K429" s="325">
        <v>0.25</v>
      </c>
      <c r="L429" s="19">
        <f t="shared" si="83"/>
        <v>1.8900000000000001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1169</v>
      </c>
    </row>
    <row r="430" spans="1:20" ht="15" customHeight="1" x14ac:dyDescent="0.25">
      <c r="A430" s="16" t="s">
        <v>2087</v>
      </c>
      <c r="B430" s="17">
        <v>133422</v>
      </c>
      <c r="C430" s="312">
        <v>716991</v>
      </c>
      <c r="D430" s="552" t="s">
        <v>781</v>
      </c>
      <c r="E430" s="506" t="s">
        <v>780</v>
      </c>
      <c r="F430" s="17">
        <v>79572</v>
      </c>
      <c r="G430" s="267" t="s">
        <v>1107</v>
      </c>
      <c r="H430" s="183" t="str">
        <f t="shared" si="86"/>
        <v>na</v>
      </c>
      <c r="I430" s="17">
        <f t="shared" si="87"/>
        <v>0</v>
      </c>
      <c r="J430" s="113">
        <f>+$J$3*0.985</f>
        <v>2.1078999999999999</v>
      </c>
      <c r="K430" s="325">
        <v>0.25</v>
      </c>
      <c r="L430" s="19">
        <f t="shared" si="83"/>
        <v>1.8578999999999999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1169</v>
      </c>
    </row>
    <row r="431" spans="1:20" ht="15" customHeight="1" x14ac:dyDescent="0.25">
      <c r="A431" s="16" t="s">
        <v>2087</v>
      </c>
      <c r="B431" s="17">
        <v>124605</v>
      </c>
      <c r="C431" s="312">
        <v>721340</v>
      </c>
      <c r="D431" s="552" t="s">
        <v>781</v>
      </c>
      <c r="E431" s="506" t="s">
        <v>780</v>
      </c>
      <c r="F431" s="17">
        <v>79572</v>
      </c>
      <c r="G431" s="267" t="s">
        <v>1107</v>
      </c>
      <c r="H431" s="183" t="str">
        <f t="shared" si="86"/>
        <v>na</v>
      </c>
      <c r="I431" s="17">
        <f t="shared" si="87"/>
        <v>0</v>
      </c>
      <c r="J431" s="113">
        <f>+$J$3*0.985</f>
        <v>2.1078999999999999</v>
      </c>
      <c r="K431" s="325">
        <v>0.25</v>
      </c>
      <c r="L431" s="19">
        <f t="shared" si="83"/>
        <v>1.8578999999999999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1169</v>
      </c>
    </row>
    <row r="432" spans="1:20" ht="15" customHeight="1" x14ac:dyDescent="0.25">
      <c r="A432" s="16" t="s">
        <v>2086</v>
      </c>
      <c r="B432" s="17">
        <v>109808</v>
      </c>
      <c r="C432" s="312">
        <v>720488</v>
      </c>
      <c r="D432" s="544" t="s">
        <v>1533</v>
      </c>
      <c r="E432" s="17"/>
      <c r="F432" s="17">
        <v>81782</v>
      </c>
      <c r="G432" s="17" t="s">
        <v>1116</v>
      </c>
      <c r="H432" s="183" t="str">
        <f t="shared" si="86"/>
        <v>na</v>
      </c>
      <c r="I432" s="17">
        <f t="shared" si="87"/>
        <v>0</v>
      </c>
      <c r="J432" s="113">
        <f>+$J$3-0.08</f>
        <v>2.06</v>
      </c>
      <c r="K432" s="325">
        <v>0.25</v>
      </c>
      <c r="L432" s="19">
        <f t="shared" si="83"/>
        <v>1.81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212</v>
      </c>
    </row>
    <row r="433" spans="1:20" ht="15" customHeight="1" x14ac:dyDescent="0.25">
      <c r="A433" s="16" t="s">
        <v>2086</v>
      </c>
      <c r="B433" s="17"/>
      <c r="C433" s="312">
        <v>720491</v>
      </c>
      <c r="D433" s="544" t="s">
        <v>1533</v>
      </c>
      <c r="E433" s="17"/>
      <c r="F433" s="17">
        <v>81782</v>
      </c>
      <c r="G433" s="17" t="s">
        <v>1116</v>
      </c>
      <c r="H433" s="183" t="str">
        <f t="shared" si="86"/>
        <v>na</v>
      </c>
      <c r="I433" s="17">
        <f t="shared" si="87"/>
        <v>0</v>
      </c>
      <c r="J433" s="113">
        <f>+$J$3-0.08</f>
        <v>2.06</v>
      </c>
      <c r="K433" s="325">
        <v>0.25</v>
      </c>
      <c r="L433" s="19">
        <f t="shared" si="83"/>
        <v>1.81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1</v>
      </c>
    </row>
    <row r="434" spans="1:20" ht="15" customHeight="1" x14ac:dyDescent="0.25">
      <c r="A434" s="16" t="s">
        <v>2086</v>
      </c>
      <c r="B434" s="17">
        <v>113882</v>
      </c>
      <c r="C434" s="312">
        <v>723318</v>
      </c>
      <c r="D434" s="544" t="s">
        <v>1533</v>
      </c>
      <c r="E434" s="17"/>
      <c r="F434" s="17">
        <v>81782</v>
      </c>
      <c r="G434" s="17" t="s">
        <v>1116</v>
      </c>
      <c r="H434" s="183" t="str">
        <f t="shared" si="86"/>
        <v>na</v>
      </c>
      <c r="I434" s="17">
        <f t="shared" si="87"/>
        <v>0</v>
      </c>
      <c r="J434" s="113">
        <f>+$J$3-0.08</f>
        <v>2.06</v>
      </c>
      <c r="K434" s="325">
        <v>0.25</v>
      </c>
      <c r="L434" s="19">
        <f t="shared" si="83"/>
        <v>1.81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1169</v>
      </c>
    </row>
    <row r="435" spans="1:20" ht="15" customHeight="1" x14ac:dyDescent="0.25">
      <c r="A435" s="16" t="s">
        <v>2086</v>
      </c>
      <c r="B435" s="17">
        <v>113885</v>
      </c>
      <c r="C435" s="312">
        <v>712390</v>
      </c>
      <c r="D435" s="478" t="s">
        <v>1085</v>
      </c>
      <c r="E435" s="17"/>
      <c r="F435" s="17">
        <v>82500</v>
      </c>
      <c r="G435" s="17" t="s">
        <v>1183</v>
      </c>
      <c r="H435" s="183" t="str">
        <f t="shared" si="86"/>
        <v>na</v>
      </c>
      <c r="I435" s="17">
        <f t="shared" si="87"/>
        <v>0</v>
      </c>
      <c r="J435" s="113">
        <f>$J$3</f>
        <v>2.14</v>
      </c>
      <c r="K435" s="325">
        <v>0.25</v>
      </c>
      <c r="L435" s="19">
        <f t="shared" si="83"/>
        <v>1.8900000000000001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1127</v>
      </c>
    </row>
    <row r="436" spans="1:20" ht="15" customHeight="1" x14ac:dyDescent="0.25">
      <c r="A436" s="16" t="s">
        <v>2086</v>
      </c>
      <c r="B436" s="17">
        <v>119527</v>
      </c>
      <c r="C436" s="312">
        <v>712519</v>
      </c>
      <c r="D436" s="478" t="s">
        <v>1085</v>
      </c>
      <c r="E436" s="17"/>
      <c r="F436" s="17">
        <v>82500</v>
      </c>
      <c r="G436" s="17" t="s">
        <v>1183</v>
      </c>
      <c r="H436" s="183" t="str">
        <f t="shared" si="86"/>
        <v>na</v>
      </c>
      <c r="I436" s="17">
        <f t="shared" si="87"/>
        <v>0</v>
      </c>
      <c r="J436" s="113">
        <f>$J$3</f>
        <v>2.14</v>
      </c>
      <c r="K436" s="325">
        <v>0.25</v>
      </c>
      <c r="L436" s="19">
        <f t="shared" ref="L436:L448" si="88">+J436-K436</f>
        <v>1.8900000000000001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3</v>
      </c>
    </row>
    <row r="437" spans="1:20" ht="15" customHeight="1" x14ac:dyDescent="0.25">
      <c r="A437" s="16" t="s">
        <v>2086</v>
      </c>
      <c r="B437" s="17">
        <v>109831</v>
      </c>
      <c r="C437" s="312">
        <v>712766</v>
      </c>
      <c r="D437" s="769" t="s">
        <v>1085</v>
      </c>
      <c r="E437" s="278"/>
      <c r="F437" s="278">
        <v>82500</v>
      </c>
      <c r="G437" s="278" t="s">
        <v>1183</v>
      </c>
      <c r="H437" s="930" t="str">
        <f t="shared" si="86"/>
        <v>na</v>
      </c>
      <c r="I437" s="278">
        <f t="shared" si="87"/>
        <v>0</v>
      </c>
      <c r="J437" s="770">
        <f>$J$3</f>
        <v>2.14</v>
      </c>
      <c r="K437" s="325">
        <v>0.25</v>
      </c>
      <c r="L437" s="772">
        <f t="shared" si="88"/>
        <v>1.8900000000000001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1172</v>
      </c>
    </row>
    <row r="438" spans="1:20" ht="15" customHeight="1" x14ac:dyDescent="0.25">
      <c r="A438" s="223" t="s">
        <v>2086</v>
      </c>
      <c r="B438" s="17"/>
      <c r="C438" s="367">
        <v>717786</v>
      </c>
      <c r="D438" s="477" t="s">
        <v>2142</v>
      </c>
      <c r="E438" s="17"/>
      <c r="F438" s="16"/>
      <c r="G438" s="267" t="s">
        <v>2067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2.14</v>
      </c>
      <c r="K438" s="325">
        <v>0.25</v>
      </c>
      <c r="L438" s="19">
        <f t="shared" si="88"/>
        <v>1.8900000000000001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1152</v>
      </c>
    </row>
    <row r="439" spans="1:20" ht="15" customHeight="1" x14ac:dyDescent="0.25">
      <c r="A439" s="223" t="s">
        <v>2086</v>
      </c>
      <c r="B439" s="17">
        <v>109748</v>
      </c>
      <c r="C439" s="367">
        <v>719206</v>
      </c>
      <c r="D439" s="477" t="s">
        <v>2142</v>
      </c>
      <c r="E439" s="17"/>
      <c r="F439" s="16"/>
      <c r="G439" s="267" t="s">
        <v>2067</v>
      </c>
      <c r="H439" s="183" t="str">
        <f t="shared" si="86"/>
        <v>na</v>
      </c>
      <c r="I439" s="17">
        <f t="shared" si="87"/>
        <v>0</v>
      </c>
      <c r="J439" s="113">
        <f t="shared" si="89"/>
        <v>2.14</v>
      </c>
      <c r="K439" s="325">
        <v>0.25</v>
      </c>
      <c r="L439" s="19">
        <f t="shared" si="88"/>
        <v>1.8900000000000001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1186</v>
      </c>
    </row>
    <row r="440" spans="1:20" ht="15" customHeight="1" x14ac:dyDescent="0.25">
      <c r="A440" s="223" t="s">
        <v>2086</v>
      </c>
      <c r="B440" s="17">
        <v>113802</v>
      </c>
      <c r="C440" s="367">
        <v>719228</v>
      </c>
      <c r="D440" s="477" t="s">
        <v>2142</v>
      </c>
      <c r="E440" s="17"/>
      <c r="F440" s="16"/>
      <c r="G440" s="267" t="s">
        <v>2067</v>
      </c>
      <c r="H440" s="183" t="str">
        <f t="shared" si="86"/>
        <v>na</v>
      </c>
      <c r="I440" s="17">
        <f t="shared" si="87"/>
        <v>0</v>
      </c>
      <c r="J440" s="113">
        <f t="shared" si="89"/>
        <v>2.14</v>
      </c>
      <c r="K440" s="325">
        <v>0.25</v>
      </c>
      <c r="L440" s="19">
        <f t="shared" si="88"/>
        <v>1.8900000000000001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1186</v>
      </c>
    </row>
    <row r="441" spans="1:20" ht="15" customHeight="1" x14ac:dyDescent="0.25">
      <c r="A441" s="223" t="s">
        <v>2086</v>
      </c>
      <c r="B441" s="17">
        <v>113802</v>
      </c>
      <c r="C441" s="367">
        <v>720074</v>
      </c>
      <c r="D441" s="477" t="s">
        <v>2142</v>
      </c>
      <c r="E441" s="17"/>
      <c r="F441" s="16"/>
      <c r="G441" s="267" t="s">
        <v>2067</v>
      </c>
      <c r="H441" s="183" t="str">
        <f t="shared" si="86"/>
        <v>na</v>
      </c>
      <c r="I441" s="215">
        <f t="shared" si="87"/>
        <v>0</v>
      </c>
      <c r="J441" s="113">
        <f t="shared" si="89"/>
        <v>2.14</v>
      </c>
      <c r="K441" s="325">
        <v>0.25</v>
      </c>
      <c r="L441" s="19">
        <f t="shared" si="88"/>
        <v>1.8900000000000001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23</v>
      </c>
    </row>
    <row r="442" spans="1:20" ht="15" customHeight="1" x14ac:dyDescent="0.25">
      <c r="A442" s="223" t="s">
        <v>2086</v>
      </c>
      <c r="B442" s="17">
        <v>113911</v>
      </c>
      <c r="C442" s="367">
        <v>720732</v>
      </c>
      <c r="D442" s="477" t="s">
        <v>2142</v>
      </c>
      <c r="E442" s="320" t="s">
        <v>2068</v>
      </c>
      <c r="F442" s="16"/>
      <c r="G442" s="267" t="s">
        <v>2067</v>
      </c>
      <c r="H442" s="183" t="str">
        <f t="shared" si="86"/>
        <v>na</v>
      </c>
      <c r="I442" s="215">
        <f t="shared" si="87"/>
        <v>0</v>
      </c>
      <c r="J442" s="113">
        <f t="shared" si="89"/>
        <v>2.14</v>
      </c>
      <c r="K442" s="325">
        <v>0.25</v>
      </c>
      <c r="L442" s="19">
        <f t="shared" si="88"/>
        <v>1.8900000000000001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5</v>
      </c>
    </row>
    <row r="443" spans="1:20" ht="15" customHeight="1" x14ac:dyDescent="0.25">
      <c r="A443" s="223" t="s">
        <v>2086</v>
      </c>
      <c r="B443" s="17">
        <v>109814</v>
      </c>
      <c r="C443" s="368">
        <v>720926</v>
      </c>
      <c r="D443" s="477" t="s">
        <v>2142</v>
      </c>
      <c r="E443" s="17"/>
      <c r="F443" s="16"/>
      <c r="G443" s="267" t="s">
        <v>2067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2.14</v>
      </c>
      <c r="K443" s="325">
        <v>0.25</v>
      </c>
      <c r="L443" s="19">
        <f>+J443-K443</f>
        <v>1.8900000000000001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2142</v>
      </c>
    </row>
    <row r="444" spans="1:20" ht="15" customHeight="1" x14ac:dyDescent="0.25">
      <c r="A444" s="223" t="s">
        <v>2086</v>
      </c>
      <c r="B444" s="17">
        <v>109814</v>
      </c>
      <c r="C444" s="367">
        <v>721038</v>
      </c>
      <c r="D444" s="477" t="s">
        <v>2142</v>
      </c>
      <c r="E444" s="17"/>
      <c r="F444" s="16"/>
      <c r="G444" s="267" t="s">
        <v>2067</v>
      </c>
      <c r="H444" s="183" t="str">
        <f t="shared" si="86"/>
        <v>na</v>
      </c>
      <c r="I444" s="215">
        <f t="shared" si="87"/>
        <v>0</v>
      </c>
      <c r="J444" s="113">
        <f t="shared" si="89"/>
        <v>2.14</v>
      </c>
      <c r="K444" s="325">
        <v>0.25</v>
      </c>
      <c r="L444" s="19">
        <f t="shared" si="88"/>
        <v>1.8900000000000001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2142</v>
      </c>
    </row>
    <row r="445" spans="1:20" ht="15" customHeight="1" x14ac:dyDescent="0.25">
      <c r="A445" s="223" t="s">
        <v>2086</v>
      </c>
      <c r="B445" s="17">
        <v>109814</v>
      </c>
      <c r="C445" s="367">
        <v>722031</v>
      </c>
      <c r="D445" s="477" t="s">
        <v>2142</v>
      </c>
      <c r="E445" s="17"/>
      <c r="F445" s="16"/>
      <c r="G445" s="267" t="s">
        <v>2067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2.14</v>
      </c>
      <c r="K445" s="325">
        <v>0.25</v>
      </c>
      <c r="L445" s="19">
        <f>+J445-K445</f>
        <v>1.8900000000000001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2265</v>
      </c>
    </row>
    <row r="446" spans="1:20" ht="15" customHeight="1" x14ac:dyDescent="0.25">
      <c r="A446" s="223" t="s">
        <v>2086</v>
      </c>
      <c r="B446" s="17">
        <v>109814</v>
      </c>
      <c r="C446" s="367">
        <v>722126</v>
      </c>
      <c r="D446" s="477" t="s">
        <v>2142</v>
      </c>
      <c r="E446" s="17"/>
      <c r="F446" s="16"/>
      <c r="G446" s="267" t="s">
        <v>2067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2.14</v>
      </c>
      <c r="K446" s="325">
        <v>0.25</v>
      </c>
      <c r="L446" s="19">
        <f>+J446-K446</f>
        <v>1.8900000000000001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1133</v>
      </c>
    </row>
    <row r="447" spans="1:20" ht="15" customHeight="1" x14ac:dyDescent="0.25">
      <c r="A447" s="223" t="s">
        <v>2086</v>
      </c>
      <c r="B447" s="17">
        <v>109814</v>
      </c>
      <c r="C447" s="367">
        <v>722321</v>
      </c>
      <c r="D447" s="477" t="s">
        <v>2142</v>
      </c>
      <c r="E447" s="17"/>
      <c r="F447" s="16"/>
      <c r="G447" s="267" t="s">
        <v>2067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2.14</v>
      </c>
      <c r="K447" s="325">
        <v>0.25</v>
      </c>
      <c r="L447" s="19">
        <f>+J447-K447</f>
        <v>1.8900000000000001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1133</v>
      </c>
    </row>
    <row r="448" spans="1:20" ht="15" customHeight="1" x14ac:dyDescent="0.25">
      <c r="A448" s="223" t="s">
        <v>2086</v>
      </c>
      <c r="B448" s="17">
        <v>109736</v>
      </c>
      <c r="C448" s="367">
        <v>722433</v>
      </c>
      <c r="D448" s="477" t="s">
        <v>2142</v>
      </c>
      <c r="E448" s="320" t="s">
        <v>2068</v>
      </c>
      <c r="F448" s="16"/>
      <c r="G448" s="267" t="s">
        <v>2067</v>
      </c>
      <c r="H448" s="183" t="str">
        <f t="shared" si="86"/>
        <v>na</v>
      </c>
      <c r="I448" s="215">
        <f t="shared" si="87"/>
        <v>0</v>
      </c>
      <c r="J448" s="113">
        <f t="shared" si="89"/>
        <v>2.14</v>
      </c>
      <c r="K448" s="325">
        <v>0.25</v>
      </c>
      <c r="L448" s="19">
        <f t="shared" si="88"/>
        <v>1.8900000000000001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1114</v>
      </c>
    </row>
    <row r="449" spans="1:20" ht="15" customHeight="1" x14ac:dyDescent="0.25">
      <c r="A449" s="223" t="s">
        <v>2086</v>
      </c>
      <c r="B449" s="17"/>
      <c r="C449" s="367">
        <v>722645</v>
      </c>
      <c r="D449" s="477" t="s">
        <v>2142</v>
      </c>
      <c r="E449" s="17"/>
      <c r="F449" s="16"/>
      <c r="G449" s="267" t="s">
        <v>2067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2.14</v>
      </c>
      <c r="K449" s="325">
        <v>0.25</v>
      </c>
      <c r="L449" s="19">
        <f t="shared" ref="L449:L500" si="92">+J449-K449</f>
        <v>1.8900000000000001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2160</v>
      </c>
    </row>
    <row r="450" spans="1:20" ht="15" customHeight="1" x14ac:dyDescent="0.25">
      <c r="A450" s="223" t="s">
        <v>2086</v>
      </c>
      <c r="B450" s="17">
        <v>109831</v>
      </c>
      <c r="C450" s="367">
        <v>722735</v>
      </c>
      <c r="D450" s="477" t="s">
        <v>2142</v>
      </c>
      <c r="E450" s="17"/>
      <c r="F450" s="16"/>
      <c r="G450" s="267" t="s">
        <v>2067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2.14</v>
      </c>
      <c r="K450" s="325">
        <v>0.25</v>
      </c>
      <c r="L450" s="19">
        <f>+J450-K450</f>
        <v>1.8900000000000001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2160</v>
      </c>
    </row>
    <row r="451" spans="1:20" ht="15" customHeight="1" x14ac:dyDescent="0.25">
      <c r="A451" s="223" t="s">
        <v>2086</v>
      </c>
      <c r="B451" s="17">
        <v>124599</v>
      </c>
      <c r="C451" s="367">
        <v>722991</v>
      </c>
      <c r="D451" s="477" t="s">
        <v>2142</v>
      </c>
      <c r="E451" s="17"/>
      <c r="F451" s="16"/>
      <c r="G451" s="267" t="s">
        <v>2067</v>
      </c>
      <c r="H451" s="183" t="str">
        <f t="shared" si="90"/>
        <v>na</v>
      </c>
      <c r="I451" s="215">
        <f t="shared" si="91"/>
        <v>0</v>
      </c>
      <c r="J451" s="113">
        <f t="shared" si="89"/>
        <v>2.14</v>
      </c>
      <c r="K451" s="325">
        <v>0.25</v>
      </c>
      <c r="L451" s="19">
        <f t="shared" si="92"/>
        <v>1.8900000000000001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2069</v>
      </c>
    </row>
    <row r="452" spans="1:20" ht="15" customHeight="1" x14ac:dyDescent="0.25">
      <c r="A452" s="223" t="s">
        <v>2086</v>
      </c>
      <c r="B452" s="134"/>
      <c r="C452" s="367">
        <v>729827</v>
      </c>
      <c r="D452" s="477" t="s">
        <v>2142</v>
      </c>
      <c r="E452" s="17"/>
      <c r="F452" s="16"/>
      <c r="G452" s="267" t="s">
        <v>2067</v>
      </c>
      <c r="H452" s="183" t="str">
        <f t="shared" si="90"/>
        <v>na</v>
      </c>
      <c r="I452" s="215">
        <f t="shared" si="91"/>
        <v>0</v>
      </c>
      <c r="J452" s="113">
        <f t="shared" si="89"/>
        <v>2.14</v>
      </c>
      <c r="K452" s="325">
        <v>0.25</v>
      </c>
      <c r="L452" s="19">
        <f t="shared" si="92"/>
        <v>1.8900000000000001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2337</v>
      </c>
    </row>
    <row r="453" spans="1:20" ht="15" customHeight="1" x14ac:dyDescent="0.25">
      <c r="A453" s="223" t="s">
        <v>2086</v>
      </c>
      <c r="B453" s="134"/>
      <c r="C453" s="367">
        <v>730359</v>
      </c>
      <c r="D453" s="477" t="s">
        <v>2142</v>
      </c>
      <c r="E453" s="17"/>
      <c r="F453" s="16"/>
      <c r="G453" s="267" t="s">
        <v>2067</v>
      </c>
      <c r="H453" s="183" t="str">
        <f t="shared" si="90"/>
        <v>na</v>
      </c>
      <c r="I453" s="215">
        <f t="shared" si="91"/>
        <v>0</v>
      </c>
      <c r="J453" s="113">
        <f t="shared" si="89"/>
        <v>2.14</v>
      </c>
      <c r="K453" s="325">
        <v>0.25</v>
      </c>
      <c r="L453" s="19">
        <f t="shared" si="92"/>
        <v>1.8900000000000001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2265</v>
      </c>
    </row>
    <row r="454" spans="1:20" ht="15" customHeight="1" x14ac:dyDescent="0.25">
      <c r="A454" s="223" t="s">
        <v>2086</v>
      </c>
      <c r="B454" s="134"/>
      <c r="C454" s="367">
        <v>731570</v>
      </c>
      <c r="D454" s="477" t="s">
        <v>2142</v>
      </c>
      <c r="E454" s="17"/>
      <c r="F454" s="16"/>
      <c r="G454" s="267" t="s">
        <v>2067</v>
      </c>
      <c r="H454" s="183" t="str">
        <f t="shared" si="90"/>
        <v>na</v>
      </c>
      <c r="I454" s="17">
        <f t="shared" si="91"/>
        <v>0</v>
      </c>
      <c r="J454" s="113">
        <f t="shared" si="89"/>
        <v>2.14</v>
      </c>
      <c r="K454" s="325">
        <v>0.25</v>
      </c>
      <c r="L454" s="19">
        <f t="shared" si="92"/>
        <v>1.8900000000000001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2069</v>
      </c>
    </row>
    <row r="455" spans="1:20" ht="15" customHeight="1" x14ac:dyDescent="0.25">
      <c r="A455" s="223" t="s">
        <v>2086</v>
      </c>
      <c r="B455" s="134"/>
      <c r="C455" s="367">
        <v>731658</v>
      </c>
      <c r="D455" s="477" t="s">
        <v>2142</v>
      </c>
      <c r="E455" s="17"/>
      <c r="F455" s="16"/>
      <c r="G455" s="267" t="s">
        <v>2067</v>
      </c>
      <c r="H455" s="183" t="str">
        <f t="shared" si="90"/>
        <v>na</v>
      </c>
      <c r="I455" s="215">
        <f t="shared" si="91"/>
        <v>0</v>
      </c>
      <c r="J455" s="113">
        <f t="shared" si="89"/>
        <v>2.14</v>
      </c>
      <c r="K455" s="325">
        <v>0.25</v>
      </c>
      <c r="L455" s="19">
        <f t="shared" si="92"/>
        <v>1.8900000000000001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8</v>
      </c>
    </row>
    <row r="456" spans="1:20" ht="15" customHeight="1" x14ac:dyDescent="0.25">
      <c r="A456" s="223" t="s">
        <v>2086</v>
      </c>
      <c r="B456" s="134"/>
      <c r="C456" s="367">
        <v>731681</v>
      </c>
      <c r="D456" s="477" t="s">
        <v>2142</v>
      </c>
      <c r="E456" s="17"/>
      <c r="F456" s="16"/>
      <c r="G456" s="267" t="s">
        <v>2067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2.14</v>
      </c>
      <c r="K456" s="325">
        <v>0.25</v>
      </c>
      <c r="L456" s="19">
        <f>+J456-K456</f>
        <v>1.8900000000000001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2160</v>
      </c>
    </row>
    <row r="457" spans="1:20" ht="15" customHeight="1" x14ac:dyDescent="0.25">
      <c r="A457" s="223" t="s">
        <v>2086</v>
      </c>
      <c r="B457" s="134"/>
      <c r="C457" s="367">
        <v>731758</v>
      </c>
      <c r="D457" s="477" t="s">
        <v>2142</v>
      </c>
      <c r="E457" s="17"/>
      <c r="F457" s="16"/>
      <c r="G457" s="267" t="s">
        <v>2067</v>
      </c>
      <c r="H457" s="183" t="str">
        <f t="shared" si="90"/>
        <v>na</v>
      </c>
      <c r="I457" s="17">
        <f t="shared" si="91"/>
        <v>0</v>
      </c>
      <c r="J457" s="113">
        <f t="shared" si="89"/>
        <v>2.14</v>
      </c>
      <c r="K457" s="325">
        <v>0.25</v>
      </c>
      <c r="L457" s="19">
        <f t="shared" si="92"/>
        <v>1.8900000000000001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2160</v>
      </c>
    </row>
    <row r="458" spans="1:20" ht="15" customHeight="1" x14ac:dyDescent="0.25">
      <c r="A458" s="223" t="s">
        <v>2086</v>
      </c>
      <c r="B458" s="134"/>
      <c r="C458" s="367">
        <v>732277</v>
      </c>
      <c r="D458" s="477" t="s">
        <v>2142</v>
      </c>
      <c r="E458" s="17"/>
      <c r="F458" s="16"/>
      <c r="G458" s="267" t="s">
        <v>2067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2.14</v>
      </c>
      <c r="K458" s="325">
        <v>0.25</v>
      </c>
      <c r="L458" s="19">
        <f>+J458-K458</f>
        <v>1.8900000000000001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5">
      <c r="A459" s="798" t="s">
        <v>2086</v>
      </c>
      <c r="B459" s="176">
        <v>122840</v>
      </c>
      <c r="C459" s="640">
        <v>734986</v>
      </c>
      <c r="D459" s="799" t="s">
        <v>2142</v>
      </c>
      <c r="E459" s="800" t="s">
        <v>2068</v>
      </c>
      <c r="F459" s="801">
        <v>12180</v>
      </c>
      <c r="G459" s="176" t="s">
        <v>2067</v>
      </c>
      <c r="H459" s="931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2.14</v>
      </c>
      <c r="K459" s="325">
        <v>0.25</v>
      </c>
      <c r="L459" s="803">
        <f>+J459-K459</f>
        <v>1.8900000000000001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1122</v>
      </c>
      <c r="Q459" s="807" t="s">
        <v>2104</v>
      </c>
      <c r="S459" s="640">
        <v>707894</v>
      </c>
      <c r="T459" s="641" t="s">
        <v>1456</v>
      </c>
    </row>
    <row r="460" spans="1:20" ht="15" customHeight="1" x14ac:dyDescent="0.25">
      <c r="A460" s="223" t="s">
        <v>2086</v>
      </c>
      <c r="B460" s="134"/>
      <c r="C460" s="367">
        <v>736098</v>
      </c>
      <c r="D460" s="477" t="s">
        <v>2142</v>
      </c>
      <c r="E460" s="17"/>
      <c r="F460" s="16"/>
      <c r="G460" s="267" t="s">
        <v>2067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2.14</v>
      </c>
      <c r="K460" s="325">
        <v>0.25</v>
      </c>
      <c r="L460" s="19">
        <f>+J460-K460</f>
        <v>1.8900000000000001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2265</v>
      </c>
    </row>
    <row r="461" spans="1:20" ht="15" customHeight="1" x14ac:dyDescent="0.25">
      <c r="A461" s="223" t="s">
        <v>2086</v>
      </c>
      <c r="B461" s="134"/>
      <c r="C461" s="367">
        <v>736112</v>
      </c>
      <c r="D461" s="477" t="s">
        <v>2142</v>
      </c>
      <c r="E461" s="17"/>
      <c r="F461" s="16"/>
      <c r="G461" s="267" t="s">
        <v>2067</v>
      </c>
      <c r="H461" s="183" t="str">
        <f t="shared" si="90"/>
        <v>na</v>
      </c>
      <c r="I461" s="215">
        <f t="shared" si="91"/>
        <v>0</v>
      </c>
      <c r="J461" s="113">
        <f t="shared" si="89"/>
        <v>2.14</v>
      </c>
      <c r="K461" s="325">
        <v>0.25</v>
      </c>
      <c r="L461" s="19">
        <f t="shared" si="92"/>
        <v>1.8900000000000001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2265</v>
      </c>
    </row>
    <row r="462" spans="1:20" ht="15" customHeight="1" x14ac:dyDescent="0.25">
      <c r="A462" s="223" t="s">
        <v>2086</v>
      </c>
      <c r="B462" s="134"/>
      <c r="C462" s="368">
        <v>736135</v>
      </c>
      <c r="D462" s="477" t="s">
        <v>2142</v>
      </c>
      <c r="E462" s="17"/>
      <c r="F462" s="16"/>
      <c r="G462" s="267" t="s">
        <v>2067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2.14</v>
      </c>
      <c r="K462" s="325">
        <v>0.25</v>
      </c>
      <c r="L462" s="19">
        <f>+J462-K462</f>
        <v>1.8900000000000001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2265</v>
      </c>
    </row>
    <row r="463" spans="1:20" ht="15" customHeight="1" x14ac:dyDescent="0.25">
      <c r="A463" s="223" t="s">
        <v>2086</v>
      </c>
      <c r="B463" s="134"/>
      <c r="C463" s="368">
        <v>736136</v>
      </c>
      <c r="D463" s="477" t="s">
        <v>2142</v>
      </c>
      <c r="E463" s="17"/>
      <c r="F463" s="16"/>
      <c r="G463" s="267" t="s">
        <v>2067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2.14</v>
      </c>
      <c r="K463" s="325">
        <v>0.25</v>
      </c>
      <c r="L463" s="19">
        <f>+J463-K463</f>
        <v>1.8900000000000001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2265</v>
      </c>
    </row>
    <row r="464" spans="1:20" ht="15" customHeight="1" x14ac:dyDescent="0.25">
      <c r="A464" s="223" t="s">
        <v>2086</v>
      </c>
      <c r="B464" s="17"/>
      <c r="C464" s="367">
        <v>722990</v>
      </c>
      <c r="D464" s="477" t="s">
        <v>1585</v>
      </c>
      <c r="E464" s="481" t="s">
        <v>1584</v>
      </c>
      <c r="F464" s="505"/>
      <c r="G464" s="267" t="s">
        <v>2067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2.14</v>
      </c>
      <c r="K464" s="325">
        <v>0.25</v>
      </c>
      <c r="L464" s="19">
        <f>+J464-K464</f>
        <v>1.8900000000000001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2146</v>
      </c>
    </row>
    <row r="465" spans="1:20" ht="15" customHeight="1" x14ac:dyDescent="0.25">
      <c r="A465" s="16" t="s">
        <v>2086</v>
      </c>
      <c r="B465" s="17">
        <v>124599</v>
      </c>
      <c r="C465" s="312">
        <v>712018</v>
      </c>
      <c r="D465" s="478" t="s">
        <v>1184</v>
      </c>
      <c r="E465" s="17"/>
      <c r="F465" s="17">
        <v>64934</v>
      </c>
      <c r="G465" s="17" t="s">
        <v>916</v>
      </c>
      <c r="H465" s="183" t="str">
        <f t="shared" si="90"/>
        <v>na</v>
      </c>
      <c r="I465" s="17">
        <f t="shared" si="91"/>
        <v>0</v>
      </c>
      <c r="J465" s="113">
        <f>+$J$2*0.95</f>
        <v>2.0044999999999997</v>
      </c>
      <c r="K465" s="325">
        <v>0.25</v>
      </c>
      <c r="L465" s="19">
        <f t="shared" si="92"/>
        <v>1.7544999999999997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998</v>
      </c>
    </row>
    <row r="466" spans="1:20" ht="15" customHeight="1" x14ac:dyDescent="0.25">
      <c r="A466" s="16" t="s">
        <v>2086</v>
      </c>
      <c r="B466" s="17">
        <v>124597</v>
      </c>
      <c r="C466" s="312">
        <v>720164</v>
      </c>
      <c r="D466" s="478" t="s">
        <v>1184</v>
      </c>
      <c r="E466" s="17"/>
      <c r="F466" s="17">
        <v>64934</v>
      </c>
      <c r="G466" s="17" t="s">
        <v>916</v>
      </c>
      <c r="H466" s="183" t="str">
        <f t="shared" si="90"/>
        <v>na</v>
      </c>
      <c r="I466" s="17">
        <f t="shared" si="91"/>
        <v>0</v>
      </c>
      <c r="J466" s="113">
        <f>+$J$2*0.95</f>
        <v>2.0044999999999997</v>
      </c>
      <c r="K466" s="325">
        <v>0.25</v>
      </c>
      <c r="L466" s="19">
        <f t="shared" si="92"/>
        <v>1.7544999999999997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2329</v>
      </c>
    </row>
    <row r="467" spans="1:20" ht="15" customHeight="1" x14ac:dyDescent="0.25">
      <c r="A467" s="223" t="s">
        <v>2087</v>
      </c>
      <c r="B467" s="17">
        <v>110375</v>
      </c>
      <c r="C467" s="367">
        <v>705822</v>
      </c>
      <c r="D467" s="477" t="s">
        <v>2193</v>
      </c>
      <c r="E467" s="17"/>
      <c r="F467" s="16"/>
      <c r="G467" s="267" t="s">
        <v>2099</v>
      </c>
      <c r="H467" s="183">
        <f t="shared" si="90"/>
        <v>124</v>
      </c>
      <c r="I467" s="17">
        <f t="shared" si="91"/>
        <v>126</v>
      </c>
      <c r="J467" s="113">
        <f>+$J$3*0.95</f>
        <v>2.0329999999999999</v>
      </c>
      <c r="K467" s="325">
        <v>0.25</v>
      </c>
      <c r="L467" s="19">
        <f t="shared" si="92"/>
        <v>1.7829999999999999</v>
      </c>
      <c r="M467" s="325">
        <f t="shared" si="95"/>
        <v>0.126</v>
      </c>
      <c r="N467" s="112">
        <f t="shared" si="93"/>
        <v>224.65799999999999</v>
      </c>
      <c r="O467" s="112">
        <f t="shared" si="94"/>
        <v>224.53199999999998</v>
      </c>
      <c r="S467" s="367">
        <v>733719</v>
      </c>
      <c r="T467" s="477" t="s">
        <v>9</v>
      </c>
    </row>
    <row r="468" spans="1:20" ht="15" customHeight="1" x14ac:dyDescent="0.25">
      <c r="A468" s="223" t="s">
        <v>2086</v>
      </c>
      <c r="B468" s="17">
        <v>113796</v>
      </c>
      <c r="C468" s="367">
        <v>722214</v>
      </c>
      <c r="D468" s="482" t="s">
        <v>2308</v>
      </c>
      <c r="E468" s="17"/>
      <c r="F468" s="16"/>
      <c r="G468" s="267" t="s">
        <v>2070</v>
      </c>
      <c r="H468" s="183" t="str">
        <f t="shared" si="90"/>
        <v>na</v>
      </c>
      <c r="I468" s="17">
        <f t="shared" si="91"/>
        <v>0</v>
      </c>
      <c r="J468" s="113">
        <f>+$J$3*0.98</f>
        <v>2.0972</v>
      </c>
      <c r="K468" s="325">
        <v>0.25</v>
      </c>
      <c r="L468" s="19">
        <f t="shared" si="92"/>
        <v>1.8472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10</v>
      </c>
    </row>
    <row r="469" spans="1:20" ht="15" customHeight="1" x14ac:dyDescent="0.25">
      <c r="A469" s="359" t="s">
        <v>2086</v>
      </c>
      <c r="B469" s="17"/>
      <c r="C469" s="360">
        <v>720942</v>
      </c>
      <c r="D469" s="370" t="s">
        <v>1454</v>
      </c>
      <c r="E469" s="17"/>
      <c r="F469" s="17">
        <v>89903</v>
      </c>
      <c r="G469" s="536" t="s">
        <v>1140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2253</v>
      </c>
    </row>
    <row r="470" spans="1:20" ht="15" customHeight="1" x14ac:dyDescent="0.25">
      <c r="A470" s="359" t="s">
        <v>2086</v>
      </c>
      <c r="B470" s="17"/>
      <c r="C470" s="360">
        <v>722123</v>
      </c>
      <c r="D470" s="370" t="s">
        <v>1454</v>
      </c>
      <c r="E470" s="17"/>
      <c r="F470" s="17">
        <v>89903</v>
      </c>
      <c r="G470" s="536" t="s">
        <v>1140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1152</v>
      </c>
    </row>
    <row r="471" spans="1:20" ht="15" customHeight="1" x14ac:dyDescent="0.25">
      <c r="A471" s="359" t="s">
        <v>2086</v>
      </c>
      <c r="B471" s="17"/>
      <c r="C471" s="360">
        <v>722480</v>
      </c>
      <c r="D471" s="370" t="s">
        <v>1454</v>
      </c>
      <c r="E471" s="328" t="s">
        <v>1471</v>
      </c>
      <c r="F471" s="17">
        <v>89903</v>
      </c>
      <c r="G471" s="536" t="s">
        <v>1140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2302</v>
      </c>
    </row>
    <row r="472" spans="1:20" ht="15" customHeight="1" x14ac:dyDescent="0.25">
      <c r="A472" s="359" t="s">
        <v>2086</v>
      </c>
      <c r="B472" s="17"/>
      <c r="C472" s="360">
        <v>722481</v>
      </c>
      <c r="D472" s="370" t="s">
        <v>1454</v>
      </c>
      <c r="E472" s="17"/>
      <c r="F472" s="17">
        <v>89903</v>
      </c>
      <c r="G472" s="536" t="s">
        <v>1140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1162</v>
      </c>
    </row>
    <row r="473" spans="1:20" ht="15" customHeight="1" x14ac:dyDescent="0.25">
      <c r="A473" s="359" t="s">
        <v>2086</v>
      </c>
      <c r="B473" s="17"/>
      <c r="C473" s="360">
        <v>722752</v>
      </c>
      <c r="D473" s="370" t="s">
        <v>1454</v>
      </c>
      <c r="E473" s="17"/>
      <c r="F473" s="17">
        <v>89903</v>
      </c>
      <c r="G473" s="536" t="s">
        <v>1140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2270</v>
      </c>
    </row>
    <row r="474" spans="1:20" ht="15" customHeight="1" x14ac:dyDescent="0.25">
      <c r="A474" s="359" t="s">
        <v>1111</v>
      </c>
      <c r="B474" s="17"/>
      <c r="C474" s="360">
        <v>731617</v>
      </c>
      <c r="D474" s="370" t="s">
        <v>1454</v>
      </c>
      <c r="E474" s="17"/>
      <c r="F474" s="17">
        <v>89903</v>
      </c>
      <c r="G474" s="536" t="s">
        <v>1140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2069</v>
      </c>
    </row>
    <row r="475" spans="1:20" ht="15" customHeight="1" x14ac:dyDescent="0.25">
      <c r="A475" s="359" t="s">
        <v>2086</v>
      </c>
      <c r="B475" s="17"/>
      <c r="C475" s="360">
        <v>731779</v>
      </c>
      <c r="D475" s="370" t="s">
        <v>1454</v>
      </c>
      <c r="E475" s="17"/>
      <c r="F475" s="17">
        <v>89903</v>
      </c>
      <c r="G475" s="536" t="s">
        <v>1140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998</v>
      </c>
    </row>
    <row r="476" spans="1:20" ht="15" customHeight="1" x14ac:dyDescent="0.25">
      <c r="A476" s="359" t="s">
        <v>2086</v>
      </c>
      <c r="B476" s="17"/>
      <c r="C476" s="360">
        <v>731780</v>
      </c>
      <c r="D476" s="370" t="s">
        <v>1454</v>
      </c>
      <c r="E476" s="17"/>
      <c r="F476" s="17">
        <v>89903</v>
      </c>
      <c r="G476" s="536" t="s">
        <v>1140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1177</v>
      </c>
    </row>
    <row r="477" spans="1:20" ht="15" customHeight="1" x14ac:dyDescent="0.25">
      <c r="A477" s="359" t="s">
        <v>2086</v>
      </c>
      <c r="B477" s="17"/>
      <c r="C477" s="360">
        <v>735479</v>
      </c>
      <c r="D477" s="370" t="s">
        <v>1454</v>
      </c>
      <c r="E477" s="17"/>
      <c r="F477" s="17">
        <v>89903</v>
      </c>
      <c r="G477" s="665" t="s">
        <v>1140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12</v>
      </c>
    </row>
    <row r="478" spans="1:20" ht="15" customHeight="1" x14ac:dyDescent="0.25">
      <c r="A478" s="359" t="s">
        <v>1111</v>
      </c>
      <c r="B478" s="17"/>
      <c r="C478" s="360">
        <v>736031</v>
      </c>
      <c r="D478" s="370" t="s">
        <v>591</v>
      </c>
      <c r="E478" s="17"/>
      <c r="F478" s="17">
        <v>89903</v>
      </c>
      <c r="G478" s="536" t="s">
        <v>1140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1133</v>
      </c>
    </row>
    <row r="479" spans="1:20" s="21" customFormat="1" ht="15" customHeight="1" x14ac:dyDescent="0.25">
      <c r="A479" s="179" t="s">
        <v>2086</v>
      </c>
      <c r="B479" s="17">
        <v>109784</v>
      </c>
      <c r="C479" s="366">
        <v>722212</v>
      </c>
      <c r="D479" s="88" t="s">
        <v>323</v>
      </c>
      <c r="E479" s="466" t="s">
        <v>2145</v>
      </c>
      <c r="F479" s="16"/>
      <c r="G479" s="267" t="s">
        <v>2064</v>
      </c>
      <c r="H479" s="183" t="str">
        <f t="shared" si="96"/>
        <v>na</v>
      </c>
      <c r="I479" s="17">
        <f t="shared" si="97"/>
        <v>0</v>
      </c>
      <c r="J479" s="113">
        <f>+$J$3*0.97</f>
        <v>2.0758000000000001</v>
      </c>
      <c r="K479" s="325">
        <v>0.25</v>
      </c>
      <c r="L479" s="19">
        <f t="shared" si="92"/>
        <v>1.8258000000000001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976</v>
      </c>
    </row>
    <row r="480" spans="1:20" ht="15" customHeight="1" x14ac:dyDescent="0.25">
      <c r="A480" s="223" t="s">
        <v>2087</v>
      </c>
      <c r="B480" s="17"/>
      <c r="C480" s="367">
        <v>722792</v>
      </c>
      <c r="D480" s="477" t="s">
        <v>2319</v>
      </c>
      <c r="E480" s="17"/>
      <c r="F480" s="16"/>
      <c r="G480" s="267" t="s">
        <v>2067</v>
      </c>
      <c r="H480" s="183" t="str">
        <f t="shared" si="96"/>
        <v>na</v>
      </c>
      <c r="I480" s="17">
        <f t="shared" si="97"/>
        <v>0</v>
      </c>
      <c r="J480" s="113">
        <f>+$J$3</f>
        <v>2.14</v>
      </c>
      <c r="K480" s="325">
        <v>0.25</v>
      </c>
      <c r="L480" s="19">
        <f t="shared" si="92"/>
        <v>1.8900000000000001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2160</v>
      </c>
    </row>
    <row r="481" spans="1:20" ht="15" customHeight="1" x14ac:dyDescent="0.25">
      <c r="A481" s="223" t="s">
        <v>2087</v>
      </c>
      <c r="B481" s="134"/>
      <c r="C481" s="367">
        <v>732314</v>
      </c>
      <c r="D481" s="477" t="s">
        <v>2319</v>
      </c>
      <c r="E481" s="17"/>
      <c r="F481" s="16"/>
      <c r="G481" s="267" t="s">
        <v>2067</v>
      </c>
      <c r="H481" s="183" t="str">
        <f t="shared" si="96"/>
        <v>na</v>
      </c>
      <c r="I481" s="17">
        <f t="shared" si="97"/>
        <v>0</v>
      </c>
      <c r="J481" s="113">
        <f>+$J$3</f>
        <v>2.14</v>
      </c>
      <c r="K481" s="325">
        <v>0.25</v>
      </c>
      <c r="L481" s="19">
        <f t="shared" si="92"/>
        <v>1.8900000000000001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2312</v>
      </c>
    </row>
    <row r="482" spans="1:20" ht="15" customHeight="1" x14ac:dyDescent="0.25">
      <c r="A482" s="16" t="s">
        <v>2086</v>
      </c>
      <c r="B482" s="17">
        <v>109834</v>
      </c>
      <c r="C482" s="312">
        <v>731680</v>
      </c>
      <c r="D482" s="478" t="s">
        <v>1185</v>
      </c>
      <c r="E482" s="17"/>
      <c r="F482" s="17">
        <v>90556</v>
      </c>
      <c r="G482" s="17" t="s">
        <v>916</v>
      </c>
      <c r="H482" s="183" t="str">
        <f t="shared" si="96"/>
        <v>na</v>
      </c>
      <c r="I482" s="17">
        <f t="shared" si="97"/>
        <v>0</v>
      </c>
      <c r="J482" s="113">
        <f>+$J$2*0.95</f>
        <v>2.0044999999999997</v>
      </c>
      <c r="K482" s="325">
        <v>0.25</v>
      </c>
      <c r="L482" s="19">
        <f t="shared" si="92"/>
        <v>1.7544999999999997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2156</v>
      </c>
    </row>
    <row r="483" spans="1:20" ht="15" customHeight="1" x14ac:dyDescent="0.25">
      <c r="A483" s="16" t="s">
        <v>2087</v>
      </c>
      <c r="B483" s="17">
        <v>124003</v>
      </c>
      <c r="C483" s="312">
        <v>722615</v>
      </c>
      <c r="D483" s="478" t="s">
        <v>1186</v>
      </c>
      <c r="E483" s="17"/>
      <c r="F483" s="17">
        <v>91923</v>
      </c>
      <c r="G483" s="536" t="s">
        <v>1140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2.14</v>
      </c>
      <c r="K483" s="325">
        <v>0.25</v>
      </c>
      <c r="L483" s="19">
        <f t="shared" si="92"/>
        <v>1.8900000000000001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1469</v>
      </c>
    </row>
    <row r="484" spans="1:20" ht="15" customHeight="1" x14ac:dyDescent="0.25">
      <c r="A484" s="16" t="s">
        <v>2087</v>
      </c>
      <c r="B484" s="17">
        <v>124005</v>
      </c>
      <c r="C484" s="312">
        <v>723107</v>
      </c>
      <c r="D484" s="478" t="s">
        <v>1186</v>
      </c>
      <c r="E484" s="17"/>
      <c r="F484" s="17">
        <v>91923</v>
      </c>
      <c r="G484" s="536" t="s">
        <v>1140</v>
      </c>
      <c r="H484" s="183" t="str">
        <f t="shared" si="96"/>
        <v>na</v>
      </c>
      <c r="I484" s="17">
        <f t="shared" si="97"/>
        <v>0</v>
      </c>
      <c r="J484" s="664">
        <f t="shared" si="98"/>
        <v>2.14</v>
      </c>
      <c r="K484" s="325">
        <v>0.25</v>
      </c>
      <c r="L484" s="19">
        <f t="shared" si="92"/>
        <v>1.8900000000000001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184</v>
      </c>
    </row>
    <row r="485" spans="1:20" ht="15" customHeight="1" x14ac:dyDescent="0.25">
      <c r="A485" s="16" t="s">
        <v>2087</v>
      </c>
      <c r="B485" s="17"/>
      <c r="C485" s="312">
        <v>723889</v>
      </c>
      <c r="D485" s="478" t="s">
        <v>1186</v>
      </c>
      <c r="E485" s="17"/>
      <c r="F485" s="17">
        <v>91923</v>
      </c>
      <c r="G485" s="536" t="s">
        <v>1140</v>
      </c>
      <c r="H485" s="183" t="str">
        <f t="shared" si="96"/>
        <v>na</v>
      </c>
      <c r="I485" s="17">
        <f t="shared" si="97"/>
        <v>0</v>
      </c>
      <c r="J485" s="664">
        <f t="shared" si="98"/>
        <v>2.14</v>
      </c>
      <c r="K485" s="325">
        <v>0.25</v>
      </c>
      <c r="L485" s="19">
        <f t="shared" si="92"/>
        <v>1.8900000000000001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9</v>
      </c>
    </row>
    <row r="486" spans="1:20" ht="15" customHeight="1" x14ac:dyDescent="0.25">
      <c r="A486" s="16" t="s">
        <v>2087</v>
      </c>
      <c r="B486" s="17">
        <v>124006</v>
      </c>
      <c r="C486" s="312">
        <v>730318</v>
      </c>
      <c r="D486" s="478" t="s">
        <v>1186</v>
      </c>
      <c r="E486" s="17"/>
      <c r="F486" s="17">
        <v>91923</v>
      </c>
      <c r="G486" s="536" t="s">
        <v>1140</v>
      </c>
      <c r="H486" s="183" t="str">
        <f t="shared" si="96"/>
        <v>na</v>
      </c>
      <c r="I486" s="17">
        <f t="shared" si="97"/>
        <v>0</v>
      </c>
      <c r="J486" s="664">
        <f t="shared" si="98"/>
        <v>2.14</v>
      </c>
      <c r="K486" s="325">
        <v>0.25</v>
      </c>
      <c r="L486" s="19">
        <f t="shared" si="92"/>
        <v>1.8900000000000001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2302</v>
      </c>
    </row>
    <row r="487" spans="1:20" ht="15" customHeight="1" x14ac:dyDescent="0.25">
      <c r="A487" s="16" t="s">
        <v>2087</v>
      </c>
      <c r="B487" s="17"/>
      <c r="C487" s="312">
        <v>732209</v>
      </c>
      <c r="D487" s="478" t="s">
        <v>1186</v>
      </c>
      <c r="E487" s="17"/>
      <c r="F487" s="17">
        <v>91923</v>
      </c>
      <c r="G487" s="536" t="s">
        <v>1140</v>
      </c>
      <c r="H487" s="183" t="str">
        <f t="shared" si="96"/>
        <v>na</v>
      </c>
      <c r="I487" s="17">
        <f t="shared" si="97"/>
        <v>0</v>
      </c>
      <c r="J487" s="664">
        <f t="shared" si="98"/>
        <v>2.14</v>
      </c>
      <c r="K487" s="325">
        <v>0.25</v>
      </c>
      <c r="L487" s="19">
        <f t="shared" si="92"/>
        <v>1.8900000000000001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1462</v>
      </c>
    </row>
    <row r="488" spans="1:20" ht="15" customHeight="1" x14ac:dyDescent="0.25">
      <c r="A488" s="16" t="s">
        <v>2087</v>
      </c>
      <c r="B488" s="17"/>
      <c r="C488" s="312">
        <v>732211</v>
      </c>
      <c r="D488" s="478" t="s">
        <v>1186</v>
      </c>
      <c r="E488" s="17"/>
      <c r="F488" s="17">
        <v>91923</v>
      </c>
      <c r="G488" s="536" t="s">
        <v>1140</v>
      </c>
      <c r="H488" s="183">
        <f t="shared" si="96"/>
        <v>0</v>
      </c>
      <c r="I488" s="17">
        <f t="shared" si="97"/>
        <v>0</v>
      </c>
      <c r="J488" s="664">
        <f t="shared" si="98"/>
        <v>2.14</v>
      </c>
      <c r="K488" s="325">
        <v>0.25</v>
      </c>
      <c r="L488" s="19">
        <f t="shared" si="92"/>
        <v>1.8900000000000001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621</v>
      </c>
    </row>
    <row r="489" spans="1:20" ht="15" customHeight="1" x14ac:dyDescent="0.25">
      <c r="A489" s="223" t="s">
        <v>2086</v>
      </c>
      <c r="B489" s="313">
        <v>122840</v>
      </c>
      <c r="C489" s="367">
        <v>707901</v>
      </c>
      <c r="D489" s="477" t="s">
        <v>2157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2.14</v>
      </c>
      <c r="K489" s="325">
        <v>0.25</v>
      </c>
      <c r="L489" s="19">
        <f t="shared" si="92"/>
        <v>1.8900000000000001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1168</v>
      </c>
    </row>
    <row r="490" spans="1:20" ht="15" customHeight="1" x14ac:dyDescent="0.25">
      <c r="A490" s="223" t="s">
        <v>2086</v>
      </c>
      <c r="B490" s="134"/>
      <c r="C490" s="367">
        <v>733417</v>
      </c>
      <c r="D490" s="477" t="s">
        <v>8</v>
      </c>
      <c r="E490" s="17"/>
      <c r="F490" s="16"/>
      <c r="G490" s="17" t="s">
        <v>2070</v>
      </c>
      <c r="H490" s="183">
        <f t="shared" si="96"/>
        <v>0</v>
      </c>
      <c r="I490" s="17">
        <f t="shared" si="97"/>
        <v>0</v>
      </c>
      <c r="J490" s="113">
        <f>+$J$3*0.98</f>
        <v>2.0972</v>
      </c>
      <c r="K490" s="325">
        <v>0.25</v>
      </c>
      <c r="L490" s="19">
        <f t="shared" si="92"/>
        <v>1.8472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2302</v>
      </c>
    </row>
    <row r="491" spans="1:20" ht="15" customHeight="1" x14ac:dyDescent="0.25">
      <c r="A491" s="223" t="s">
        <v>2086</v>
      </c>
      <c r="B491" s="134"/>
      <c r="C491" s="368">
        <v>731828</v>
      </c>
      <c r="D491" s="477" t="s">
        <v>212</v>
      </c>
      <c r="E491" s="17"/>
      <c r="F491" s="16"/>
      <c r="G491" s="267" t="s">
        <v>2070</v>
      </c>
      <c r="H491" s="183" t="str">
        <f t="shared" si="96"/>
        <v>na</v>
      </c>
      <c r="I491" s="17">
        <f t="shared" si="97"/>
        <v>0</v>
      </c>
      <c r="J491" s="113">
        <f>+$J$3*0.98</f>
        <v>2.0972</v>
      </c>
      <c r="K491" s="325">
        <v>0.25</v>
      </c>
      <c r="L491" s="19">
        <f t="shared" si="92"/>
        <v>1.8472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2068</v>
      </c>
    </row>
    <row r="492" spans="1:20" ht="15" customHeight="1" x14ac:dyDescent="0.25">
      <c r="A492" s="16" t="s">
        <v>2086</v>
      </c>
      <c r="B492" s="17">
        <v>109755</v>
      </c>
      <c r="C492" s="312">
        <v>720842</v>
      </c>
      <c r="D492" s="478" t="s">
        <v>1187</v>
      </c>
      <c r="E492" s="17"/>
      <c r="F492" s="17">
        <v>94954</v>
      </c>
      <c r="G492" s="17" t="s">
        <v>1116</v>
      </c>
      <c r="H492" s="183" t="str">
        <f t="shared" si="96"/>
        <v>na</v>
      </c>
      <c r="I492" s="17">
        <f t="shared" si="97"/>
        <v>0</v>
      </c>
      <c r="J492" s="113">
        <f>+$J$3-0.08</f>
        <v>2.06</v>
      </c>
      <c r="K492" s="325">
        <v>0.25</v>
      </c>
      <c r="L492" s="19">
        <f t="shared" si="92"/>
        <v>1.81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1454</v>
      </c>
    </row>
    <row r="493" spans="1:20" ht="15" customHeight="1" x14ac:dyDescent="0.25">
      <c r="A493" s="16" t="s">
        <v>2087</v>
      </c>
      <c r="B493" s="17">
        <v>109788</v>
      </c>
      <c r="C493" s="312">
        <v>720697</v>
      </c>
      <c r="D493" s="478" t="s">
        <v>1188</v>
      </c>
      <c r="E493" s="17"/>
      <c r="F493" s="17">
        <v>97579</v>
      </c>
      <c r="G493" s="17" t="s">
        <v>916</v>
      </c>
      <c r="H493" s="183" t="str">
        <f t="shared" si="96"/>
        <v>na</v>
      </c>
      <c r="I493" s="17">
        <f t="shared" si="97"/>
        <v>0</v>
      </c>
      <c r="J493" s="113">
        <f>+$J$2*0.95</f>
        <v>2.0044999999999997</v>
      </c>
      <c r="K493" s="325">
        <v>0.25</v>
      </c>
      <c r="L493" s="19">
        <f t="shared" si="92"/>
        <v>1.7544999999999997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2312</v>
      </c>
    </row>
    <row r="494" spans="1:20" ht="15" customHeight="1" x14ac:dyDescent="0.25">
      <c r="A494" s="223" t="s">
        <v>2086</v>
      </c>
      <c r="B494" s="134"/>
      <c r="C494" s="368">
        <v>731230</v>
      </c>
      <c r="D494" s="483" t="s">
        <v>210</v>
      </c>
      <c r="E494" s="17"/>
      <c r="F494" s="16"/>
      <c r="G494" s="267" t="s">
        <v>2070</v>
      </c>
      <c r="H494" s="183">
        <f t="shared" si="96"/>
        <v>14</v>
      </c>
      <c r="I494" s="17">
        <f t="shared" si="97"/>
        <v>19</v>
      </c>
      <c r="J494" s="113">
        <f>+$J$3*0.98</f>
        <v>2.0972</v>
      </c>
      <c r="K494" s="325">
        <v>0.25</v>
      </c>
      <c r="L494" s="19">
        <f t="shared" si="92"/>
        <v>1.8472</v>
      </c>
      <c r="M494" s="325">
        <f t="shared" si="100"/>
        <v>1.9E-2</v>
      </c>
      <c r="N494" s="112">
        <f t="shared" si="93"/>
        <v>35.096800000000002</v>
      </c>
      <c r="O494" s="112">
        <f t="shared" si="99"/>
        <v>35.077800000000003</v>
      </c>
      <c r="S494" s="487">
        <v>736005</v>
      </c>
      <c r="T494" s="502" t="s">
        <v>2312</v>
      </c>
    </row>
    <row r="495" spans="1:20" ht="15" customHeight="1" x14ac:dyDescent="0.25">
      <c r="A495" s="16" t="s">
        <v>2086</v>
      </c>
      <c r="B495" s="17">
        <v>109760</v>
      </c>
      <c r="C495" s="312">
        <v>712277</v>
      </c>
      <c r="D495" s="478" t="s">
        <v>1189</v>
      </c>
      <c r="E495" s="17"/>
      <c r="F495" s="17">
        <v>97588</v>
      </c>
      <c r="G495" s="17" t="s">
        <v>1110</v>
      </c>
      <c r="H495" s="183" t="str">
        <f t="shared" si="96"/>
        <v>na</v>
      </c>
      <c r="I495" s="17">
        <f t="shared" si="97"/>
        <v>0</v>
      </c>
      <c r="J495" s="113">
        <f>+$J$3*0.99</f>
        <v>2.1186000000000003</v>
      </c>
      <c r="K495" s="325">
        <v>0.25</v>
      </c>
      <c r="L495" s="19">
        <f t="shared" si="92"/>
        <v>1.8686000000000003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1454</v>
      </c>
    </row>
    <row r="496" spans="1:20" ht="15" customHeight="1" x14ac:dyDescent="0.25">
      <c r="A496" s="16" t="s">
        <v>2086</v>
      </c>
      <c r="B496" s="17">
        <v>113892</v>
      </c>
      <c r="C496" s="312">
        <v>720047</v>
      </c>
      <c r="D496" s="478" t="s">
        <v>1189</v>
      </c>
      <c r="E496" s="17"/>
      <c r="F496" s="17">
        <v>97588</v>
      </c>
      <c r="G496" s="17" t="s">
        <v>1110</v>
      </c>
      <c r="H496" s="183" t="str">
        <f t="shared" si="96"/>
        <v>na</v>
      </c>
      <c r="I496" s="17">
        <f t="shared" si="97"/>
        <v>0</v>
      </c>
      <c r="J496" s="113">
        <f>+$J$3*0.99</f>
        <v>2.1186000000000003</v>
      </c>
      <c r="K496" s="325">
        <v>0.25</v>
      </c>
      <c r="L496" s="19">
        <f t="shared" si="92"/>
        <v>1.8686000000000003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2312</v>
      </c>
    </row>
    <row r="497" spans="1:20" ht="15" customHeight="1" x14ac:dyDescent="0.25">
      <c r="A497" s="16" t="s">
        <v>2086</v>
      </c>
      <c r="B497" s="17">
        <v>113893</v>
      </c>
      <c r="C497" s="312">
        <v>721342</v>
      </c>
      <c r="D497" s="478" t="s">
        <v>1189</v>
      </c>
      <c r="E497" s="17"/>
      <c r="F497" s="17">
        <v>97588</v>
      </c>
      <c r="G497" s="17" t="s">
        <v>1110</v>
      </c>
      <c r="H497" s="183" t="str">
        <f t="shared" si="96"/>
        <v>na</v>
      </c>
      <c r="I497" s="17">
        <f t="shared" si="97"/>
        <v>0</v>
      </c>
      <c r="J497" s="113">
        <f>+$J$3*0.99</f>
        <v>2.1186000000000003</v>
      </c>
      <c r="K497" s="325">
        <v>0.25</v>
      </c>
      <c r="L497" s="19">
        <f t="shared" si="92"/>
        <v>1.8686000000000003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2312</v>
      </c>
    </row>
    <row r="498" spans="1:20" ht="15" customHeight="1" x14ac:dyDescent="0.25">
      <c r="A498" s="223" t="s">
        <v>2086</v>
      </c>
      <c r="B498" s="134"/>
      <c r="C498" s="367">
        <v>733719</v>
      </c>
      <c r="D498" s="477" t="s">
        <v>9</v>
      </c>
      <c r="E498" s="17"/>
      <c r="F498" s="16"/>
      <c r="G498" s="267" t="s">
        <v>2070</v>
      </c>
      <c r="H498" s="183" t="str">
        <f t="shared" si="96"/>
        <v>na</v>
      </c>
      <c r="I498" s="17">
        <f t="shared" si="97"/>
        <v>0</v>
      </c>
      <c r="J498" s="113">
        <f>+$J$3*0.98</f>
        <v>2.0972</v>
      </c>
      <c r="K498" s="325">
        <v>0.25</v>
      </c>
      <c r="L498" s="19">
        <f t="shared" si="92"/>
        <v>1.8472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1141</v>
      </c>
    </row>
    <row r="499" spans="1:20" ht="15" customHeight="1" x14ac:dyDescent="0.25">
      <c r="A499" s="223" t="s">
        <v>2086</v>
      </c>
      <c r="B499" s="134"/>
      <c r="C499" s="368">
        <v>734617</v>
      </c>
      <c r="D499" s="477" t="s">
        <v>9</v>
      </c>
      <c r="E499" s="17"/>
      <c r="F499" s="16"/>
      <c r="G499" s="267" t="s">
        <v>2070</v>
      </c>
      <c r="H499" s="183" t="str">
        <f t="shared" si="96"/>
        <v>na</v>
      </c>
      <c r="I499" s="17">
        <f t="shared" si="97"/>
        <v>0</v>
      </c>
      <c r="J499" s="113">
        <f>+$J$3*0.98</f>
        <v>2.0972</v>
      </c>
      <c r="K499" s="325">
        <v>0.25</v>
      </c>
      <c r="L499" s="19">
        <f t="shared" si="92"/>
        <v>1.8472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1262</v>
      </c>
    </row>
    <row r="500" spans="1:20" ht="15" customHeight="1" x14ac:dyDescent="0.25">
      <c r="A500" s="223" t="s">
        <v>2086</v>
      </c>
      <c r="B500" s="17">
        <v>109806</v>
      </c>
      <c r="C500" s="367">
        <v>717602</v>
      </c>
      <c r="D500" s="477" t="s">
        <v>2248</v>
      </c>
      <c r="E500" s="17"/>
      <c r="F500" s="16"/>
      <c r="G500" s="267" t="s">
        <v>2070</v>
      </c>
      <c r="H500" s="183">
        <f t="shared" si="96"/>
        <v>0</v>
      </c>
      <c r="I500" s="17">
        <f t="shared" si="97"/>
        <v>0</v>
      </c>
      <c r="J500" s="113">
        <f>+$J$3*0.98</f>
        <v>2.0972</v>
      </c>
      <c r="K500" s="325">
        <v>0.25</v>
      </c>
      <c r="L500" s="19">
        <f t="shared" si="92"/>
        <v>1.8472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1109</v>
      </c>
    </row>
    <row r="502" spans="1:20" ht="15" customHeight="1" x14ac:dyDescent="0.25">
      <c r="H502" s="932">
        <f>SUM(H5:H501)</f>
        <v>902</v>
      </c>
      <c r="I502" s="91">
        <f>SUM(I5:I501)</f>
        <v>976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7" sqref="F1:F17"/>
    </sheetView>
  </sheetViews>
  <sheetFormatPr defaultRowHeight="13.2" x14ac:dyDescent="0.25"/>
  <cols>
    <col min="3" max="3" width="36.33203125" bestFit="1" customWidth="1"/>
    <col min="4" max="4" width="14.33203125" customWidth="1"/>
  </cols>
  <sheetData>
    <row r="1" spans="1:7" x14ac:dyDescent="0.25">
      <c r="A1">
        <v>802041</v>
      </c>
      <c r="B1" s="229" t="s">
        <v>1773</v>
      </c>
      <c r="C1" t="s">
        <v>436</v>
      </c>
      <c r="E1" s="1">
        <v>1667</v>
      </c>
      <c r="F1" s="137">
        <v>1951</v>
      </c>
      <c r="G1" s="173">
        <v>25</v>
      </c>
    </row>
    <row r="2" spans="1:7" x14ac:dyDescent="0.25">
      <c r="A2">
        <v>821780</v>
      </c>
      <c r="B2" s="229" t="s">
        <v>1218</v>
      </c>
      <c r="C2" t="s">
        <v>452</v>
      </c>
      <c r="E2" s="1">
        <v>1989</v>
      </c>
      <c r="F2" s="137">
        <v>2238</v>
      </c>
      <c r="G2" s="173">
        <v>25</v>
      </c>
    </row>
    <row r="3" spans="1:7" x14ac:dyDescent="0.25">
      <c r="A3">
        <v>805080</v>
      </c>
      <c r="B3" s="229" t="s">
        <v>1774</v>
      </c>
      <c r="C3" t="s">
        <v>460</v>
      </c>
      <c r="D3" t="s">
        <v>378</v>
      </c>
      <c r="E3" s="1">
        <v>749</v>
      </c>
      <c r="F3" s="137">
        <v>802</v>
      </c>
      <c r="G3" s="173">
        <v>25</v>
      </c>
    </row>
    <row r="4" spans="1:7" x14ac:dyDescent="0.25">
      <c r="A4">
        <v>804452</v>
      </c>
      <c r="B4" s="229" t="s">
        <v>1246</v>
      </c>
      <c r="C4" t="s">
        <v>1775</v>
      </c>
      <c r="E4" s="1">
        <v>118</v>
      </c>
      <c r="F4" s="137">
        <v>136</v>
      </c>
      <c r="G4" s="173">
        <v>25</v>
      </c>
    </row>
    <row r="5" spans="1:7" x14ac:dyDescent="0.25">
      <c r="A5">
        <v>801852</v>
      </c>
      <c r="B5" s="229" t="s">
        <v>1208</v>
      </c>
      <c r="C5" t="s">
        <v>461</v>
      </c>
      <c r="D5" t="s">
        <v>379</v>
      </c>
      <c r="E5" s="1">
        <v>571</v>
      </c>
      <c r="F5" s="137">
        <v>701</v>
      </c>
      <c r="G5" s="173">
        <v>25</v>
      </c>
    </row>
    <row r="6" spans="1:7" x14ac:dyDescent="0.25">
      <c r="A6">
        <v>800785</v>
      </c>
      <c r="B6" s="229" t="s">
        <v>1776</v>
      </c>
      <c r="C6" t="s">
        <v>468</v>
      </c>
      <c r="E6" s="1">
        <v>96</v>
      </c>
      <c r="F6" s="137">
        <v>109</v>
      </c>
      <c r="G6" s="173">
        <v>25</v>
      </c>
    </row>
    <row r="7" spans="1:7" x14ac:dyDescent="0.25">
      <c r="A7">
        <v>801153</v>
      </c>
      <c r="B7" s="229" t="s">
        <v>1777</v>
      </c>
      <c r="C7" t="s">
        <v>475</v>
      </c>
      <c r="D7" t="s">
        <v>381</v>
      </c>
      <c r="E7" s="1">
        <v>6</v>
      </c>
      <c r="F7" s="137">
        <v>7</v>
      </c>
      <c r="G7" s="173">
        <v>25</v>
      </c>
    </row>
    <row r="8" spans="1:7" x14ac:dyDescent="0.25">
      <c r="A8">
        <v>804513</v>
      </c>
      <c r="B8" s="229" t="s">
        <v>1778</v>
      </c>
      <c r="C8" t="s">
        <v>483</v>
      </c>
      <c r="E8" s="1">
        <v>2510</v>
      </c>
      <c r="F8" s="137">
        <v>3021</v>
      </c>
      <c r="G8" s="173">
        <v>25</v>
      </c>
    </row>
    <row r="9" spans="1:7" x14ac:dyDescent="0.25">
      <c r="A9">
        <v>827984</v>
      </c>
      <c r="B9" s="229" t="s">
        <v>1779</v>
      </c>
      <c r="C9" t="s">
        <v>492</v>
      </c>
      <c r="E9" s="1">
        <v>0</v>
      </c>
      <c r="F9" s="137">
        <v>0</v>
      </c>
      <c r="G9" s="173">
        <v>25</v>
      </c>
    </row>
    <row r="10" spans="1:7" x14ac:dyDescent="0.25">
      <c r="A10">
        <v>826176</v>
      </c>
      <c r="B10" s="229" t="s">
        <v>1780</v>
      </c>
      <c r="C10" t="s">
        <v>483</v>
      </c>
      <c r="E10" s="1">
        <v>40</v>
      </c>
      <c r="F10" s="137">
        <v>43</v>
      </c>
      <c r="G10" s="173">
        <v>25</v>
      </c>
    </row>
    <row r="11" spans="1:7" x14ac:dyDescent="0.25">
      <c r="A11">
        <v>833349</v>
      </c>
      <c r="B11" s="229" t="s">
        <v>1780</v>
      </c>
      <c r="C11" t="s">
        <v>483</v>
      </c>
      <c r="E11" s="1">
        <v>0</v>
      </c>
      <c r="F11" s="137">
        <v>0</v>
      </c>
      <c r="G11" s="173">
        <v>0</v>
      </c>
    </row>
    <row r="12" spans="1:7" x14ac:dyDescent="0.25">
      <c r="A12">
        <v>800289</v>
      </c>
      <c r="B12" s="229" t="s">
        <v>1781</v>
      </c>
      <c r="C12" t="s">
        <v>498</v>
      </c>
      <c r="E12" s="1">
        <v>34</v>
      </c>
      <c r="F12" s="137">
        <v>48</v>
      </c>
      <c r="G12" s="173">
        <v>25</v>
      </c>
    </row>
    <row r="13" spans="1:7" x14ac:dyDescent="0.25">
      <c r="A13">
        <v>833596</v>
      </c>
      <c r="B13" s="229" t="s">
        <v>1781</v>
      </c>
      <c r="C13" t="s">
        <v>498</v>
      </c>
      <c r="E13" s="1">
        <v>222</v>
      </c>
      <c r="F13" s="137">
        <v>269</v>
      </c>
      <c r="G13" s="173">
        <v>25</v>
      </c>
    </row>
    <row r="14" spans="1:7" x14ac:dyDescent="0.25">
      <c r="A14">
        <v>833848</v>
      </c>
      <c r="B14" s="229" t="s">
        <v>1781</v>
      </c>
      <c r="C14" t="s">
        <v>498</v>
      </c>
      <c r="E14" s="1">
        <v>309</v>
      </c>
      <c r="F14" s="137">
        <v>501</v>
      </c>
      <c r="G14" s="173">
        <v>25</v>
      </c>
    </row>
    <row r="15" spans="1:7" x14ac:dyDescent="0.25">
      <c r="A15">
        <v>800134</v>
      </c>
      <c r="B15" s="229" t="s">
        <v>1782</v>
      </c>
      <c r="C15" t="s">
        <v>503</v>
      </c>
      <c r="D15" t="s">
        <v>386</v>
      </c>
      <c r="E15" s="1">
        <v>26</v>
      </c>
      <c r="F15" s="137">
        <v>40</v>
      </c>
      <c r="G15" s="173">
        <v>12.5</v>
      </c>
    </row>
    <row r="16" spans="1:7" x14ac:dyDescent="0.25">
      <c r="A16">
        <v>800176</v>
      </c>
      <c r="B16" s="229" t="s">
        <v>1782</v>
      </c>
      <c r="C16" t="s">
        <v>503</v>
      </c>
      <c r="D16" t="s">
        <v>386</v>
      </c>
      <c r="E16" s="1">
        <v>291</v>
      </c>
      <c r="F16" s="137">
        <v>432</v>
      </c>
      <c r="G16" s="173">
        <v>12.5</v>
      </c>
    </row>
    <row r="17" spans="1:8" x14ac:dyDescent="0.25">
      <c r="A17">
        <v>834862</v>
      </c>
      <c r="B17" s="229" t="s">
        <v>1783</v>
      </c>
      <c r="C17" t="s">
        <v>504</v>
      </c>
      <c r="E17" s="1">
        <v>55</v>
      </c>
      <c r="F17" s="137">
        <v>69</v>
      </c>
      <c r="G17" s="173">
        <v>25</v>
      </c>
    </row>
    <row r="18" spans="1:8" x14ac:dyDescent="0.25">
      <c r="A18" s="553">
        <v>635377</v>
      </c>
      <c r="B18" s="951" t="s">
        <v>1784</v>
      </c>
      <c r="C18" s="553" t="s">
        <v>1785</v>
      </c>
      <c r="D18" s="553"/>
      <c r="E18" s="1">
        <v>251</v>
      </c>
      <c r="F18" s="137">
        <v>274</v>
      </c>
      <c r="G18" s="952">
        <v>25</v>
      </c>
      <c r="H18" s="553" t="s">
        <v>484</v>
      </c>
    </row>
    <row r="19" spans="1:8" x14ac:dyDescent="0.25">
      <c r="E19">
        <f>SUM(E1:E18)</f>
        <v>8934</v>
      </c>
      <c r="F19">
        <f>SUM(F1:F18)</f>
        <v>10641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3.2" x14ac:dyDescent="0.25"/>
  <cols>
    <col min="1" max="1" width="9.109375" style="229" customWidth="1"/>
    <col min="2" max="3" width="25" customWidth="1"/>
    <col min="7" max="7" width="9.109375" style="494" customWidth="1"/>
    <col min="8" max="9" width="9.109375" style="98" customWidth="1"/>
  </cols>
  <sheetData>
    <row r="1" spans="1:12" ht="14.1" customHeight="1" x14ac:dyDescent="0.25"/>
    <row r="2" spans="1:12" ht="14.1" customHeight="1" x14ac:dyDescent="0.25">
      <c r="A2" s="229" t="s">
        <v>2076</v>
      </c>
      <c r="B2" t="s">
        <v>505</v>
      </c>
      <c r="C2" t="s">
        <v>507</v>
      </c>
      <c r="D2" t="s">
        <v>2074</v>
      </c>
      <c r="E2" t="s">
        <v>1458</v>
      </c>
      <c r="F2" s="920" t="s">
        <v>2317</v>
      </c>
      <c r="G2" s="494" t="s">
        <v>1459</v>
      </c>
      <c r="H2" s="98" t="s">
        <v>1460</v>
      </c>
    </row>
    <row r="3" spans="1:12" ht="14.1" customHeight="1" x14ac:dyDescent="0.25">
      <c r="A3">
        <v>1</v>
      </c>
      <c r="B3" t="s">
        <v>434</v>
      </c>
      <c r="D3">
        <v>801325</v>
      </c>
      <c r="E3" s="921">
        <f>IF(ISNA(VLOOKUP(D3,CNRVol,5,FALSE)),0,VLOOKUP(D3,CNRVol,5,FALSE))</f>
        <v>0</v>
      </c>
      <c r="F3" s="921">
        <f>IF(ISNA(VLOOKUP(D3,CNRVol,6,FALSE)),0,VLOOKUP(D3,CNRVol,6,FALSE))</f>
        <v>0</v>
      </c>
      <c r="G3" s="545">
        <f>+E3*0.9575</f>
        <v>0</v>
      </c>
      <c r="H3" s="921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5">
      <c r="A4">
        <v>1</v>
      </c>
      <c r="B4" t="s">
        <v>434</v>
      </c>
      <c r="D4">
        <v>801553</v>
      </c>
      <c r="E4" s="921">
        <f t="shared" ref="E4:E67" si="3">IF(ISNA(VLOOKUP(D4,CNRVol,5,FALSE)),0,VLOOKUP(D4,CNRVol,5,FALSE))</f>
        <v>0</v>
      </c>
      <c r="F4" s="921">
        <f t="shared" ref="F4:F67" si="4">IF(ISNA(VLOOKUP(D4,CNRVol,6,FALSE)),0,VLOOKUP(D4,CNRVol,6,FALSE))</f>
        <v>0</v>
      </c>
      <c r="G4" s="545">
        <f t="shared" ref="G4:G67" si="5">+E4*0.9575</f>
        <v>0</v>
      </c>
      <c r="H4" s="921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5">
      <c r="A5">
        <v>1</v>
      </c>
      <c r="B5" t="s">
        <v>434</v>
      </c>
      <c r="D5">
        <v>801626</v>
      </c>
      <c r="E5" s="921">
        <f t="shared" si="3"/>
        <v>0</v>
      </c>
      <c r="F5" s="921">
        <f t="shared" si="4"/>
        <v>0</v>
      </c>
      <c r="G5" s="545">
        <f t="shared" si="5"/>
        <v>0</v>
      </c>
      <c r="H5" s="921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5">
      <c r="A6">
        <v>1</v>
      </c>
      <c r="B6" t="s">
        <v>434</v>
      </c>
      <c r="D6">
        <v>801679</v>
      </c>
      <c r="E6" s="921">
        <f t="shared" si="3"/>
        <v>0</v>
      </c>
      <c r="F6" s="921">
        <f t="shared" si="4"/>
        <v>0</v>
      </c>
      <c r="G6" s="545">
        <f t="shared" si="5"/>
        <v>0</v>
      </c>
      <c r="H6" s="921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5">
      <c r="A7">
        <v>1</v>
      </c>
      <c r="B7" t="s">
        <v>434</v>
      </c>
      <c r="D7">
        <v>801701</v>
      </c>
      <c r="E7" s="921">
        <f t="shared" si="3"/>
        <v>0</v>
      </c>
      <c r="F7" s="921">
        <f t="shared" si="4"/>
        <v>0</v>
      </c>
      <c r="G7" s="545">
        <f t="shared" si="5"/>
        <v>0</v>
      </c>
      <c r="H7" s="921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5">
      <c r="A8">
        <v>1</v>
      </c>
      <c r="B8" t="s">
        <v>434</v>
      </c>
      <c r="D8">
        <v>801702</v>
      </c>
      <c r="E8" s="921">
        <f t="shared" si="3"/>
        <v>0</v>
      </c>
      <c r="F8" s="921">
        <f t="shared" si="4"/>
        <v>0</v>
      </c>
      <c r="G8" s="545">
        <f t="shared" si="5"/>
        <v>0</v>
      </c>
      <c r="H8" s="921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5">
      <c r="A9">
        <v>1</v>
      </c>
      <c r="B9" t="s">
        <v>434</v>
      </c>
      <c r="D9">
        <v>801854</v>
      </c>
      <c r="E9" s="921">
        <f t="shared" si="3"/>
        <v>0</v>
      </c>
      <c r="F9" s="921">
        <f t="shared" si="4"/>
        <v>0</v>
      </c>
      <c r="G9" s="545">
        <f t="shared" si="5"/>
        <v>0</v>
      </c>
      <c r="H9" s="921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5">
      <c r="A10">
        <v>1</v>
      </c>
      <c r="B10" t="s">
        <v>434</v>
      </c>
      <c r="D10">
        <v>801884</v>
      </c>
      <c r="E10" s="921">
        <f t="shared" si="3"/>
        <v>0</v>
      </c>
      <c r="F10" s="921">
        <f t="shared" si="4"/>
        <v>0</v>
      </c>
      <c r="G10" s="545">
        <f t="shared" si="5"/>
        <v>0</v>
      </c>
      <c r="H10" s="921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5">
      <c r="A11">
        <v>1</v>
      </c>
      <c r="B11" t="s">
        <v>434</v>
      </c>
      <c r="D11">
        <v>802027</v>
      </c>
      <c r="E11" s="921">
        <f t="shared" si="3"/>
        <v>0</v>
      </c>
      <c r="F11" s="921">
        <f t="shared" si="4"/>
        <v>0</v>
      </c>
      <c r="G11" s="545">
        <f t="shared" si="5"/>
        <v>0</v>
      </c>
      <c r="H11" s="921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5">
      <c r="A12">
        <v>1</v>
      </c>
      <c r="B12" t="s">
        <v>434</v>
      </c>
      <c r="D12">
        <v>803940</v>
      </c>
      <c r="E12" s="921">
        <f t="shared" si="3"/>
        <v>0</v>
      </c>
      <c r="F12" s="921">
        <f t="shared" si="4"/>
        <v>0</v>
      </c>
      <c r="G12" s="545">
        <f t="shared" si="5"/>
        <v>0</v>
      </c>
      <c r="H12" s="921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5">
      <c r="A13">
        <v>1</v>
      </c>
      <c r="B13" t="s">
        <v>434</v>
      </c>
      <c r="D13">
        <v>805403</v>
      </c>
      <c r="E13" s="921">
        <f t="shared" si="3"/>
        <v>0</v>
      </c>
      <c r="F13" s="921">
        <f t="shared" si="4"/>
        <v>0</v>
      </c>
      <c r="G13" s="545">
        <f t="shared" si="5"/>
        <v>0</v>
      </c>
      <c r="H13" s="921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5">
      <c r="A14">
        <v>1</v>
      </c>
      <c r="B14" t="s">
        <v>434</v>
      </c>
      <c r="D14">
        <v>813828</v>
      </c>
      <c r="E14" s="921">
        <f t="shared" si="3"/>
        <v>0</v>
      </c>
      <c r="F14" s="921">
        <f t="shared" si="4"/>
        <v>0</v>
      </c>
      <c r="G14" s="545">
        <f t="shared" si="5"/>
        <v>0</v>
      </c>
      <c r="H14" s="921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5">
      <c r="A15">
        <v>1</v>
      </c>
      <c r="B15" t="s">
        <v>434</v>
      </c>
      <c r="D15">
        <v>816070</v>
      </c>
      <c r="E15" s="921">
        <f t="shared" si="3"/>
        <v>0</v>
      </c>
      <c r="F15" s="921">
        <f t="shared" si="4"/>
        <v>0</v>
      </c>
      <c r="G15" s="545">
        <f t="shared" si="5"/>
        <v>0</v>
      </c>
      <c r="H15" s="921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5">
      <c r="A16">
        <v>2</v>
      </c>
      <c r="B16" t="s">
        <v>435</v>
      </c>
      <c r="D16">
        <v>800880</v>
      </c>
      <c r="E16" s="921">
        <f t="shared" si="3"/>
        <v>0</v>
      </c>
      <c r="F16" s="921">
        <f t="shared" si="4"/>
        <v>0</v>
      </c>
      <c r="G16" s="545">
        <f t="shared" si="5"/>
        <v>0</v>
      </c>
      <c r="H16" s="921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5">
      <c r="A17">
        <v>3</v>
      </c>
      <c r="B17" t="s">
        <v>436</v>
      </c>
      <c r="D17">
        <v>802041</v>
      </c>
      <c r="E17" s="921">
        <f t="shared" si="3"/>
        <v>1667</v>
      </c>
      <c r="F17" s="921">
        <f t="shared" si="4"/>
        <v>1951</v>
      </c>
      <c r="G17" s="545">
        <f t="shared" si="5"/>
        <v>1596.1524999999999</v>
      </c>
      <c r="H17" s="921">
        <f t="shared" si="6"/>
        <v>25</v>
      </c>
      <c r="I17" s="173"/>
      <c r="J17" t="str">
        <f t="shared" si="0"/>
        <v>Y</v>
      </c>
      <c r="K17" s="226">
        <f t="shared" si="1"/>
        <v>1951</v>
      </c>
      <c r="L17">
        <f t="shared" si="2"/>
        <v>0</v>
      </c>
    </row>
    <row r="18" spans="1:12" ht="14.1" customHeight="1" x14ac:dyDescent="0.25">
      <c r="A18">
        <v>4</v>
      </c>
      <c r="B18" t="s">
        <v>437</v>
      </c>
      <c r="C18" t="s">
        <v>369</v>
      </c>
      <c r="D18">
        <v>801136</v>
      </c>
      <c r="E18" s="921">
        <f t="shared" si="3"/>
        <v>0</v>
      </c>
      <c r="F18" s="921">
        <f t="shared" si="4"/>
        <v>0</v>
      </c>
      <c r="G18" s="545">
        <f t="shared" si="5"/>
        <v>0</v>
      </c>
      <c r="H18" s="921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5">
      <c r="A19">
        <v>4</v>
      </c>
      <c r="B19" t="s">
        <v>437</v>
      </c>
      <c r="C19" t="s">
        <v>369</v>
      </c>
      <c r="D19">
        <v>801596</v>
      </c>
      <c r="E19" s="921">
        <f t="shared" si="3"/>
        <v>0</v>
      </c>
      <c r="F19" s="921">
        <f t="shared" si="4"/>
        <v>0</v>
      </c>
      <c r="G19" s="545">
        <f t="shared" si="5"/>
        <v>0</v>
      </c>
      <c r="H19" s="921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5">
      <c r="A20">
        <v>7</v>
      </c>
      <c r="B20" t="s">
        <v>438</v>
      </c>
      <c r="C20" t="s">
        <v>370</v>
      </c>
      <c r="D20">
        <v>801808</v>
      </c>
      <c r="E20" s="921">
        <f t="shared" si="3"/>
        <v>0</v>
      </c>
      <c r="F20" s="921">
        <f t="shared" si="4"/>
        <v>0</v>
      </c>
      <c r="G20" s="545">
        <f t="shared" si="5"/>
        <v>0</v>
      </c>
      <c r="H20" s="921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5">
      <c r="A21">
        <v>12</v>
      </c>
      <c r="B21" t="s">
        <v>439</v>
      </c>
      <c r="D21">
        <v>825007</v>
      </c>
      <c r="E21" s="921">
        <f t="shared" si="3"/>
        <v>0</v>
      </c>
      <c r="F21" s="921">
        <f t="shared" si="4"/>
        <v>0</v>
      </c>
      <c r="G21" s="545">
        <f t="shared" si="5"/>
        <v>0</v>
      </c>
      <c r="H21" s="921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5">
      <c r="A22">
        <v>12</v>
      </c>
      <c r="B22" t="s">
        <v>439</v>
      </c>
      <c r="D22">
        <v>828498</v>
      </c>
      <c r="E22" s="921">
        <f t="shared" si="3"/>
        <v>0</v>
      </c>
      <c r="F22" s="921">
        <f t="shared" si="4"/>
        <v>0</v>
      </c>
      <c r="G22" s="545">
        <f t="shared" si="5"/>
        <v>0</v>
      </c>
      <c r="H22" s="921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5">
      <c r="A23">
        <v>12</v>
      </c>
      <c r="B23" t="s">
        <v>439</v>
      </c>
      <c r="D23">
        <v>833444</v>
      </c>
      <c r="E23" s="921">
        <f t="shared" si="3"/>
        <v>0</v>
      </c>
      <c r="F23" s="921">
        <f t="shared" si="4"/>
        <v>0</v>
      </c>
      <c r="G23" s="545">
        <f t="shared" si="5"/>
        <v>0</v>
      </c>
      <c r="H23" s="921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5">
      <c r="A24">
        <v>12</v>
      </c>
      <c r="B24" t="s">
        <v>439</v>
      </c>
      <c r="D24">
        <v>833819</v>
      </c>
      <c r="E24" s="921">
        <f t="shared" si="3"/>
        <v>0</v>
      </c>
      <c r="F24" s="921">
        <f t="shared" si="4"/>
        <v>0</v>
      </c>
      <c r="G24" s="545">
        <f t="shared" si="5"/>
        <v>0</v>
      </c>
      <c r="H24" s="921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5">
      <c r="A25">
        <v>12</v>
      </c>
      <c r="B25" t="s">
        <v>439</v>
      </c>
      <c r="D25">
        <v>834708</v>
      </c>
      <c r="E25" s="921">
        <f t="shared" si="3"/>
        <v>0</v>
      </c>
      <c r="F25" s="921">
        <f t="shared" si="4"/>
        <v>0</v>
      </c>
      <c r="G25" s="545">
        <f t="shared" si="5"/>
        <v>0</v>
      </c>
      <c r="H25" s="921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5">
      <c r="A26">
        <v>12</v>
      </c>
      <c r="B26" t="s">
        <v>439</v>
      </c>
      <c r="D26">
        <v>805750</v>
      </c>
      <c r="E26" s="921">
        <f t="shared" si="3"/>
        <v>0</v>
      </c>
      <c r="F26" s="921">
        <f t="shared" si="4"/>
        <v>0</v>
      </c>
      <c r="G26" s="545">
        <f t="shared" si="5"/>
        <v>0</v>
      </c>
      <c r="H26" s="921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5">
      <c r="A27">
        <v>12</v>
      </c>
      <c r="B27" t="s">
        <v>439</v>
      </c>
      <c r="D27">
        <v>828425</v>
      </c>
      <c r="E27" s="921">
        <f t="shared" si="3"/>
        <v>0</v>
      </c>
      <c r="F27" s="921">
        <f t="shared" si="4"/>
        <v>0</v>
      </c>
      <c r="G27" s="545">
        <f t="shared" si="5"/>
        <v>0</v>
      </c>
      <c r="H27" s="921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5">
      <c r="A28">
        <v>12</v>
      </c>
      <c r="B28" t="s">
        <v>439</v>
      </c>
      <c r="D28">
        <v>829439</v>
      </c>
      <c r="E28" s="921">
        <f t="shared" si="3"/>
        <v>0</v>
      </c>
      <c r="F28" s="921">
        <f t="shared" si="4"/>
        <v>0</v>
      </c>
      <c r="G28" s="545">
        <f t="shared" si="5"/>
        <v>0</v>
      </c>
      <c r="H28" s="921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5">
      <c r="A29">
        <v>12</v>
      </c>
      <c r="B29" t="s">
        <v>439</v>
      </c>
      <c r="D29">
        <v>829440</v>
      </c>
      <c r="E29" s="921">
        <f t="shared" si="3"/>
        <v>0</v>
      </c>
      <c r="F29" s="921">
        <f t="shared" si="4"/>
        <v>0</v>
      </c>
      <c r="G29" s="545">
        <f t="shared" si="5"/>
        <v>0</v>
      </c>
      <c r="H29" s="921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5">
      <c r="A30">
        <v>12</v>
      </c>
      <c r="B30" t="s">
        <v>439</v>
      </c>
      <c r="D30">
        <v>829799</v>
      </c>
      <c r="E30" s="921">
        <f t="shared" si="3"/>
        <v>0</v>
      </c>
      <c r="F30" s="921">
        <f t="shared" si="4"/>
        <v>0</v>
      </c>
      <c r="G30" s="545">
        <f t="shared" si="5"/>
        <v>0</v>
      </c>
      <c r="H30" s="921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5">
      <c r="A31">
        <v>12</v>
      </c>
      <c r="B31" t="s">
        <v>439</v>
      </c>
      <c r="D31">
        <v>829800</v>
      </c>
      <c r="E31" s="921">
        <f t="shared" si="3"/>
        <v>0</v>
      </c>
      <c r="F31" s="921">
        <f t="shared" si="4"/>
        <v>0</v>
      </c>
      <c r="G31" s="545">
        <f t="shared" si="5"/>
        <v>0</v>
      </c>
      <c r="H31" s="921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5">
      <c r="A32">
        <v>12</v>
      </c>
      <c r="B32" t="s">
        <v>439</v>
      </c>
      <c r="D32">
        <v>829802</v>
      </c>
      <c r="E32" s="921">
        <f t="shared" si="3"/>
        <v>0</v>
      </c>
      <c r="F32" s="921">
        <f t="shared" si="4"/>
        <v>0</v>
      </c>
      <c r="G32" s="545">
        <f t="shared" si="5"/>
        <v>0</v>
      </c>
      <c r="H32" s="921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5">
      <c r="A33">
        <v>12</v>
      </c>
      <c r="B33" t="s">
        <v>439</v>
      </c>
      <c r="D33">
        <v>830134</v>
      </c>
      <c r="E33" s="921">
        <f t="shared" si="3"/>
        <v>0</v>
      </c>
      <c r="F33" s="921">
        <f t="shared" si="4"/>
        <v>0</v>
      </c>
      <c r="G33" s="545">
        <f t="shared" si="5"/>
        <v>0</v>
      </c>
      <c r="H33" s="921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5">
      <c r="A34">
        <v>12</v>
      </c>
      <c r="B34" t="s">
        <v>439</v>
      </c>
      <c r="D34">
        <v>830141</v>
      </c>
      <c r="E34" s="921">
        <f t="shared" si="3"/>
        <v>0</v>
      </c>
      <c r="F34" s="921">
        <f t="shared" si="4"/>
        <v>0</v>
      </c>
      <c r="G34" s="545">
        <f t="shared" si="5"/>
        <v>0</v>
      </c>
      <c r="H34" s="921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5">
      <c r="A35">
        <v>12</v>
      </c>
      <c r="B35" t="s">
        <v>439</v>
      </c>
      <c r="D35">
        <v>830152</v>
      </c>
      <c r="E35" s="921">
        <f t="shared" si="3"/>
        <v>0</v>
      </c>
      <c r="F35" s="921">
        <f t="shared" si="4"/>
        <v>0</v>
      </c>
      <c r="G35" s="545">
        <f t="shared" si="5"/>
        <v>0</v>
      </c>
      <c r="H35" s="921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5">
      <c r="A36">
        <v>12</v>
      </c>
      <c r="B36" t="s">
        <v>439</v>
      </c>
      <c r="D36">
        <v>830153</v>
      </c>
      <c r="E36" s="921">
        <f t="shared" si="3"/>
        <v>0</v>
      </c>
      <c r="F36" s="921">
        <f t="shared" si="4"/>
        <v>0</v>
      </c>
      <c r="G36" s="545">
        <f t="shared" si="5"/>
        <v>0</v>
      </c>
      <c r="H36" s="921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5">
      <c r="A37">
        <v>12</v>
      </c>
      <c r="B37" t="s">
        <v>439</v>
      </c>
      <c r="D37">
        <v>830487</v>
      </c>
      <c r="E37" s="921">
        <f t="shared" si="3"/>
        <v>0</v>
      </c>
      <c r="F37" s="921">
        <f t="shared" si="4"/>
        <v>0</v>
      </c>
      <c r="G37" s="545">
        <f t="shared" si="5"/>
        <v>0</v>
      </c>
      <c r="H37" s="921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5">
      <c r="A38">
        <v>12</v>
      </c>
      <c r="B38" t="s">
        <v>439</v>
      </c>
      <c r="D38">
        <v>830489</v>
      </c>
      <c r="E38" s="921">
        <f t="shared" si="3"/>
        <v>0</v>
      </c>
      <c r="F38" s="921">
        <f t="shared" si="4"/>
        <v>0</v>
      </c>
      <c r="G38" s="545">
        <f t="shared" si="5"/>
        <v>0</v>
      </c>
      <c r="H38" s="921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5">
      <c r="A39">
        <v>12</v>
      </c>
      <c r="B39" t="s">
        <v>439</v>
      </c>
      <c r="D39">
        <v>833475</v>
      </c>
      <c r="E39" s="921">
        <f t="shared" si="3"/>
        <v>0</v>
      </c>
      <c r="F39" s="921">
        <f t="shared" si="4"/>
        <v>0</v>
      </c>
      <c r="G39" s="545">
        <f t="shared" si="5"/>
        <v>0</v>
      </c>
      <c r="H39" s="921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5">
      <c r="A40">
        <v>12</v>
      </c>
      <c r="B40" t="s">
        <v>439</v>
      </c>
      <c r="D40">
        <v>833564</v>
      </c>
      <c r="E40" s="921">
        <f t="shared" si="3"/>
        <v>0</v>
      </c>
      <c r="F40" s="921">
        <f t="shared" si="4"/>
        <v>0</v>
      </c>
      <c r="G40" s="545">
        <f t="shared" si="5"/>
        <v>0</v>
      </c>
      <c r="H40" s="921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5">
      <c r="A41">
        <v>12</v>
      </c>
      <c r="B41" t="s">
        <v>439</v>
      </c>
      <c r="D41">
        <v>833567</v>
      </c>
      <c r="E41" s="921">
        <f t="shared" si="3"/>
        <v>0</v>
      </c>
      <c r="F41" s="921">
        <f t="shared" si="4"/>
        <v>0</v>
      </c>
      <c r="G41" s="545">
        <f t="shared" si="5"/>
        <v>0</v>
      </c>
      <c r="H41" s="921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5">
      <c r="A42">
        <v>12</v>
      </c>
      <c r="B42" t="s">
        <v>439</v>
      </c>
      <c r="D42">
        <v>833616</v>
      </c>
      <c r="E42" s="921">
        <f t="shared" si="3"/>
        <v>0</v>
      </c>
      <c r="F42" s="921">
        <f t="shared" si="4"/>
        <v>0</v>
      </c>
      <c r="G42" s="545">
        <f t="shared" si="5"/>
        <v>0</v>
      </c>
      <c r="H42" s="921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5">
      <c r="A43">
        <v>12</v>
      </c>
      <c r="B43" t="s">
        <v>439</v>
      </c>
      <c r="D43">
        <v>834719</v>
      </c>
      <c r="E43" s="921">
        <f t="shared" si="3"/>
        <v>0</v>
      </c>
      <c r="F43" s="921">
        <f t="shared" si="4"/>
        <v>0</v>
      </c>
      <c r="G43" s="545">
        <f t="shared" si="5"/>
        <v>0</v>
      </c>
      <c r="H43" s="921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5">
      <c r="A44">
        <v>12</v>
      </c>
      <c r="B44" t="s">
        <v>439</v>
      </c>
      <c r="D44">
        <v>834793</v>
      </c>
      <c r="E44" s="921">
        <f t="shared" si="3"/>
        <v>0</v>
      </c>
      <c r="F44" s="921">
        <f t="shared" si="4"/>
        <v>0</v>
      </c>
      <c r="G44" s="545">
        <f t="shared" si="5"/>
        <v>0</v>
      </c>
      <c r="H44" s="921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5">
      <c r="A45">
        <v>12</v>
      </c>
      <c r="B45" t="s">
        <v>439</v>
      </c>
      <c r="D45">
        <v>835063</v>
      </c>
      <c r="E45" s="921">
        <f t="shared" si="3"/>
        <v>0</v>
      </c>
      <c r="F45" s="921">
        <f t="shared" si="4"/>
        <v>0</v>
      </c>
      <c r="G45" s="545">
        <f t="shared" si="5"/>
        <v>0</v>
      </c>
      <c r="H45" s="921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5">
      <c r="A46">
        <v>12</v>
      </c>
      <c r="B46" t="s">
        <v>439</v>
      </c>
      <c r="D46">
        <v>835839</v>
      </c>
      <c r="E46" s="921">
        <f t="shared" si="3"/>
        <v>0</v>
      </c>
      <c r="F46" s="921">
        <f t="shared" si="4"/>
        <v>0</v>
      </c>
      <c r="G46" s="545">
        <f t="shared" si="5"/>
        <v>0</v>
      </c>
      <c r="H46" s="921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5">
      <c r="A47">
        <v>21</v>
      </c>
      <c r="B47" t="s">
        <v>440</v>
      </c>
      <c r="D47">
        <v>821201</v>
      </c>
      <c r="E47" s="921">
        <f t="shared" si="3"/>
        <v>0</v>
      </c>
      <c r="F47" s="921">
        <f t="shared" si="4"/>
        <v>0</v>
      </c>
      <c r="G47" s="545">
        <f t="shared" si="5"/>
        <v>0</v>
      </c>
      <c r="H47" s="921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5">
      <c r="A48">
        <v>21</v>
      </c>
      <c r="B48" t="s">
        <v>440</v>
      </c>
      <c r="D48">
        <v>823408</v>
      </c>
      <c r="E48" s="921">
        <f t="shared" si="3"/>
        <v>0</v>
      </c>
      <c r="F48" s="921">
        <f t="shared" si="4"/>
        <v>0</v>
      </c>
      <c r="G48" s="545">
        <f t="shared" si="5"/>
        <v>0</v>
      </c>
      <c r="H48" s="921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5">
      <c r="A49">
        <v>21</v>
      </c>
      <c r="B49" t="s">
        <v>440</v>
      </c>
      <c r="D49">
        <v>826468</v>
      </c>
      <c r="E49" s="921">
        <f t="shared" si="3"/>
        <v>0</v>
      </c>
      <c r="F49" s="921">
        <f t="shared" si="4"/>
        <v>0</v>
      </c>
      <c r="G49" s="545">
        <f t="shared" si="5"/>
        <v>0</v>
      </c>
      <c r="H49" s="921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5">
      <c r="A50">
        <v>21</v>
      </c>
      <c r="B50" t="s">
        <v>440</v>
      </c>
      <c r="D50">
        <v>829086</v>
      </c>
      <c r="E50" s="921">
        <f t="shared" si="3"/>
        <v>0</v>
      </c>
      <c r="F50" s="921">
        <f t="shared" si="4"/>
        <v>0</v>
      </c>
      <c r="G50" s="545">
        <f t="shared" si="5"/>
        <v>0</v>
      </c>
      <c r="H50" s="921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5">
      <c r="A51">
        <v>21</v>
      </c>
      <c r="B51" t="s">
        <v>440</v>
      </c>
      <c r="D51">
        <v>829618</v>
      </c>
      <c r="E51" s="921">
        <f t="shared" si="3"/>
        <v>0</v>
      </c>
      <c r="F51" s="921">
        <f t="shared" si="4"/>
        <v>0</v>
      </c>
      <c r="G51" s="545">
        <f t="shared" si="5"/>
        <v>0</v>
      </c>
      <c r="H51" s="921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5">
      <c r="A52">
        <v>21</v>
      </c>
      <c r="B52" t="s">
        <v>440</v>
      </c>
      <c r="D52">
        <v>835574</v>
      </c>
      <c r="E52" s="921">
        <f t="shared" si="3"/>
        <v>0</v>
      </c>
      <c r="F52" s="921">
        <f t="shared" si="4"/>
        <v>0</v>
      </c>
      <c r="G52" s="545">
        <f t="shared" si="5"/>
        <v>0</v>
      </c>
      <c r="H52" s="921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5">
      <c r="A53">
        <v>22</v>
      </c>
      <c r="B53" t="s">
        <v>441</v>
      </c>
      <c r="D53">
        <v>817162</v>
      </c>
      <c r="E53" s="921">
        <f t="shared" si="3"/>
        <v>0</v>
      </c>
      <c r="F53" s="921">
        <f t="shared" si="4"/>
        <v>0</v>
      </c>
      <c r="G53" s="545">
        <f t="shared" si="5"/>
        <v>0</v>
      </c>
      <c r="H53" s="921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5">
      <c r="A54">
        <v>22</v>
      </c>
      <c r="B54" t="s">
        <v>441</v>
      </c>
      <c r="D54">
        <v>821202</v>
      </c>
      <c r="E54" s="921">
        <f t="shared" si="3"/>
        <v>0</v>
      </c>
      <c r="F54" s="921">
        <f t="shared" si="4"/>
        <v>0</v>
      </c>
      <c r="G54" s="545">
        <f t="shared" si="5"/>
        <v>0</v>
      </c>
      <c r="H54" s="921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5">
      <c r="A55">
        <v>23</v>
      </c>
      <c r="B55" t="s">
        <v>442</v>
      </c>
      <c r="D55">
        <v>800842</v>
      </c>
      <c r="E55" s="921">
        <f t="shared" si="3"/>
        <v>0</v>
      </c>
      <c r="F55" s="921">
        <f t="shared" si="4"/>
        <v>0</v>
      </c>
      <c r="G55" s="545">
        <f t="shared" si="5"/>
        <v>0</v>
      </c>
      <c r="H55" s="921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5">
      <c r="A56">
        <v>23</v>
      </c>
      <c r="B56" t="s">
        <v>442</v>
      </c>
      <c r="D56">
        <v>805603</v>
      </c>
      <c r="E56" s="921">
        <f t="shared" si="3"/>
        <v>0</v>
      </c>
      <c r="F56" s="921">
        <f t="shared" si="4"/>
        <v>0</v>
      </c>
      <c r="G56" s="545">
        <f t="shared" si="5"/>
        <v>0</v>
      </c>
      <c r="H56" s="921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5">
      <c r="A57">
        <v>23</v>
      </c>
      <c r="B57" t="s">
        <v>442</v>
      </c>
      <c r="D57">
        <v>805904</v>
      </c>
      <c r="E57" s="921">
        <f t="shared" si="3"/>
        <v>0</v>
      </c>
      <c r="F57" s="921">
        <f t="shared" si="4"/>
        <v>0</v>
      </c>
      <c r="G57" s="545">
        <f t="shared" si="5"/>
        <v>0</v>
      </c>
      <c r="H57" s="921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5">
      <c r="A58">
        <v>32</v>
      </c>
      <c r="B58" t="s">
        <v>443</v>
      </c>
      <c r="D58">
        <v>829804</v>
      </c>
      <c r="E58" s="921">
        <f t="shared" si="3"/>
        <v>0</v>
      </c>
      <c r="F58" s="921">
        <f t="shared" si="4"/>
        <v>0</v>
      </c>
      <c r="G58" s="545">
        <f t="shared" si="5"/>
        <v>0</v>
      </c>
      <c r="H58" s="921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5">
      <c r="A59">
        <v>36</v>
      </c>
      <c r="B59" t="s">
        <v>444</v>
      </c>
      <c r="D59">
        <v>800536</v>
      </c>
      <c r="E59" s="921">
        <f t="shared" si="3"/>
        <v>0</v>
      </c>
      <c r="F59" s="921">
        <f t="shared" si="4"/>
        <v>0</v>
      </c>
      <c r="G59" s="545">
        <f t="shared" si="5"/>
        <v>0</v>
      </c>
      <c r="H59" s="921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5">
      <c r="A60">
        <v>39</v>
      </c>
      <c r="B60" t="s">
        <v>445</v>
      </c>
      <c r="D60">
        <v>802320</v>
      </c>
      <c r="E60" s="921">
        <f t="shared" si="3"/>
        <v>0</v>
      </c>
      <c r="F60" s="921">
        <f t="shared" si="4"/>
        <v>0</v>
      </c>
      <c r="G60" s="545">
        <f t="shared" si="5"/>
        <v>0</v>
      </c>
      <c r="H60" s="921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5">
      <c r="A61">
        <v>39</v>
      </c>
      <c r="B61" t="s">
        <v>445</v>
      </c>
      <c r="D61">
        <v>802797</v>
      </c>
      <c r="E61" s="921">
        <f t="shared" si="3"/>
        <v>0</v>
      </c>
      <c r="F61" s="921">
        <f t="shared" si="4"/>
        <v>0</v>
      </c>
      <c r="G61" s="545">
        <f t="shared" si="5"/>
        <v>0</v>
      </c>
      <c r="H61" s="921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5">
      <c r="A62">
        <v>39</v>
      </c>
      <c r="B62" t="s">
        <v>445</v>
      </c>
      <c r="D62">
        <v>803088</v>
      </c>
      <c r="E62" s="921">
        <f t="shared" si="3"/>
        <v>0</v>
      </c>
      <c r="F62" s="921">
        <f t="shared" si="4"/>
        <v>0</v>
      </c>
      <c r="G62" s="545">
        <f t="shared" si="5"/>
        <v>0</v>
      </c>
      <c r="H62" s="921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5">
      <c r="A63">
        <v>40</v>
      </c>
      <c r="B63" t="s">
        <v>446</v>
      </c>
      <c r="D63">
        <v>800794</v>
      </c>
      <c r="E63" s="921">
        <f t="shared" si="3"/>
        <v>0</v>
      </c>
      <c r="F63" s="921">
        <f t="shared" si="4"/>
        <v>0</v>
      </c>
      <c r="G63" s="545">
        <f t="shared" si="5"/>
        <v>0</v>
      </c>
      <c r="H63" s="921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5">
      <c r="A64">
        <v>40</v>
      </c>
      <c r="B64" t="s">
        <v>446</v>
      </c>
      <c r="D64">
        <v>800913</v>
      </c>
      <c r="E64" s="921">
        <f t="shared" si="3"/>
        <v>0</v>
      </c>
      <c r="F64" s="921">
        <f t="shared" si="4"/>
        <v>0</v>
      </c>
      <c r="G64" s="545">
        <f t="shared" si="5"/>
        <v>0</v>
      </c>
      <c r="H64" s="921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5">
      <c r="A65">
        <v>40</v>
      </c>
      <c r="B65" t="s">
        <v>446</v>
      </c>
      <c r="D65">
        <v>804831</v>
      </c>
      <c r="E65" s="921">
        <f t="shared" si="3"/>
        <v>0</v>
      </c>
      <c r="F65" s="921">
        <f t="shared" si="4"/>
        <v>0</v>
      </c>
      <c r="G65" s="545">
        <f t="shared" si="5"/>
        <v>0</v>
      </c>
      <c r="H65" s="921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5">
      <c r="A66">
        <v>40</v>
      </c>
      <c r="B66" t="s">
        <v>446</v>
      </c>
      <c r="D66">
        <v>819183</v>
      </c>
      <c r="E66" s="921">
        <f t="shared" si="3"/>
        <v>0</v>
      </c>
      <c r="F66" s="921">
        <f t="shared" si="4"/>
        <v>0</v>
      </c>
      <c r="G66" s="545">
        <f t="shared" si="5"/>
        <v>0</v>
      </c>
      <c r="H66" s="921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5">
      <c r="A67">
        <v>40</v>
      </c>
      <c r="B67" t="s">
        <v>446</v>
      </c>
      <c r="D67">
        <v>827900</v>
      </c>
      <c r="E67" s="921">
        <f t="shared" si="3"/>
        <v>0</v>
      </c>
      <c r="F67" s="921">
        <f t="shared" si="4"/>
        <v>0</v>
      </c>
      <c r="G67" s="545">
        <f t="shared" si="5"/>
        <v>0</v>
      </c>
      <c r="H67" s="921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5">
      <c r="A68">
        <v>40</v>
      </c>
      <c r="B68" t="s">
        <v>446</v>
      </c>
      <c r="D68">
        <v>828684</v>
      </c>
      <c r="E68" s="921">
        <f t="shared" ref="E68:E131" si="10">IF(ISNA(VLOOKUP(D68,CNRVol,5,FALSE)),0,VLOOKUP(D68,CNRVol,5,FALSE))</f>
        <v>0</v>
      </c>
      <c r="F68" s="921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1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5">
      <c r="A69">
        <v>40</v>
      </c>
      <c r="B69" t="s">
        <v>446</v>
      </c>
      <c r="D69">
        <v>822289</v>
      </c>
      <c r="E69" s="921">
        <f t="shared" si="10"/>
        <v>0</v>
      </c>
      <c r="F69" s="921">
        <f t="shared" si="11"/>
        <v>0</v>
      </c>
      <c r="G69" s="545">
        <f t="shared" si="12"/>
        <v>0</v>
      </c>
      <c r="H69" s="921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5">
      <c r="A70">
        <v>43</v>
      </c>
      <c r="B70" t="s">
        <v>447</v>
      </c>
      <c r="C70" t="s">
        <v>371</v>
      </c>
      <c r="D70">
        <v>801525</v>
      </c>
      <c r="E70" s="921">
        <f t="shared" si="10"/>
        <v>0</v>
      </c>
      <c r="F70" s="921">
        <f t="shared" si="11"/>
        <v>0</v>
      </c>
      <c r="G70" s="545">
        <f t="shared" si="12"/>
        <v>0</v>
      </c>
      <c r="H70" s="921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5">
      <c r="A71">
        <v>43</v>
      </c>
      <c r="B71" t="s">
        <v>447</v>
      </c>
      <c r="C71" t="s">
        <v>371</v>
      </c>
      <c r="D71">
        <v>804376</v>
      </c>
      <c r="E71" s="921">
        <f t="shared" si="10"/>
        <v>0</v>
      </c>
      <c r="F71" s="921">
        <f t="shared" si="11"/>
        <v>0</v>
      </c>
      <c r="G71" s="545">
        <f t="shared" si="12"/>
        <v>0</v>
      </c>
      <c r="H71" s="921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5">
      <c r="A72">
        <v>43</v>
      </c>
      <c r="B72" t="s">
        <v>447</v>
      </c>
      <c r="C72" t="s">
        <v>371</v>
      </c>
      <c r="D72">
        <v>804430</v>
      </c>
      <c r="E72" s="921">
        <f t="shared" si="10"/>
        <v>0</v>
      </c>
      <c r="F72" s="921">
        <f t="shared" si="11"/>
        <v>0</v>
      </c>
      <c r="G72" s="545">
        <f t="shared" si="12"/>
        <v>0</v>
      </c>
      <c r="H72" s="921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5">
      <c r="A73">
        <v>43</v>
      </c>
      <c r="B73" t="s">
        <v>447</v>
      </c>
      <c r="C73" t="s">
        <v>371</v>
      </c>
      <c r="D73">
        <v>805176</v>
      </c>
      <c r="E73" s="921">
        <f t="shared" si="10"/>
        <v>0</v>
      </c>
      <c r="F73" s="921">
        <f t="shared" si="11"/>
        <v>0</v>
      </c>
      <c r="G73" s="545">
        <f t="shared" si="12"/>
        <v>0</v>
      </c>
      <c r="H73" s="921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5">
      <c r="A74">
        <v>48</v>
      </c>
      <c r="B74" t="s">
        <v>448</v>
      </c>
      <c r="C74" t="s">
        <v>372</v>
      </c>
      <c r="D74">
        <v>805808</v>
      </c>
      <c r="E74" s="921">
        <f t="shared" si="10"/>
        <v>0</v>
      </c>
      <c r="F74" s="921">
        <f t="shared" si="11"/>
        <v>0</v>
      </c>
      <c r="G74" s="545">
        <f t="shared" si="12"/>
        <v>0</v>
      </c>
      <c r="H74" s="921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5">
      <c r="A75">
        <v>48</v>
      </c>
      <c r="B75" t="s">
        <v>448</v>
      </c>
      <c r="C75" t="s">
        <v>372</v>
      </c>
      <c r="D75">
        <v>801897</v>
      </c>
      <c r="E75" s="921">
        <f t="shared" si="10"/>
        <v>0</v>
      </c>
      <c r="F75" s="921">
        <f t="shared" si="11"/>
        <v>0</v>
      </c>
      <c r="G75" s="545">
        <f t="shared" si="12"/>
        <v>0</v>
      </c>
      <c r="H75" s="921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5">
      <c r="A76">
        <v>48</v>
      </c>
      <c r="B76" t="s">
        <v>448</v>
      </c>
      <c r="C76" t="s">
        <v>372</v>
      </c>
      <c r="D76">
        <v>801996</v>
      </c>
      <c r="E76" s="921">
        <f t="shared" si="10"/>
        <v>0</v>
      </c>
      <c r="F76" s="921">
        <f t="shared" si="11"/>
        <v>0</v>
      </c>
      <c r="G76" s="545">
        <f t="shared" si="12"/>
        <v>0</v>
      </c>
      <c r="H76" s="921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5">
      <c r="A77">
        <v>48</v>
      </c>
      <c r="B77" t="s">
        <v>448</v>
      </c>
      <c r="C77" t="s">
        <v>372</v>
      </c>
      <c r="D77">
        <v>802013</v>
      </c>
      <c r="E77" s="921">
        <f t="shared" si="10"/>
        <v>0</v>
      </c>
      <c r="F77" s="921">
        <f t="shared" si="11"/>
        <v>0</v>
      </c>
      <c r="G77" s="545">
        <f t="shared" si="12"/>
        <v>0</v>
      </c>
      <c r="H77" s="921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5">
      <c r="A78">
        <v>48</v>
      </c>
      <c r="B78" t="s">
        <v>448</v>
      </c>
      <c r="C78" t="s">
        <v>372</v>
      </c>
      <c r="D78">
        <v>802145</v>
      </c>
      <c r="E78" s="921">
        <f t="shared" si="10"/>
        <v>0</v>
      </c>
      <c r="F78" s="921">
        <f t="shared" si="11"/>
        <v>0</v>
      </c>
      <c r="G78" s="545">
        <f t="shared" si="12"/>
        <v>0</v>
      </c>
      <c r="H78" s="921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5">
      <c r="A79">
        <v>48</v>
      </c>
      <c r="B79" t="s">
        <v>448</v>
      </c>
      <c r="C79" t="s">
        <v>372</v>
      </c>
      <c r="D79">
        <v>802146</v>
      </c>
      <c r="E79" s="921">
        <f t="shared" si="10"/>
        <v>0</v>
      </c>
      <c r="F79" s="921">
        <f t="shared" si="11"/>
        <v>0</v>
      </c>
      <c r="G79" s="545">
        <f t="shared" si="12"/>
        <v>0</v>
      </c>
      <c r="H79" s="921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5">
      <c r="A80">
        <v>48</v>
      </c>
      <c r="B80" t="s">
        <v>448</v>
      </c>
      <c r="C80" t="s">
        <v>372</v>
      </c>
      <c r="D80">
        <v>802592</v>
      </c>
      <c r="E80" s="921">
        <f t="shared" si="10"/>
        <v>0</v>
      </c>
      <c r="F80" s="921">
        <f t="shared" si="11"/>
        <v>0</v>
      </c>
      <c r="G80" s="545">
        <f t="shared" si="12"/>
        <v>0</v>
      </c>
      <c r="H80" s="921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5">
      <c r="A81">
        <v>48</v>
      </c>
      <c r="B81" t="s">
        <v>448</v>
      </c>
      <c r="C81" t="s">
        <v>372</v>
      </c>
      <c r="D81">
        <v>802642</v>
      </c>
      <c r="E81" s="921">
        <f t="shared" si="10"/>
        <v>0</v>
      </c>
      <c r="F81" s="921">
        <f t="shared" si="11"/>
        <v>0</v>
      </c>
      <c r="G81" s="545">
        <f t="shared" si="12"/>
        <v>0</v>
      </c>
      <c r="H81" s="921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5">
      <c r="A82">
        <v>48</v>
      </c>
      <c r="B82" t="s">
        <v>448</v>
      </c>
      <c r="C82" t="s">
        <v>372</v>
      </c>
      <c r="D82">
        <v>802655</v>
      </c>
      <c r="E82" s="921">
        <f t="shared" si="10"/>
        <v>0</v>
      </c>
      <c r="F82" s="921">
        <f t="shared" si="11"/>
        <v>0</v>
      </c>
      <c r="G82" s="545">
        <f t="shared" si="12"/>
        <v>0</v>
      </c>
      <c r="H82" s="921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5">
      <c r="A83">
        <v>48</v>
      </c>
      <c r="B83" t="s">
        <v>448</v>
      </c>
      <c r="C83" t="s">
        <v>372</v>
      </c>
      <c r="D83">
        <v>803011</v>
      </c>
      <c r="E83" s="921">
        <f t="shared" si="10"/>
        <v>0</v>
      </c>
      <c r="F83" s="921">
        <f t="shared" si="11"/>
        <v>0</v>
      </c>
      <c r="G83" s="545">
        <f t="shared" si="12"/>
        <v>0</v>
      </c>
      <c r="H83" s="921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5">
      <c r="A84">
        <v>48</v>
      </c>
      <c r="B84" t="s">
        <v>448</v>
      </c>
      <c r="C84" t="s">
        <v>372</v>
      </c>
      <c r="D84">
        <v>803258</v>
      </c>
      <c r="E84" s="921">
        <f t="shared" si="10"/>
        <v>0</v>
      </c>
      <c r="F84" s="921">
        <f t="shared" si="11"/>
        <v>0</v>
      </c>
      <c r="G84" s="545">
        <f t="shared" si="12"/>
        <v>0</v>
      </c>
      <c r="H84" s="921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5">
      <c r="A85">
        <v>48</v>
      </c>
      <c r="B85" t="s">
        <v>448</v>
      </c>
      <c r="C85" t="s">
        <v>372</v>
      </c>
      <c r="D85">
        <v>804344</v>
      </c>
      <c r="E85" s="921">
        <f t="shared" si="10"/>
        <v>0</v>
      </c>
      <c r="F85" s="921">
        <f t="shared" si="11"/>
        <v>0</v>
      </c>
      <c r="G85" s="545">
        <f t="shared" si="12"/>
        <v>0</v>
      </c>
      <c r="H85" s="921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5">
      <c r="A86">
        <v>48</v>
      </c>
      <c r="B86" t="s">
        <v>448</v>
      </c>
      <c r="C86" t="s">
        <v>372</v>
      </c>
      <c r="D86">
        <v>816097</v>
      </c>
      <c r="E86" s="921">
        <f t="shared" si="10"/>
        <v>0</v>
      </c>
      <c r="F86" s="921">
        <f t="shared" si="11"/>
        <v>0</v>
      </c>
      <c r="G86" s="545">
        <f t="shared" si="12"/>
        <v>0</v>
      </c>
      <c r="H86" s="921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5">
      <c r="A87">
        <v>48</v>
      </c>
      <c r="B87" t="s">
        <v>448</v>
      </c>
      <c r="C87" t="s">
        <v>372</v>
      </c>
      <c r="D87">
        <v>824927</v>
      </c>
      <c r="E87" s="921">
        <f t="shared" si="10"/>
        <v>0</v>
      </c>
      <c r="F87" s="921">
        <f t="shared" si="11"/>
        <v>0</v>
      </c>
      <c r="G87" s="545">
        <f t="shared" si="12"/>
        <v>0</v>
      </c>
      <c r="H87" s="921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5">
      <c r="A88">
        <v>48</v>
      </c>
      <c r="B88" t="s">
        <v>448</v>
      </c>
      <c r="C88" t="s">
        <v>372</v>
      </c>
      <c r="D88">
        <v>827191</v>
      </c>
      <c r="E88" s="921">
        <f t="shared" si="10"/>
        <v>0</v>
      </c>
      <c r="F88" s="921">
        <f t="shared" si="11"/>
        <v>0</v>
      </c>
      <c r="G88" s="545">
        <f t="shared" si="12"/>
        <v>0</v>
      </c>
      <c r="H88" s="921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5">
      <c r="A89">
        <v>48</v>
      </c>
      <c r="B89" t="s">
        <v>448</v>
      </c>
      <c r="C89" t="s">
        <v>372</v>
      </c>
      <c r="D89">
        <v>827203</v>
      </c>
      <c r="E89" s="921">
        <f t="shared" si="10"/>
        <v>0</v>
      </c>
      <c r="F89" s="921">
        <f t="shared" si="11"/>
        <v>0</v>
      </c>
      <c r="G89" s="545">
        <f t="shared" si="12"/>
        <v>0</v>
      </c>
      <c r="H89" s="921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5">
      <c r="A90">
        <v>48</v>
      </c>
      <c r="B90" t="s">
        <v>448</v>
      </c>
      <c r="C90" t="s">
        <v>372</v>
      </c>
      <c r="D90">
        <v>828377</v>
      </c>
      <c r="E90" s="921">
        <f t="shared" si="10"/>
        <v>0</v>
      </c>
      <c r="F90" s="921">
        <f t="shared" si="11"/>
        <v>0</v>
      </c>
      <c r="G90" s="545">
        <f t="shared" si="12"/>
        <v>0</v>
      </c>
      <c r="H90" s="921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5">
      <c r="A91">
        <v>48</v>
      </c>
      <c r="B91" t="s">
        <v>448</v>
      </c>
      <c r="C91" t="s">
        <v>372</v>
      </c>
      <c r="D91">
        <v>828385</v>
      </c>
      <c r="E91" s="921">
        <f t="shared" si="10"/>
        <v>0</v>
      </c>
      <c r="F91" s="921">
        <f t="shared" si="11"/>
        <v>0</v>
      </c>
      <c r="G91" s="545">
        <f t="shared" si="12"/>
        <v>0</v>
      </c>
      <c r="H91" s="921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5">
      <c r="A92">
        <v>48</v>
      </c>
      <c r="B92" t="s">
        <v>448</v>
      </c>
      <c r="C92" t="s">
        <v>372</v>
      </c>
      <c r="D92">
        <v>828394</v>
      </c>
      <c r="E92" s="921">
        <f t="shared" si="10"/>
        <v>0</v>
      </c>
      <c r="F92" s="921">
        <f t="shared" si="11"/>
        <v>0</v>
      </c>
      <c r="G92" s="545">
        <f t="shared" si="12"/>
        <v>0</v>
      </c>
      <c r="H92" s="921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5">
      <c r="A93">
        <v>48</v>
      </c>
      <c r="B93" t="s">
        <v>448</v>
      </c>
      <c r="C93" t="s">
        <v>372</v>
      </c>
      <c r="D93">
        <v>829391</v>
      </c>
      <c r="E93" s="921">
        <f t="shared" si="10"/>
        <v>0</v>
      </c>
      <c r="F93" s="921">
        <f t="shared" si="11"/>
        <v>0</v>
      </c>
      <c r="G93" s="545">
        <f t="shared" si="12"/>
        <v>0</v>
      </c>
      <c r="H93" s="921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5">
      <c r="A94">
        <v>48</v>
      </c>
      <c r="B94" t="s">
        <v>448</v>
      </c>
      <c r="C94" t="s">
        <v>372</v>
      </c>
      <c r="D94">
        <v>829863</v>
      </c>
      <c r="E94" s="921">
        <f t="shared" si="10"/>
        <v>0</v>
      </c>
      <c r="F94" s="921">
        <f t="shared" si="11"/>
        <v>0</v>
      </c>
      <c r="G94" s="545">
        <f t="shared" si="12"/>
        <v>0</v>
      </c>
      <c r="H94" s="921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5">
      <c r="A95">
        <v>48</v>
      </c>
      <c r="B95" t="s">
        <v>448</v>
      </c>
      <c r="C95" t="s">
        <v>372</v>
      </c>
      <c r="D95">
        <v>829864</v>
      </c>
      <c r="E95" s="921">
        <f t="shared" si="10"/>
        <v>0</v>
      </c>
      <c r="F95" s="921">
        <f t="shared" si="11"/>
        <v>0</v>
      </c>
      <c r="G95" s="545">
        <f t="shared" si="12"/>
        <v>0</v>
      </c>
      <c r="H95" s="921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5">
      <c r="A96">
        <v>48</v>
      </c>
      <c r="B96" t="s">
        <v>448</v>
      </c>
      <c r="C96" t="s">
        <v>372</v>
      </c>
      <c r="D96">
        <v>829948</v>
      </c>
      <c r="E96" s="921">
        <f t="shared" si="10"/>
        <v>0</v>
      </c>
      <c r="F96" s="921">
        <f t="shared" si="11"/>
        <v>0</v>
      </c>
      <c r="G96" s="545">
        <f t="shared" si="12"/>
        <v>0</v>
      </c>
      <c r="H96" s="921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5">
      <c r="A97">
        <v>50</v>
      </c>
      <c r="B97" t="s">
        <v>449</v>
      </c>
      <c r="D97">
        <v>802129</v>
      </c>
      <c r="E97" s="921">
        <f t="shared" si="10"/>
        <v>0</v>
      </c>
      <c r="F97" s="921">
        <f t="shared" si="11"/>
        <v>0</v>
      </c>
      <c r="G97" s="545">
        <f t="shared" si="12"/>
        <v>0</v>
      </c>
      <c r="H97" s="921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5">
      <c r="A98">
        <v>50</v>
      </c>
      <c r="B98" t="s">
        <v>449</v>
      </c>
      <c r="D98">
        <v>803309</v>
      </c>
      <c r="E98" s="921">
        <f t="shared" si="10"/>
        <v>0</v>
      </c>
      <c r="F98" s="921">
        <f t="shared" si="11"/>
        <v>0</v>
      </c>
      <c r="G98" s="545">
        <f t="shared" si="12"/>
        <v>0</v>
      </c>
      <c r="H98" s="921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5">
      <c r="A99">
        <v>50</v>
      </c>
      <c r="B99" t="s">
        <v>449</v>
      </c>
      <c r="D99">
        <v>830507</v>
      </c>
      <c r="E99" s="921">
        <f t="shared" si="10"/>
        <v>0</v>
      </c>
      <c r="F99" s="921">
        <f t="shared" si="11"/>
        <v>0</v>
      </c>
      <c r="G99" s="545">
        <f t="shared" si="12"/>
        <v>0</v>
      </c>
      <c r="H99" s="921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5">
      <c r="A100">
        <v>51</v>
      </c>
      <c r="B100" t="s">
        <v>447</v>
      </c>
      <c r="C100" t="s">
        <v>373</v>
      </c>
      <c r="D100">
        <v>801560</v>
      </c>
      <c r="E100" s="921">
        <f t="shared" si="10"/>
        <v>0</v>
      </c>
      <c r="F100" s="921">
        <f t="shared" si="11"/>
        <v>0</v>
      </c>
      <c r="G100" s="545">
        <f t="shared" si="12"/>
        <v>0</v>
      </c>
      <c r="H100" s="921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5">
      <c r="A101">
        <v>54</v>
      </c>
      <c r="B101" t="s">
        <v>450</v>
      </c>
      <c r="D101">
        <v>800650</v>
      </c>
      <c r="E101" s="921">
        <f t="shared" si="10"/>
        <v>0</v>
      </c>
      <c r="F101" s="921">
        <f t="shared" si="11"/>
        <v>0</v>
      </c>
      <c r="G101" s="545">
        <f t="shared" si="12"/>
        <v>0</v>
      </c>
      <c r="H101" s="921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5">
      <c r="A102">
        <v>55</v>
      </c>
      <c r="B102" t="s">
        <v>451</v>
      </c>
      <c r="D102">
        <v>800740</v>
      </c>
      <c r="E102" s="921">
        <f t="shared" si="10"/>
        <v>0</v>
      </c>
      <c r="F102" s="921">
        <f t="shared" si="11"/>
        <v>0</v>
      </c>
      <c r="G102" s="545">
        <f t="shared" si="12"/>
        <v>0</v>
      </c>
      <c r="H102" s="921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5">
      <c r="A103">
        <v>58</v>
      </c>
      <c r="B103" t="s">
        <v>452</v>
      </c>
      <c r="D103">
        <v>821780</v>
      </c>
      <c r="E103" s="921">
        <f t="shared" si="10"/>
        <v>1989</v>
      </c>
      <c r="F103" s="921">
        <f t="shared" si="11"/>
        <v>2238</v>
      </c>
      <c r="G103" s="545">
        <f t="shared" si="12"/>
        <v>1904.4675</v>
      </c>
      <c r="H103" s="921">
        <f t="shared" si="13"/>
        <v>25</v>
      </c>
      <c r="I103" s="173"/>
      <c r="J103" t="str">
        <f t="shared" si="7"/>
        <v>Y</v>
      </c>
      <c r="K103" s="226">
        <f t="shared" si="8"/>
        <v>2238</v>
      </c>
      <c r="L103">
        <f t="shared" si="9"/>
        <v>0</v>
      </c>
    </row>
    <row r="104" spans="1:12" ht="14.1" customHeight="1" x14ac:dyDescent="0.25">
      <c r="A104">
        <v>60</v>
      </c>
      <c r="B104" t="s">
        <v>453</v>
      </c>
      <c r="D104">
        <v>801535</v>
      </c>
      <c r="E104" s="921">
        <f t="shared" si="10"/>
        <v>0</v>
      </c>
      <c r="F104" s="921">
        <f t="shared" si="11"/>
        <v>0</v>
      </c>
      <c r="G104" s="545">
        <f t="shared" si="12"/>
        <v>0</v>
      </c>
      <c r="H104" s="921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5">
      <c r="A105">
        <v>63</v>
      </c>
      <c r="B105" t="s">
        <v>454</v>
      </c>
      <c r="D105">
        <v>834503</v>
      </c>
      <c r="E105" s="921">
        <f t="shared" si="10"/>
        <v>0</v>
      </c>
      <c r="F105" s="921">
        <f t="shared" si="11"/>
        <v>0</v>
      </c>
      <c r="G105" s="545">
        <f t="shared" si="12"/>
        <v>0</v>
      </c>
      <c r="H105" s="921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5">
      <c r="A106">
        <v>63</v>
      </c>
      <c r="B106" t="s">
        <v>454</v>
      </c>
      <c r="D106">
        <v>834606</v>
      </c>
      <c r="E106" s="921">
        <f t="shared" si="10"/>
        <v>0</v>
      </c>
      <c r="F106" s="921">
        <f t="shared" si="11"/>
        <v>0</v>
      </c>
      <c r="G106" s="545">
        <f t="shared" si="12"/>
        <v>0</v>
      </c>
      <c r="H106" s="921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5">
      <c r="A107">
        <v>63</v>
      </c>
      <c r="B107" t="s">
        <v>454</v>
      </c>
      <c r="D107">
        <v>834284</v>
      </c>
      <c r="E107" s="921">
        <f t="shared" si="10"/>
        <v>0</v>
      </c>
      <c r="F107" s="921">
        <f t="shared" si="11"/>
        <v>0</v>
      </c>
      <c r="G107" s="545">
        <f t="shared" si="12"/>
        <v>0</v>
      </c>
      <c r="H107" s="921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5">
      <c r="A108">
        <v>63</v>
      </c>
      <c r="B108" t="s">
        <v>454</v>
      </c>
      <c r="D108">
        <v>834285</v>
      </c>
      <c r="E108" s="921">
        <f t="shared" si="10"/>
        <v>0</v>
      </c>
      <c r="F108" s="921">
        <f t="shared" si="11"/>
        <v>0</v>
      </c>
      <c r="G108" s="545">
        <f t="shared" si="12"/>
        <v>0</v>
      </c>
      <c r="H108" s="921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5">
      <c r="A109">
        <v>63</v>
      </c>
      <c r="B109" t="s">
        <v>454</v>
      </c>
      <c r="D109">
        <v>834286</v>
      </c>
      <c r="E109" s="921">
        <f t="shared" si="10"/>
        <v>0</v>
      </c>
      <c r="F109" s="921">
        <f t="shared" si="11"/>
        <v>0</v>
      </c>
      <c r="G109" s="545">
        <f t="shared" si="12"/>
        <v>0</v>
      </c>
      <c r="H109" s="921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5">
      <c r="A110">
        <v>63</v>
      </c>
      <c r="B110" t="s">
        <v>454</v>
      </c>
      <c r="D110">
        <v>834505</v>
      </c>
      <c r="E110" s="921">
        <f t="shared" si="10"/>
        <v>0</v>
      </c>
      <c r="F110" s="921">
        <f t="shared" si="11"/>
        <v>0</v>
      </c>
      <c r="G110" s="545">
        <f t="shared" si="12"/>
        <v>0</v>
      </c>
      <c r="H110" s="921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5">
      <c r="A111">
        <v>65</v>
      </c>
      <c r="B111" t="s">
        <v>455</v>
      </c>
      <c r="D111">
        <v>817515</v>
      </c>
      <c r="E111" s="921">
        <f t="shared" si="10"/>
        <v>0</v>
      </c>
      <c r="F111" s="921">
        <f t="shared" si="11"/>
        <v>0</v>
      </c>
      <c r="G111" s="545">
        <f t="shared" si="12"/>
        <v>0</v>
      </c>
      <c r="H111" s="921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5">
      <c r="A112">
        <v>68</v>
      </c>
      <c r="B112" t="s">
        <v>456</v>
      </c>
      <c r="D112">
        <v>804526</v>
      </c>
      <c r="E112" s="921">
        <f t="shared" si="10"/>
        <v>0</v>
      </c>
      <c r="F112" s="921">
        <f t="shared" si="11"/>
        <v>0</v>
      </c>
      <c r="G112" s="545">
        <f t="shared" si="12"/>
        <v>0</v>
      </c>
      <c r="H112" s="921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5">
      <c r="A113">
        <v>73</v>
      </c>
      <c r="B113" t="s">
        <v>457</v>
      </c>
      <c r="C113" t="s">
        <v>374</v>
      </c>
      <c r="D113">
        <v>800494</v>
      </c>
      <c r="E113" s="921">
        <f t="shared" si="10"/>
        <v>0</v>
      </c>
      <c r="F113" s="921">
        <f t="shared" si="11"/>
        <v>0</v>
      </c>
      <c r="G113" s="545">
        <f t="shared" si="12"/>
        <v>0</v>
      </c>
      <c r="H113" s="921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5">
      <c r="A114">
        <v>75</v>
      </c>
      <c r="B114" t="s">
        <v>458</v>
      </c>
      <c r="D114">
        <v>801518</v>
      </c>
      <c r="E114" s="921">
        <f t="shared" si="10"/>
        <v>0</v>
      </c>
      <c r="F114" s="921">
        <f t="shared" si="11"/>
        <v>0</v>
      </c>
      <c r="G114" s="545">
        <f t="shared" si="12"/>
        <v>0</v>
      </c>
      <c r="H114" s="921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5">
      <c r="A115">
        <v>75</v>
      </c>
      <c r="B115" t="s">
        <v>458</v>
      </c>
      <c r="D115">
        <v>834659</v>
      </c>
      <c r="E115" s="921">
        <f t="shared" si="10"/>
        <v>0</v>
      </c>
      <c r="F115" s="921">
        <f t="shared" si="11"/>
        <v>0</v>
      </c>
      <c r="G115" s="545">
        <f t="shared" si="12"/>
        <v>0</v>
      </c>
      <c r="H115" s="921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5">
      <c r="A116">
        <v>75</v>
      </c>
      <c r="B116" t="s">
        <v>458</v>
      </c>
      <c r="D116">
        <v>836765</v>
      </c>
      <c r="E116" s="921">
        <f t="shared" si="10"/>
        <v>0</v>
      </c>
      <c r="F116" s="921">
        <f t="shared" si="11"/>
        <v>0</v>
      </c>
      <c r="G116" s="545">
        <f t="shared" si="12"/>
        <v>0</v>
      </c>
      <c r="H116" s="921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5">
      <c r="A117">
        <v>78</v>
      </c>
      <c r="B117" t="s">
        <v>459</v>
      </c>
      <c r="C117" t="s">
        <v>375</v>
      </c>
      <c r="D117">
        <v>828914</v>
      </c>
      <c r="E117" s="921">
        <f t="shared" si="10"/>
        <v>0</v>
      </c>
      <c r="F117" s="921">
        <f t="shared" si="11"/>
        <v>0</v>
      </c>
      <c r="G117" s="545">
        <f t="shared" si="12"/>
        <v>0</v>
      </c>
      <c r="H117" s="921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5">
      <c r="A118">
        <v>80</v>
      </c>
      <c r="B118" t="s">
        <v>376</v>
      </c>
      <c r="C118" t="s">
        <v>377</v>
      </c>
      <c r="D118">
        <v>804947</v>
      </c>
      <c r="E118" s="921">
        <f t="shared" si="10"/>
        <v>0</v>
      </c>
      <c r="F118" s="921">
        <f t="shared" si="11"/>
        <v>0</v>
      </c>
      <c r="G118" s="545">
        <f t="shared" si="12"/>
        <v>0</v>
      </c>
      <c r="H118" s="921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5">
      <c r="A119">
        <v>81</v>
      </c>
      <c r="B119" t="s">
        <v>460</v>
      </c>
      <c r="C119" t="s">
        <v>378</v>
      </c>
      <c r="D119">
        <v>805080</v>
      </c>
      <c r="E119" s="921">
        <f t="shared" si="10"/>
        <v>749</v>
      </c>
      <c r="F119" s="921">
        <f t="shared" si="11"/>
        <v>802</v>
      </c>
      <c r="G119" s="545">
        <f t="shared" si="12"/>
        <v>717.16750000000002</v>
      </c>
      <c r="H119" s="921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802</v>
      </c>
      <c r="L119">
        <f>+F119-K119</f>
        <v>0</v>
      </c>
    </row>
    <row r="120" spans="1:12" ht="14.1" customHeight="1" x14ac:dyDescent="0.25">
      <c r="A120">
        <v>89</v>
      </c>
      <c r="B120" t="s">
        <v>461</v>
      </c>
      <c r="C120" t="s">
        <v>379</v>
      </c>
      <c r="D120">
        <v>801852</v>
      </c>
      <c r="E120" s="921">
        <f t="shared" si="10"/>
        <v>571</v>
      </c>
      <c r="F120" s="921">
        <f t="shared" si="11"/>
        <v>701</v>
      </c>
      <c r="G120" s="545">
        <f t="shared" si="12"/>
        <v>546.73249999999996</v>
      </c>
      <c r="H120" s="921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701</v>
      </c>
      <c r="L120">
        <f>+F120-K120</f>
        <v>0</v>
      </c>
    </row>
    <row r="121" spans="1:12" ht="14.1" customHeight="1" x14ac:dyDescent="0.25">
      <c r="A121">
        <v>92</v>
      </c>
      <c r="B121" t="s">
        <v>462</v>
      </c>
      <c r="D121">
        <v>833359</v>
      </c>
      <c r="E121" s="921">
        <f t="shared" si="10"/>
        <v>0</v>
      </c>
      <c r="F121" s="921">
        <f t="shared" si="11"/>
        <v>0</v>
      </c>
      <c r="G121" s="545">
        <f t="shared" si="12"/>
        <v>0</v>
      </c>
      <c r="H121" s="921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5">
      <c r="A122">
        <v>96</v>
      </c>
      <c r="B122" t="s">
        <v>463</v>
      </c>
      <c r="C122" t="s">
        <v>380</v>
      </c>
      <c r="D122">
        <v>821443</v>
      </c>
      <c r="E122" s="921">
        <f t="shared" si="10"/>
        <v>0</v>
      </c>
      <c r="F122" s="921">
        <f t="shared" si="11"/>
        <v>0</v>
      </c>
      <c r="G122" s="545">
        <f t="shared" si="12"/>
        <v>0</v>
      </c>
      <c r="H122" s="921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5">
      <c r="A123">
        <v>96</v>
      </c>
      <c r="B123" t="s">
        <v>463</v>
      </c>
      <c r="C123" t="s">
        <v>380</v>
      </c>
      <c r="D123">
        <v>830165</v>
      </c>
      <c r="E123" s="921">
        <f t="shared" si="10"/>
        <v>0</v>
      </c>
      <c r="F123" s="921">
        <f t="shared" si="11"/>
        <v>0</v>
      </c>
      <c r="G123" s="545">
        <f t="shared" si="12"/>
        <v>0</v>
      </c>
      <c r="H123" s="921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5">
      <c r="A124">
        <v>96</v>
      </c>
      <c r="B124" t="s">
        <v>463</v>
      </c>
      <c r="C124" t="s">
        <v>380</v>
      </c>
      <c r="D124">
        <v>830517</v>
      </c>
      <c r="E124" s="921">
        <f t="shared" si="10"/>
        <v>0</v>
      </c>
      <c r="F124" s="921">
        <f t="shared" si="11"/>
        <v>0</v>
      </c>
      <c r="G124" s="545">
        <f t="shared" si="12"/>
        <v>0</v>
      </c>
      <c r="H124" s="921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5">
      <c r="A125">
        <v>96</v>
      </c>
      <c r="B125" t="s">
        <v>463</v>
      </c>
      <c r="C125" t="s">
        <v>380</v>
      </c>
      <c r="D125">
        <v>835089</v>
      </c>
      <c r="E125" s="921">
        <f t="shared" si="10"/>
        <v>0</v>
      </c>
      <c r="F125" s="921">
        <f t="shared" si="11"/>
        <v>0</v>
      </c>
      <c r="G125" s="545">
        <f t="shared" si="12"/>
        <v>0</v>
      </c>
      <c r="H125" s="921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5">
      <c r="A126">
        <v>99</v>
      </c>
      <c r="B126" t="s">
        <v>464</v>
      </c>
      <c r="D126">
        <v>801195</v>
      </c>
      <c r="E126" s="921">
        <f t="shared" si="10"/>
        <v>0</v>
      </c>
      <c r="F126" s="921">
        <f t="shared" si="11"/>
        <v>0</v>
      </c>
      <c r="G126" s="545">
        <f t="shared" si="12"/>
        <v>0</v>
      </c>
      <c r="H126" s="921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5">
      <c r="A127">
        <v>104</v>
      </c>
      <c r="B127" t="s">
        <v>465</v>
      </c>
      <c r="D127">
        <v>800419</v>
      </c>
      <c r="E127" s="921">
        <f t="shared" si="10"/>
        <v>0</v>
      </c>
      <c r="F127" s="921">
        <f t="shared" si="11"/>
        <v>0</v>
      </c>
      <c r="G127" s="545">
        <f t="shared" si="12"/>
        <v>0</v>
      </c>
      <c r="H127" s="921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5">
      <c r="A128">
        <v>107</v>
      </c>
      <c r="B128" t="s">
        <v>466</v>
      </c>
      <c r="D128">
        <v>801931</v>
      </c>
      <c r="E128" s="921">
        <f t="shared" si="10"/>
        <v>0</v>
      </c>
      <c r="F128" s="921">
        <f t="shared" si="11"/>
        <v>0</v>
      </c>
      <c r="G128" s="545">
        <f t="shared" si="12"/>
        <v>0</v>
      </c>
      <c r="H128" s="921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5">
      <c r="A129">
        <v>112</v>
      </c>
      <c r="B129" t="s">
        <v>467</v>
      </c>
      <c r="D129">
        <v>805113</v>
      </c>
      <c r="E129" s="921">
        <f t="shared" si="10"/>
        <v>0</v>
      </c>
      <c r="F129" s="921">
        <f t="shared" si="11"/>
        <v>0</v>
      </c>
      <c r="G129" s="545">
        <f t="shared" si="12"/>
        <v>0</v>
      </c>
      <c r="H129" s="921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5">
      <c r="A130">
        <v>112</v>
      </c>
      <c r="B130" t="s">
        <v>467</v>
      </c>
      <c r="D130">
        <v>804930</v>
      </c>
      <c r="E130" s="921">
        <f t="shared" si="10"/>
        <v>0</v>
      </c>
      <c r="F130" s="921">
        <f t="shared" si="11"/>
        <v>0</v>
      </c>
      <c r="G130" s="545">
        <f t="shared" si="12"/>
        <v>0</v>
      </c>
      <c r="H130" s="921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5">
      <c r="A131">
        <v>112</v>
      </c>
      <c r="B131" t="s">
        <v>467</v>
      </c>
      <c r="D131">
        <v>805945</v>
      </c>
      <c r="E131" s="921">
        <f t="shared" si="10"/>
        <v>0</v>
      </c>
      <c r="F131" s="921">
        <f t="shared" si="11"/>
        <v>0</v>
      </c>
      <c r="G131" s="545">
        <f t="shared" si="12"/>
        <v>0</v>
      </c>
      <c r="H131" s="921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5">
      <c r="A132">
        <v>115</v>
      </c>
      <c r="B132" t="s">
        <v>468</v>
      </c>
      <c r="D132">
        <v>800785</v>
      </c>
      <c r="E132" s="921">
        <f t="shared" ref="E132:E195" si="20">IF(ISNA(VLOOKUP(D132,CNRVol,5,FALSE)),0,VLOOKUP(D132,CNRVol,5,FALSE))</f>
        <v>96</v>
      </c>
      <c r="F132" s="921">
        <f t="shared" ref="F132:F195" si="21">IF(ISNA(VLOOKUP(D132,CNRVol,6,FALSE)),0,VLOOKUP(D132,CNRVol,6,FALSE))</f>
        <v>109</v>
      </c>
      <c r="G132" s="545">
        <f t="shared" ref="G132:G195" si="22">+E132*0.9575</f>
        <v>91.92</v>
      </c>
      <c r="H132" s="921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109</v>
      </c>
      <c r="L132">
        <f t="shared" si="16"/>
        <v>0</v>
      </c>
    </row>
    <row r="133" spans="1:12" ht="14.1" customHeight="1" x14ac:dyDescent="0.25">
      <c r="A133">
        <v>117</v>
      </c>
      <c r="B133" t="s">
        <v>469</v>
      </c>
      <c r="D133">
        <v>819186</v>
      </c>
      <c r="E133" s="921">
        <f t="shared" si="20"/>
        <v>0</v>
      </c>
      <c r="F133" s="921">
        <f t="shared" si="21"/>
        <v>0</v>
      </c>
      <c r="G133" s="545">
        <f t="shared" si="22"/>
        <v>0</v>
      </c>
      <c r="H133" s="921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5">
      <c r="A134">
        <v>119</v>
      </c>
      <c r="B134" t="s">
        <v>470</v>
      </c>
      <c r="D134">
        <v>830099</v>
      </c>
      <c r="E134" s="921">
        <f t="shared" si="20"/>
        <v>0</v>
      </c>
      <c r="F134" s="921">
        <f t="shared" si="21"/>
        <v>0</v>
      </c>
      <c r="G134" s="545">
        <f t="shared" si="22"/>
        <v>0</v>
      </c>
      <c r="H134" s="921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5">
      <c r="A135">
        <v>121</v>
      </c>
      <c r="B135" t="s">
        <v>471</v>
      </c>
      <c r="D135">
        <v>801795</v>
      </c>
      <c r="E135" s="921">
        <f t="shared" si="20"/>
        <v>0</v>
      </c>
      <c r="F135" s="921">
        <f t="shared" si="21"/>
        <v>0</v>
      </c>
      <c r="G135" s="545">
        <f t="shared" si="22"/>
        <v>0</v>
      </c>
      <c r="H135" s="921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5">
      <c r="A136">
        <v>121</v>
      </c>
      <c r="B136" t="s">
        <v>471</v>
      </c>
      <c r="D136">
        <v>802384</v>
      </c>
      <c r="E136" s="921">
        <f t="shared" si="20"/>
        <v>0</v>
      </c>
      <c r="F136" s="921">
        <f t="shared" si="21"/>
        <v>0</v>
      </c>
      <c r="G136" s="545">
        <f t="shared" si="22"/>
        <v>0</v>
      </c>
      <c r="H136" s="921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5">
      <c r="A137">
        <v>122</v>
      </c>
      <c r="B137" t="s">
        <v>472</v>
      </c>
      <c r="D137">
        <v>800998</v>
      </c>
      <c r="E137" s="921">
        <f t="shared" si="20"/>
        <v>0</v>
      </c>
      <c r="F137" s="921">
        <f t="shared" si="21"/>
        <v>0</v>
      </c>
      <c r="G137" s="545">
        <f t="shared" si="22"/>
        <v>0</v>
      </c>
      <c r="H137" s="921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5">
      <c r="A138">
        <v>126</v>
      </c>
      <c r="B138" t="s">
        <v>473</v>
      </c>
      <c r="D138">
        <v>816769</v>
      </c>
      <c r="E138" s="921">
        <f t="shared" si="20"/>
        <v>0</v>
      </c>
      <c r="F138" s="921">
        <f t="shared" si="21"/>
        <v>0</v>
      </c>
      <c r="G138" s="545">
        <f t="shared" si="22"/>
        <v>0</v>
      </c>
      <c r="H138" s="921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5">
      <c r="A139">
        <v>129</v>
      </c>
      <c r="B139" t="s">
        <v>474</v>
      </c>
      <c r="D139">
        <v>834775</v>
      </c>
      <c r="E139" s="921">
        <f t="shared" si="20"/>
        <v>0</v>
      </c>
      <c r="F139" s="921">
        <f t="shared" si="21"/>
        <v>0</v>
      </c>
      <c r="G139" s="545">
        <f t="shared" si="22"/>
        <v>0</v>
      </c>
      <c r="H139" s="921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5">
      <c r="A140">
        <v>129</v>
      </c>
      <c r="B140" t="s">
        <v>474</v>
      </c>
      <c r="D140">
        <v>834815</v>
      </c>
      <c r="E140" s="921">
        <f t="shared" si="20"/>
        <v>0</v>
      </c>
      <c r="F140" s="921">
        <f t="shared" si="21"/>
        <v>0</v>
      </c>
      <c r="G140" s="545">
        <f t="shared" si="22"/>
        <v>0</v>
      </c>
      <c r="H140" s="921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5">
      <c r="A141">
        <v>129</v>
      </c>
      <c r="B141" t="s">
        <v>474</v>
      </c>
      <c r="D141">
        <v>835158</v>
      </c>
      <c r="E141" s="921">
        <f t="shared" si="20"/>
        <v>0</v>
      </c>
      <c r="F141" s="921">
        <f t="shared" si="21"/>
        <v>0</v>
      </c>
      <c r="G141" s="545">
        <f t="shared" si="22"/>
        <v>0</v>
      </c>
      <c r="H141" s="921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5">
      <c r="A142">
        <v>129</v>
      </c>
      <c r="B142" t="s">
        <v>474</v>
      </c>
      <c r="D142">
        <v>834458</v>
      </c>
      <c r="E142" s="921">
        <f t="shared" si="20"/>
        <v>0</v>
      </c>
      <c r="F142" s="921">
        <f t="shared" si="21"/>
        <v>0</v>
      </c>
      <c r="G142" s="545">
        <f t="shared" si="22"/>
        <v>0</v>
      </c>
      <c r="H142" s="921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5">
      <c r="A143">
        <v>129</v>
      </c>
      <c r="B143" t="s">
        <v>474</v>
      </c>
      <c r="D143">
        <v>834448</v>
      </c>
      <c r="E143" s="921">
        <f t="shared" si="20"/>
        <v>0</v>
      </c>
      <c r="F143" s="921">
        <f t="shared" si="21"/>
        <v>0</v>
      </c>
      <c r="G143" s="545">
        <f t="shared" si="22"/>
        <v>0</v>
      </c>
      <c r="H143" s="921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5">
      <c r="A144">
        <v>129</v>
      </c>
      <c r="B144" t="s">
        <v>474</v>
      </c>
      <c r="D144">
        <v>833927</v>
      </c>
      <c r="E144" s="921">
        <f t="shared" si="20"/>
        <v>0</v>
      </c>
      <c r="F144" s="921">
        <f t="shared" si="21"/>
        <v>0</v>
      </c>
      <c r="G144" s="545">
        <f t="shared" si="22"/>
        <v>0</v>
      </c>
      <c r="H144" s="921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5">
      <c r="A145">
        <v>129</v>
      </c>
      <c r="B145" t="s">
        <v>474</v>
      </c>
      <c r="D145">
        <v>834216</v>
      </c>
      <c r="E145" s="921">
        <f t="shared" si="20"/>
        <v>0</v>
      </c>
      <c r="F145" s="921">
        <f t="shared" si="21"/>
        <v>0</v>
      </c>
      <c r="G145" s="545">
        <f t="shared" si="22"/>
        <v>0</v>
      </c>
      <c r="H145" s="921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5">
      <c r="A146">
        <v>129</v>
      </c>
      <c r="B146" t="s">
        <v>474</v>
      </c>
      <c r="D146">
        <v>834265</v>
      </c>
      <c r="E146" s="921">
        <f t="shared" si="20"/>
        <v>0</v>
      </c>
      <c r="F146" s="921">
        <f t="shared" si="21"/>
        <v>0</v>
      </c>
      <c r="G146" s="545">
        <f t="shared" si="22"/>
        <v>0</v>
      </c>
      <c r="H146" s="921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5">
      <c r="A147">
        <v>129</v>
      </c>
      <c r="B147" t="s">
        <v>474</v>
      </c>
      <c r="D147">
        <v>835294</v>
      </c>
      <c r="E147" s="921">
        <f t="shared" si="20"/>
        <v>0</v>
      </c>
      <c r="F147" s="921">
        <f t="shared" si="21"/>
        <v>0</v>
      </c>
      <c r="G147" s="545">
        <f t="shared" si="22"/>
        <v>0</v>
      </c>
      <c r="H147" s="921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5">
      <c r="A148">
        <v>129</v>
      </c>
      <c r="B148" t="s">
        <v>474</v>
      </c>
      <c r="D148">
        <v>836516</v>
      </c>
      <c r="E148" s="921">
        <f t="shared" si="20"/>
        <v>0</v>
      </c>
      <c r="F148" s="921">
        <f t="shared" si="21"/>
        <v>0</v>
      </c>
      <c r="G148" s="545">
        <f t="shared" si="22"/>
        <v>0</v>
      </c>
      <c r="H148" s="921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5">
      <c r="A149">
        <v>130</v>
      </c>
      <c r="B149" t="s">
        <v>475</v>
      </c>
      <c r="C149" t="s">
        <v>381</v>
      </c>
      <c r="D149">
        <v>801153</v>
      </c>
      <c r="E149" s="921">
        <f t="shared" si="20"/>
        <v>6</v>
      </c>
      <c r="F149" s="921">
        <f t="shared" si="21"/>
        <v>7</v>
      </c>
      <c r="G149" s="545">
        <f t="shared" si="22"/>
        <v>5.7450000000000001</v>
      </c>
      <c r="H149" s="921">
        <f t="shared" si="23"/>
        <v>25</v>
      </c>
      <c r="I149" s="173"/>
      <c r="J149" t="str">
        <f t="shared" si="14"/>
        <v>Y</v>
      </c>
      <c r="K149" s="226">
        <f t="shared" si="15"/>
        <v>7</v>
      </c>
      <c r="L149">
        <f t="shared" si="16"/>
        <v>0</v>
      </c>
    </row>
    <row r="150" spans="1:12" ht="14.1" customHeight="1" x14ac:dyDescent="0.25">
      <c r="A150">
        <v>135</v>
      </c>
      <c r="B150" t="s">
        <v>476</v>
      </c>
      <c r="D150">
        <v>804411</v>
      </c>
      <c r="E150" s="921">
        <f t="shared" si="20"/>
        <v>0</v>
      </c>
      <c r="F150" s="921">
        <f t="shared" si="21"/>
        <v>0</v>
      </c>
      <c r="G150" s="545">
        <f t="shared" si="22"/>
        <v>0</v>
      </c>
      <c r="H150" s="921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5">
      <c r="A151">
        <v>136</v>
      </c>
      <c r="B151" t="s">
        <v>477</v>
      </c>
      <c r="D151">
        <v>801544</v>
      </c>
      <c r="E151" s="921">
        <f t="shared" si="20"/>
        <v>0</v>
      </c>
      <c r="F151" s="921">
        <f t="shared" si="21"/>
        <v>0</v>
      </c>
      <c r="G151" s="545">
        <f t="shared" si="22"/>
        <v>0</v>
      </c>
      <c r="H151" s="921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5">
      <c r="A152">
        <v>136</v>
      </c>
      <c r="B152" t="s">
        <v>477</v>
      </c>
      <c r="D152">
        <v>801947</v>
      </c>
      <c r="E152" s="921">
        <f t="shared" si="20"/>
        <v>0</v>
      </c>
      <c r="F152" s="921">
        <f t="shared" si="21"/>
        <v>0</v>
      </c>
      <c r="G152" s="545">
        <f t="shared" si="22"/>
        <v>0</v>
      </c>
      <c r="H152" s="921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5">
      <c r="A153">
        <v>136</v>
      </c>
      <c r="B153" t="s">
        <v>477</v>
      </c>
      <c r="D153">
        <v>802177</v>
      </c>
      <c r="E153" s="921">
        <f t="shared" si="20"/>
        <v>0</v>
      </c>
      <c r="F153" s="921">
        <f t="shared" si="21"/>
        <v>0</v>
      </c>
      <c r="G153" s="545">
        <f t="shared" si="22"/>
        <v>0</v>
      </c>
      <c r="H153" s="921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5">
      <c r="A154">
        <v>136</v>
      </c>
      <c r="B154" t="s">
        <v>477</v>
      </c>
      <c r="D154">
        <v>802304</v>
      </c>
      <c r="E154" s="921">
        <f t="shared" si="20"/>
        <v>0</v>
      </c>
      <c r="F154" s="921">
        <f t="shared" si="21"/>
        <v>0</v>
      </c>
      <c r="G154" s="545">
        <f t="shared" si="22"/>
        <v>0</v>
      </c>
      <c r="H154" s="921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5">
      <c r="A155">
        <v>136</v>
      </c>
      <c r="B155" t="s">
        <v>477</v>
      </c>
      <c r="D155">
        <v>802334</v>
      </c>
      <c r="E155" s="921">
        <f t="shared" si="20"/>
        <v>0</v>
      </c>
      <c r="F155" s="921">
        <f t="shared" si="21"/>
        <v>0</v>
      </c>
      <c r="G155" s="545">
        <f t="shared" si="22"/>
        <v>0</v>
      </c>
      <c r="H155" s="921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5">
      <c r="A156">
        <v>136</v>
      </c>
      <c r="B156" t="s">
        <v>477</v>
      </c>
      <c r="D156">
        <v>802380</v>
      </c>
      <c r="E156" s="921">
        <f t="shared" si="20"/>
        <v>0</v>
      </c>
      <c r="F156" s="921">
        <f t="shared" si="21"/>
        <v>0</v>
      </c>
      <c r="G156" s="545">
        <f t="shared" si="22"/>
        <v>0</v>
      </c>
      <c r="H156" s="921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5">
      <c r="A157">
        <v>136</v>
      </c>
      <c r="B157" t="s">
        <v>477</v>
      </c>
      <c r="D157">
        <v>805102</v>
      </c>
      <c r="E157" s="921">
        <f t="shared" si="20"/>
        <v>0</v>
      </c>
      <c r="F157" s="921">
        <f t="shared" si="21"/>
        <v>0</v>
      </c>
      <c r="G157" s="545">
        <f t="shared" si="22"/>
        <v>0</v>
      </c>
      <c r="H157" s="921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5">
      <c r="A158">
        <v>136</v>
      </c>
      <c r="B158" t="s">
        <v>477</v>
      </c>
      <c r="D158">
        <v>805229</v>
      </c>
      <c r="E158" s="921">
        <f t="shared" si="20"/>
        <v>0</v>
      </c>
      <c r="F158" s="921">
        <f t="shared" si="21"/>
        <v>0</v>
      </c>
      <c r="G158" s="545">
        <f t="shared" si="22"/>
        <v>0</v>
      </c>
      <c r="H158" s="921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5">
      <c r="A159">
        <v>136</v>
      </c>
      <c r="B159" t="s">
        <v>477</v>
      </c>
      <c r="D159">
        <v>805235</v>
      </c>
      <c r="E159" s="921">
        <f t="shared" si="20"/>
        <v>0</v>
      </c>
      <c r="F159" s="921">
        <f t="shared" si="21"/>
        <v>0</v>
      </c>
      <c r="G159" s="545">
        <f t="shared" si="22"/>
        <v>0</v>
      </c>
      <c r="H159" s="921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5">
      <c r="A160">
        <v>136</v>
      </c>
      <c r="B160" t="s">
        <v>477</v>
      </c>
      <c r="D160">
        <v>830923</v>
      </c>
      <c r="E160" s="921">
        <f t="shared" si="20"/>
        <v>0</v>
      </c>
      <c r="F160" s="921">
        <f t="shared" si="21"/>
        <v>0</v>
      </c>
      <c r="G160" s="545">
        <f t="shared" si="22"/>
        <v>0</v>
      </c>
      <c r="H160" s="921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5">
      <c r="A161">
        <v>144</v>
      </c>
      <c r="B161" t="s">
        <v>478</v>
      </c>
      <c r="D161">
        <v>835432</v>
      </c>
      <c r="E161" s="921">
        <f t="shared" si="20"/>
        <v>0</v>
      </c>
      <c r="F161" s="921">
        <f t="shared" si="21"/>
        <v>0</v>
      </c>
      <c r="G161" s="545">
        <f t="shared" si="22"/>
        <v>0</v>
      </c>
      <c r="H161" s="921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5">
      <c r="A162">
        <v>145</v>
      </c>
      <c r="B162" t="s">
        <v>479</v>
      </c>
      <c r="D162">
        <v>835382</v>
      </c>
      <c r="E162" s="921">
        <f t="shared" si="20"/>
        <v>0</v>
      </c>
      <c r="F162" s="921">
        <f t="shared" si="21"/>
        <v>0</v>
      </c>
      <c r="G162" s="545">
        <f t="shared" si="22"/>
        <v>0</v>
      </c>
      <c r="H162" s="921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5">
      <c r="A163">
        <v>145</v>
      </c>
      <c r="B163" t="s">
        <v>479</v>
      </c>
      <c r="D163">
        <v>835383</v>
      </c>
      <c r="E163" s="921">
        <f t="shared" si="20"/>
        <v>0</v>
      </c>
      <c r="F163" s="921">
        <f t="shared" si="21"/>
        <v>0</v>
      </c>
      <c r="G163" s="545">
        <f t="shared" si="22"/>
        <v>0</v>
      </c>
      <c r="H163" s="921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5">
      <c r="A164">
        <v>145</v>
      </c>
      <c r="B164" t="s">
        <v>479</v>
      </c>
      <c r="D164">
        <v>835384</v>
      </c>
      <c r="E164" s="921">
        <f t="shared" si="20"/>
        <v>0</v>
      </c>
      <c r="F164" s="921">
        <f t="shared" si="21"/>
        <v>0</v>
      </c>
      <c r="G164" s="545">
        <f t="shared" si="22"/>
        <v>0</v>
      </c>
      <c r="H164" s="921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5">
      <c r="A165">
        <v>145</v>
      </c>
      <c r="B165" t="s">
        <v>479</v>
      </c>
      <c r="D165">
        <v>835385</v>
      </c>
      <c r="E165" s="921">
        <f t="shared" si="20"/>
        <v>0</v>
      </c>
      <c r="F165" s="921">
        <f t="shared" si="21"/>
        <v>0</v>
      </c>
      <c r="G165" s="545">
        <f t="shared" si="22"/>
        <v>0</v>
      </c>
      <c r="H165" s="921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5">
      <c r="A166">
        <v>145</v>
      </c>
      <c r="B166" t="s">
        <v>479</v>
      </c>
      <c r="D166">
        <v>835434</v>
      </c>
      <c r="E166" s="921">
        <f t="shared" si="20"/>
        <v>0</v>
      </c>
      <c r="F166" s="921">
        <f t="shared" si="21"/>
        <v>0</v>
      </c>
      <c r="G166" s="545">
        <f t="shared" si="22"/>
        <v>0</v>
      </c>
      <c r="H166" s="921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5">
      <c r="A167">
        <v>145</v>
      </c>
      <c r="B167" t="s">
        <v>479</v>
      </c>
      <c r="D167">
        <v>835435</v>
      </c>
      <c r="E167" s="921">
        <f t="shared" si="20"/>
        <v>0</v>
      </c>
      <c r="F167" s="921">
        <f t="shared" si="21"/>
        <v>0</v>
      </c>
      <c r="G167" s="545">
        <f t="shared" si="22"/>
        <v>0</v>
      </c>
      <c r="H167" s="921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5">
      <c r="A168">
        <v>145</v>
      </c>
      <c r="B168" t="s">
        <v>479</v>
      </c>
      <c r="D168">
        <v>835436</v>
      </c>
      <c r="E168" s="921">
        <f t="shared" si="20"/>
        <v>0</v>
      </c>
      <c r="F168" s="921">
        <f t="shared" si="21"/>
        <v>0</v>
      </c>
      <c r="G168" s="545">
        <f t="shared" si="22"/>
        <v>0</v>
      </c>
      <c r="H168" s="921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5">
      <c r="A169">
        <v>147</v>
      </c>
      <c r="B169" t="s">
        <v>459</v>
      </c>
      <c r="C169" t="s">
        <v>382</v>
      </c>
      <c r="D169">
        <v>802815</v>
      </c>
      <c r="E169" s="921">
        <f t="shared" si="20"/>
        <v>0</v>
      </c>
      <c r="F169" s="921">
        <f t="shared" si="21"/>
        <v>0</v>
      </c>
      <c r="G169" s="545">
        <f t="shared" si="22"/>
        <v>0</v>
      </c>
      <c r="H169" s="921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5">
      <c r="A170">
        <v>151</v>
      </c>
      <c r="B170" t="s">
        <v>480</v>
      </c>
      <c r="D170">
        <v>835409</v>
      </c>
      <c r="E170" s="921">
        <f t="shared" si="20"/>
        <v>0</v>
      </c>
      <c r="F170" s="921">
        <f t="shared" si="21"/>
        <v>0</v>
      </c>
      <c r="G170" s="545">
        <f t="shared" si="22"/>
        <v>0</v>
      </c>
      <c r="H170" s="921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5">
      <c r="A171">
        <v>151</v>
      </c>
      <c r="B171" t="s">
        <v>480</v>
      </c>
      <c r="D171">
        <v>835415</v>
      </c>
      <c r="E171" s="921">
        <f t="shared" si="20"/>
        <v>0</v>
      </c>
      <c r="F171" s="921">
        <f t="shared" si="21"/>
        <v>0</v>
      </c>
      <c r="G171" s="545">
        <f t="shared" si="22"/>
        <v>0</v>
      </c>
      <c r="H171" s="921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5">
      <c r="A172">
        <v>151</v>
      </c>
      <c r="B172" t="s">
        <v>480</v>
      </c>
      <c r="D172">
        <v>835416</v>
      </c>
      <c r="E172" s="921">
        <f t="shared" si="20"/>
        <v>0</v>
      </c>
      <c r="F172" s="921">
        <f t="shared" si="21"/>
        <v>0</v>
      </c>
      <c r="G172" s="545">
        <f t="shared" si="22"/>
        <v>0</v>
      </c>
      <c r="H172" s="921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5">
      <c r="A173">
        <v>151</v>
      </c>
      <c r="B173" t="s">
        <v>480</v>
      </c>
      <c r="D173">
        <v>835426</v>
      </c>
      <c r="E173" s="921">
        <f t="shared" si="20"/>
        <v>0</v>
      </c>
      <c r="F173" s="921">
        <f t="shared" si="21"/>
        <v>0</v>
      </c>
      <c r="G173" s="545">
        <f t="shared" si="22"/>
        <v>0</v>
      </c>
      <c r="H173" s="921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5">
      <c r="A174">
        <v>151</v>
      </c>
      <c r="B174" t="s">
        <v>480</v>
      </c>
      <c r="D174">
        <v>835429</v>
      </c>
      <c r="E174" s="921">
        <f t="shared" si="20"/>
        <v>0</v>
      </c>
      <c r="F174" s="921">
        <f t="shared" si="21"/>
        <v>0</v>
      </c>
      <c r="G174" s="545">
        <f t="shared" si="22"/>
        <v>0</v>
      </c>
      <c r="H174" s="921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5">
      <c r="A175">
        <v>152</v>
      </c>
      <c r="B175" t="s">
        <v>439</v>
      </c>
      <c r="D175">
        <v>835379</v>
      </c>
      <c r="E175" s="921">
        <f t="shared" si="20"/>
        <v>0</v>
      </c>
      <c r="F175" s="921">
        <f t="shared" si="21"/>
        <v>0</v>
      </c>
      <c r="G175" s="545">
        <f t="shared" si="22"/>
        <v>0</v>
      </c>
      <c r="H175" s="921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5">
      <c r="A176">
        <v>152</v>
      </c>
      <c r="B176" t="s">
        <v>439</v>
      </c>
      <c r="D176">
        <v>835433</v>
      </c>
      <c r="E176" s="921">
        <f t="shared" si="20"/>
        <v>0</v>
      </c>
      <c r="F176" s="921">
        <f t="shared" si="21"/>
        <v>0</v>
      </c>
      <c r="G176" s="545">
        <f t="shared" si="22"/>
        <v>0</v>
      </c>
      <c r="H176" s="921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5">
      <c r="A177">
        <v>152</v>
      </c>
      <c r="B177" t="s">
        <v>439</v>
      </c>
      <c r="D177">
        <v>835442</v>
      </c>
      <c r="E177" s="921">
        <f t="shared" si="20"/>
        <v>0</v>
      </c>
      <c r="F177" s="921">
        <f t="shared" si="21"/>
        <v>0</v>
      </c>
      <c r="G177" s="545">
        <f t="shared" si="22"/>
        <v>0</v>
      </c>
      <c r="H177" s="921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5">
      <c r="A178">
        <v>154</v>
      </c>
      <c r="B178" t="s">
        <v>446</v>
      </c>
      <c r="D178">
        <v>835424</v>
      </c>
      <c r="E178" s="921">
        <f t="shared" si="20"/>
        <v>0</v>
      </c>
      <c r="F178" s="921">
        <f t="shared" si="21"/>
        <v>0</v>
      </c>
      <c r="G178" s="545">
        <f t="shared" si="22"/>
        <v>0</v>
      </c>
      <c r="H178" s="921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5">
      <c r="A179">
        <v>154</v>
      </c>
      <c r="B179" t="s">
        <v>446</v>
      </c>
      <c r="D179">
        <v>835425</v>
      </c>
      <c r="E179" s="921">
        <f t="shared" si="20"/>
        <v>0</v>
      </c>
      <c r="F179" s="921">
        <f t="shared" si="21"/>
        <v>0</v>
      </c>
      <c r="G179" s="545">
        <f t="shared" si="22"/>
        <v>0</v>
      </c>
      <c r="H179" s="921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5">
      <c r="A180">
        <v>155</v>
      </c>
      <c r="B180" t="s">
        <v>481</v>
      </c>
      <c r="D180">
        <v>834586</v>
      </c>
      <c r="E180" s="921">
        <f t="shared" si="20"/>
        <v>0</v>
      </c>
      <c r="F180" s="921">
        <f t="shared" si="21"/>
        <v>0</v>
      </c>
      <c r="G180" s="545">
        <f t="shared" si="22"/>
        <v>0</v>
      </c>
      <c r="H180" s="921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5">
      <c r="A181">
        <v>156</v>
      </c>
      <c r="B181" t="s">
        <v>482</v>
      </c>
      <c r="C181" t="s">
        <v>383</v>
      </c>
      <c r="D181">
        <v>804275</v>
      </c>
      <c r="E181" s="921">
        <f t="shared" si="20"/>
        <v>0</v>
      </c>
      <c r="F181" s="921">
        <f t="shared" si="21"/>
        <v>0</v>
      </c>
      <c r="G181" s="545">
        <f t="shared" si="22"/>
        <v>0</v>
      </c>
      <c r="H181" s="921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5">
      <c r="A182">
        <v>156</v>
      </c>
      <c r="B182" t="s">
        <v>482</v>
      </c>
      <c r="C182" t="s">
        <v>383</v>
      </c>
      <c r="D182">
        <v>834362</v>
      </c>
      <c r="E182" s="921">
        <f t="shared" si="20"/>
        <v>0</v>
      </c>
      <c r="F182" s="921">
        <f t="shared" si="21"/>
        <v>0</v>
      </c>
      <c r="G182" s="545">
        <f t="shared" si="22"/>
        <v>0</v>
      </c>
      <c r="H182" s="921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5">
      <c r="A183">
        <v>164</v>
      </c>
      <c r="B183" t="s">
        <v>483</v>
      </c>
      <c r="D183">
        <v>804513</v>
      </c>
      <c r="E183" s="921">
        <f t="shared" si="20"/>
        <v>2510</v>
      </c>
      <c r="F183" s="921">
        <f t="shared" si="21"/>
        <v>3021</v>
      </c>
      <c r="G183" s="545">
        <f t="shared" si="22"/>
        <v>2403.3249999999998</v>
      </c>
      <c r="H183" s="921">
        <f t="shared" si="23"/>
        <v>25</v>
      </c>
      <c r="I183" s="173"/>
      <c r="J183" t="str">
        <f t="shared" si="14"/>
        <v>Y</v>
      </c>
      <c r="K183" s="226">
        <f t="shared" si="24"/>
        <v>3021</v>
      </c>
      <c r="L183">
        <f t="shared" si="16"/>
        <v>0</v>
      </c>
    </row>
    <row r="184" spans="1:12" ht="14.1" customHeight="1" x14ac:dyDescent="0.25">
      <c r="A184">
        <v>166</v>
      </c>
      <c r="B184" t="s">
        <v>485</v>
      </c>
      <c r="D184">
        <v>835443</v>
      </c>
      <c r="E184" s="921">
        <f t="shared" si="20"/>
        <v>0</v>
      </c>
      <c r="F184" s="921">
        <f t="shared" si="21"/>
        <v>0</v>
      </c>
      <c r="G184" s="545">
        <f t="shared" si="22"/>
        <v>0</v>
      </c>
      <c r="H184" s="921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5">
      <c r="A185">
        <v>166</v>
      </c>
      <c r="B185" t="s">
        <v>485</v>
      </c>
      <c r="D185">
        <v>836654</v>
      </c>
      <c r="E185" s="921">
        <f t="shared" si="20"/>
        <v>0</v>
      </c>
      <c r="F185" s="921">
        <f t="shared" si="21"/>
        <v>0</v>
      </c>
      <c r="G185" s="545">
        <f t="shared" si="22"/>
        <v>0</v>
      </c>
      <c r="H185" s="921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5">
      <c r="A186">
        <v>167</v>
      </c>
      <c r="B186" t="s">
        <v>486</v>
      </c>
      <c r="D186">
        <v>837133</v>
      </c>
      <c r="E186" s="921">
        <f t="shared" si="20"/>
        <v>0</v>
      </c>
      <c r="F186" s="921">
        <f t="shared" si="21"/>
        <v>0</v>
      </c>
      <c r="G186" s="545">
        <f t="shared" si="22"/>
        <v>0</v>
      </c>
      <c r="H186" s="921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5">
      <c r="A187">
        <v>167</v>
      </c>
      <c r="B187" t="s">
        <v>486</v>
      </c>
      <c r="D187">
        <v>835092</v>
      </c>
      <c r="E187" s="921">
        <f t="shared" si="20"/>
        <v>0</v>
      </c>
      <c r="F187" s="921">
        <f t="shared" si="21"/>
        <v>0</v>
      </c>
      <c r="G187" s="545">
        <f t="shared" si="22"/>
        <v>0</v>
      </c>
      <c r="H187" s="921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5">
      <c r="A188">
        <v>167</v>
      </c>
      <c r="B188" t="s">
        <v>486</v>
      </c>
      <c r="D188">
        <v>835093</v>
      </c>
      <c r="E188" s="921">
        <f t="shared" si="20"/>
        <v>0</v>
      </c>
      <c r="F188" s="921">
        <f t="shared" si="21"/>
        <v>0</v>
      </c>
      <c r="G188" s="545">
        <f t="shared" si="22"/>
        <v>0</v>
      </c>
      <c r="H188" s="921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5">
      <c r="A189">
        <v>167</v>
      </c>
      <c r="B189" t="s">
        <v>486</v>
      </c>
      <c r="D189">
        <v>835094</v>
      </c>
      <c r="E189" s="921">
        <f t="shared" si="20"/>
        <v>0</v>
      </c>
      <c r="F189" s="921">
        <f t="shared" si="21"/>
        <v>0</v>
      </c>
      <c r="G189" s="545">
        <f t="shared" si="22"/>
        <v>0</v>
      </c>
      <c r="H189" s="921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5">
      <c r="A190">
        <v>167</v>
      </c>
      <c r="B190" t="s">
        <v>486</v>
      </c>
      <c r="D190">
        <v>835614</v>
      </c>
      <c r="E190" s="921">
        <f t="shared" si="20"/>
        <v>0</v>
      </c>
      <c r="F190" s="921">
        <f t="shared" si="21"/>
        <v>0</v>
      </c>
      <c r="G190" s="545">
        <f t="shared" si="22"/>
        <v>0</v>
      </c>
      <c r="H190" s="921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5">
      <c r="A191">
        <v>167</v>
      </c>
      <c r="B191" t="s">
        <v>486</v>
      </c>
      <c r="D191">
        <v>835619</v>
      </c>
      <c r="E191" s="921">
        <f t="shared" si="20"/>
        <v>0</v>
      </c>
      <c r="F191" s="921">
        <f t="shared" si="21"/>
        <v>0</v>
      </c>
      <c r="G191" s="545">
        <f t="shared" si="22"/>
        <v>0</v>
      </c>
      <c r="H191" s="921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5">
      <c r="A192">
        <v>170</v>
      </c>
      <c r="B192" t="s">
        <v>487</v>
      </c>
      <c r="D192">
        <v>835444</v>
      </c>
      <c r="E192" s="921">
        <f t="shared" si="20"/>
        <v>0</v>
      </c>
      <c r="F192" s="921">
        <f t="shared" si="21"/>
        <v>0</v>
      </c>
      <c r="G192" s="545">
        <f t="shared" si="22"/>
        <v>0</v>
      </c>
      <c r="H192" s="921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5">
      <c r="A193">
        <v>170</v>
      </c>
      <c r="B193" t="s">
        <v>487</v>
      </c>
      <c r="D193">
        <v>835997</v>
      </c>
      <c r="E193" s="921">
        <f t="shared" si="20"/>
        <v>0</v>
      </c>
      <c r="F193" s="921">
        <f t="shared" si="21"/>
        <v>0</v>
      </c>
      <c r="G193" s="545">
        <f t="shared" si="22"/>
        <v>0</v>
      </c>
      <c r="H193" s="921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5">
      <c r="A194">
        <v>170</v>
      </c>
      <c r="B194" t="s">
        <v>487</v>
      </c>
      <c r="D194">
        <v>801478</v>
      </c>
      <c r="E194" s="921">
        <f t="shared" si="20"/>
        <v>0</v>
      </c>
      <c r="F194" s="921">
        <f t="shared" si="21"/>
        <v>0</v>
      </c>
      <c r="G194" s="545">
        <f t="shared" si="22"/>
        <v>0</v>
      </c>
      <c r="H194" s="921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5">
      <c r="A195">
        <v>172</v>
      </c>
      <c r="B195" t="s">
        <v>479</v>
      </c>
      <c r="D195">
        <v>835077</v>
      </c>
      <c r="E195" s="921">
        <f t="shared" si="20"/>
        <v>0</v>
      </c>
      <c r="F195" s="921">
        <f t="shared" si="21"/>
        <v>0</v>
      </c>
      <c r="G195" s="545">
        <f t="shared" si="22"/>
        <v>0</v>
      </c>
      <c r="H195" s="921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5">
      <c r="A196">
        <v>172</v>
      </c>
      <c r="B196" t="s">
        <v>479</v>
      </c>
      <c r="D196">
        <v>835157</v>
      </c>
      <c r="E196" s="921">
        <f t="shared" ref="E196:E248" si="28">IF(ISNA(VLOOKUP(D196,CNRVol,5,FALSE)),0,VLOOKUP(D196,CNRVol,5,FALSE))</f>
        <v>0</v>
      </c>
      <c r="F196" s="921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21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5">
      <c r="A197">
        <v>173</v>
      </c>
      <c r="B197" t="s">
        <v>488</v>
      </c>
      <c r="D197">
        <v>824366</v>
      </c>
      <c r="E197" s="921">
        <f t="shared" si="28"/>
        <v>0</v>
      </c>
      <c r="F197" s="921">
        <f t="shared" si="29"/>
        <v>0</v>
      </c>
      <c r="G197" s="545">
        <f t="shared" si="30"/>
        <v>0</v>
      </c>
      <c r="H197" s="921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5">
      <c r="A198">
        <v>173</v>
      </c>
      <c r="B198" t="s">
        <v>488</v>
      </c>
      <c r="D198">
        <v>825640</v>
      </c>
      <c r="E198" s="921">
        <f t="shared" si="28"/>
        <v>0</v>
      </c>
      <c r="F198" s="921">
        <f t="shared" si="29"/>
        <v>0</v>
      </c>
      <c r="G198" s="545">
        <f t="shared" si="30"/>
        <v>0</v>
      </c>
      <c r="H198" s="921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5">
      <c r="A199">
        <v>175</v>
      </c>
      <c r="B199" t="s">
        <v>489</v>
      </c>
      <c r="D199">
        <v>835684</v>
      </c>
      <c r="E199" s="921">
        <f t="shared" si="28"/>
        <v>0</v>
      </c>
      <c r="F199" s="921">
        <f t="shared" si="29"/>
        <v>0</v>
      </c>
      <c r="G199" s="545">
        <f t="shared" si="30"/>
        <v>0</v>
      </c>
      <c r="H199" s="921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5">
      <c r="A200">
        <v>176</v>
      </c>
      <c r="B200" t="s">
        <v>490</v>
      </c>
      <c r="D200">
        <v>800996</v>
      </c>
      <c r="E200" s="921">
        <f t="shared" si="28"/>
        <v>0</v>
      </c>
      <c r="F200" s="921">
        <f t="shared" si="29"/>
        <v>0</v>
      </c>
      <c r="G200" s="545">
        <f t="shared" si="30"/>
        <v>0</v>
      </c>
      <c r="H200" s="921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5">
      <c r="A201">
        <v>176</v>
      </c>
      <c r="B201" t="s">
        <v>490</v>
      </c>
      <c r="D201">
        <v>801013</v>
      </c>
      <c r="E201" s="921">
        <f t="shared" si="28"/>
        <v>0</v>
      </c>
      <c r="F201" s="921">
        <f t="shared" si="29"/>
        <v>0</v>
      </c>
      <c r="G201" s="545">
        <f t="shared" si="30"/>
        <v>0</v>
      </c>
      <c r="H201" s="921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5">
      <c r="A202">
        <v>176</v>
      </c>
      <c r="B202" t="s">
        <v>490</v>
      </c>
      <c r="D202">
        <v>835749</v>
      </c>
      <c r="E202" s="921">
        <f t="shared" si="28"/>
        <v>0</v>
      </c>
      <c r="F202" s="921">
        <f t="shared" si="29"/>
        <v>0</v>
      </c>
      <c r="G202" s="545">
        <f t="shared" si="30"/>
        <v>0</v>
      </c>
      <c r="H202" s="921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5">
      <c r="A203">
        <v>176</v>
      </c>
      <c r="B203" t="s">
        <v>490</v>
      </c>
      <c r="D203">
        <v>835765</v>
      </c>
      <c r="E203" s="921">
        <f t="shared" si="28"/>
        <v>0</v>
      </c>
      <c r="F203" s="921">
        <f t="shared" si="29"/>
        <v>0</v>
      </c>
      <c r="G203" s="545">
        <f t="shared" si="30"/>
        <v>0</v>
      </c>
      <c r="H203" s="921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5">
      <c r="A204">
        <v>506</v>
      </c>
      <c r="B204" t="s">
        <v>492</v>
      </c>
      <c r="D204">
        <v>827984</v>
      </c>
      <c r="E204" s="921">
        <f t="shared" si="28"/>
        <v>0</v>
      </c>
      <c r="F204" s="921">
        <f t="shared" si="29"/>
        <v>0</v>
      </c>
      <c r="G204" s="545">
        <f t="shared" si="30"/>
        <v>0</v>
      </c>
      <c r="H204" s="921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5">
      <c r="A205">
        <v>511</v>
      </c>
      <c r="B205" t="s">
        <v>493</v>
      </c>
      <c r="C205" t="s">
        <v>384</v>
      </c>
      <c r="D205">
        <v>818727</v>
      </c>
      <c r="E205" s="921">
        <f t="shared" si="28"/>
        <v>0</v>
      </c>
      <c r="F205" s="921">
        <f t="shared" si="29"/>
        <v>0</v>
      </c>
      <c r="G205" s="545">
        <f t="shared" si="30"/>
        <v>0</v>
      </c>
      <c r="H205" s="921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5">
      <c r="A206">
        <v>516</v>
      </c>
      <c r="B206" t="s">
        <v>494</v>
      </c>
      <c r="D206">
        <v>830983</v>
      </c>
      <c r="E206" s="921">
        <f t="shared" si="28"/>
        <v>0</v>
      </c>
      <c r="F206" s="921">
        <f t="shared" si="29"/>
        <v>0</v>
      </c>
      <c r="G206" s="545">
        <f t="shared" si="30"/>
        <v>0</v>
      </c>
      <c r="H206" s="921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5">
      <c r="A207">
        <v>516</v>
      </c>
      <c r="B207" t="s">
        <v>494</v>
      </c>
      <c r="D207">
        <v>625848</v>
      </c>
      <c r="E207" s="921">
        <f t="shared" si="28"/>
        <v>0</v>
      </c>
      <c r="F207" s="921">
        <f t="shared" si="29"/>
        <v>0</v>
      </c>
      <c r="G207" s="545">
        <f t="shared" si="30"/>
        <v>0</v>
      </c>
      <c r="H207" s="921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5">
      <c r="A208">
        <v>516</v>
      </c>
      <c r="B208" t="s">
        <v>494</v>
      </c>
      <c r="D208">
        <v>630925</v>
      </c>
      <c r="E208" s="921">
        <f t="shared" si="28"/>
        <v>0</v>
      </c>
      <c r="F208" s="921">
        <f t="shared" si="29"/>
        <v>0</v>
      </c>
      <c r="G208" s="545">
        <f t="shared" si="30"/>
        <v>0</v>
      </c>
      <c r="H208" s="921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5">
      <c r="A209">
        <v>517</v>
      </c>
      <c r="B209" t="s">
        <v>477</v>
      </c>
      <c r="D209">
        <v>804252</v>
      </c>
      <c r="E209" s="921">
        <f t="shared" si="28"/>
        <v>0</v>
      </c>
      <c r="F209" s="921">
        <f t="shared" si="29"/>
        <v>0</v>
      </c>
      <c r="G209" s="545">
        <f t="shared" si="30"/>
        <v>0</v>
      </c>
      <c r="H209" s="921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5">
      <c r="A210">
        <v>517</v>
      </c>
      <c r="B210" t="s">
        <v>477</v>
      </c>
      <c r="D210">
        <v>804311</v>
      </c>
      <c r="E210" s="921">
        <f t="shared" si="28"/>
        <v>0</v>
      </c>
      <c r="F210" s="921">
        <f t="shared" si="29"/>
        <v>0</v>
      </c>
      <c r="G210" s="545">
        <f t="shared" si="30"/>
        <v>0</v>
      </c>
      <c r="H210" s="921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5">
      <c r="A211">
        <v>517</v>
      </c>
      <c r="B211" t="s">
        <v>477</v>
      </c>
      <c r="D211">
        <v>804619</v>
      </c>
      <c r="E211" s="921">
        <f t="shared" si="28"/>
        <v>0</v>
      </c>
      <c r="F211" s="921">
        <f t="shared" si="29"/>
        <v>0</v>
      </c>
      <c r="G211" s="545">
        <f t="shared" si="30"/>
        <v>0</v>
      </c>
      <c r="H211" s="921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5">
      <c r="A212">
        <v>517</v>
      </c>
      <c r="B212" t="s">
        <v>477</v>
      </c>
      <c r="D212">
        <v>804796</v>
      </c>
      <c r="E212" s="921">
        <f t="shared" si="28"/>
        <v>0</v>
      </c>
      <c r="F212" s="921">
        <f t="shared" si="29"/>
        <v>0</v>
      </c>
      <c r="G212" s="545">
        <f t="shared" si="30"/>
        <v>0</v>
      </c>
      <c r="H212" s="921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5">
      <c r="A213">
        <v>519</v>
      </c>
      <c r="B213" t="s">
        <v>495</v>
      </c>
      <c r="D213">
        <v>806255</v>
      </c>
      <c r="E213" s="921">
        <f t="shared" si="28"/>
        <v>0</v>
      </c>
      <c r="F213" s="921">
        <f t="shared" si="29"/>
        <v>0</v>
      </c>
      <c r="G213" s="545">
        <f t="shared" si="30"/>
        <v>0</v>
      </c>
      <c r="H213" s="921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5">
      <c r="A214">
        <v>519</v>
      </c>
      <c r="B214" t="s">
        <v>495</v>
      </c>
      <c r="D214">
        <v>830924</v>
      </c>
      <c r="E214" s="921">
        <f t="shared" si="28"/>
        <v>0</v>
      </c>
      <c r="F214" s="921">
        <f t="shared" si="29"/>
        <v>0</v>
      </c>
      <c r="G214" s="545">
        <f t="shared" si="30"/>
        <v>0</v>
      </c>
      <c r="H214" s="921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5">
      <c r="A215">
        <v>519</v>
      </c>
      <c r="B215" t="s">
        <v>495</v>
      </c>
      <c r="D215">
        <v>831277</v>
      </c>
      <c r="E215" s="921">
        <f t="shared" si="28"/>
        <v>0</v>
      </c>
      <c r="F215" s="921">
        <f t="shared" si="29"/>
        <v>0</v>
      </c>
      <c r="G215" s="545">
        <f t="shared" si="30"/>
        <v>0</v>
      </c>
      <c r="H215" s="921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5">
      <c r="A216">
        <v>519</v>
      </c>
      <c r="B216" t="s">
        <v>495</v>
      </c>
      <c r="D216">
        <v>833507</v>
      </c>
      <c r="E216" s="921">
        <f t="shared" si="28"/>
        <v>0</v>
      </c>
      <c r="F216" s="921">
        <f t="shared" si="29"/>
        <v>0</v>
      </c>
      <c r="G216" s="545">
        <f t="shared" si="30"/>
        <v>0</v>
      </c>
      <c r="H216" s="921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5">
      <c r="A217">
        <v>519</v>
      </c>
      <c r="B217" t="s">
        <v>495</v>
      </c>
      <c r="D217">
        <v>833508</v>
      </c>
      <c r="E217" s="921">
        <f t="shared" si="28"/>
        <v>0</v>
      </c>
      <c r="F217" s="921">
        <f t="shared" si="29"/>
        <v>0</v>
      </c>
      <c r="G217" s="545">
        <f t="shared" si="30"/>
        <v>0</v>
      </c>
      <c r="H217" s="921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5">
      <c r="A218">
        <v>519</v>
      </c>
      <c r="B218" t="s">
        <v>495</v>
      </c>
      <c r="D218">
        <v>833509</v>
      </c>
      <c r="E218" s="921">
        <f t="shared" si="28"/>
        <v>0</v>
      </c>
      <c r="F218" s="921">
        <f t="shared" si="29"/>
        <v>0</v>
      </c>
      <c r="G218" s="545">
        <f t="shared" si="30"/>
        <v>0</v>
      </c>
      <c r="H218" s="921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5">
      <c r="A219">
        <v>519</v>
      </c>
      <c r="B219" t="s">
        <v>495</v>
      </c>
      <c r="D219">
        <v>834373</v>
      </c>
      <c r="E219" s="921">
        <f t="shared" si="28"/>
        <v>0</v>
      </c>
      <c r="F219" s="921">
        <f t="shared" si="29"/>
        <v>0</v>
      </c>
      <c r="G219" s="545">
        <f t="shared" si="30"/>
        <v>0</v>
      </c>
      <c r="H219" s="921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5">
      <c r="A220">
        <v>523</v>
      </c>
      <c r="B220" t="s">
        <v>483</v>
      </c>
      <c r="D220">
        <v>826176</v>
      </c>
      <c r="E220" s="921">
        <f t="shared" si="28"/>
        <v>40</v>
      </c>
      <c r="F220" s="921">
        <f t="shared" si="29"/>
        <v>43</v>
      </c>
      <c r="G220" s="545">
        <f t="shared" si="30"/>
        <v>38.299999999999997</v>
      </c>
      <c r="H220" s="921">
        <f t="shared" si="31"/>
        <v>25</v>
      </c>
      <c r="I220" s="173"/>
      <c r="J220" t="str">
        <f t="shared" si="25"/>
        <v>Y</v>
      </c>
      <c r="K220" s="226">
        <f t="shared" si="26"/>
        <v>43</v>
      </c>
      <c r="L220">
        <f t="shared" si="27"/>
        <v>0</v>
      </c>
    </row>
    <row r="221" spans="1:12" ht="14.1" customHeight="1" x14ac:dyDescent="0.25">
      <c r="A221">
        <v>523</v>
      </c>
      <c r="B221" t="s">
        <v>483</v>
      </c>
      <c r="D221">
        <v>833349</v>
      </c>
      <c r="E221" s="921">
        <f t="shared" si="28"/>
        <v>0</v>
      </c>
      <c r="F221" s="921">
        <f t="shared" si="29"/>
        <v>0</v>
      </c>
      <c r="G221" s="545">
        <f t="shared" si="30"/>
        <v>0</v>
      </c>
      <c r="H221" s="921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5">
      <c r="A222">
        <v>529</v>
      </c>
      <c r="B222" t="s">
        <v>496</v>
      </c>
      <c r="D222">
        <v>824196</v>
      </c>
      <c r="E222" s="921">
        <f t="shared" si="28"/>
        <v>0</v>
      </c>
      <c r="F222" s="921">
        <f t="shared" si="29"/>
        <v>0</v>
      </c>
      <c r="G222" s="545">
        <f t="shared" si="30"/>
        <v>0</v>
      </c>
      <c r="H222" s="921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5">
      <c r="A223">
        <v>539</v>
      </c>
      <c r="B223" t="s">
        <v>497</v>
      </c>
      <c r="D223">
        <v>800012</v>
      </c>
      <c r="E223" s="921">
        <f t="shared" si="28"/>
        <v>0</v>
      </c>
      <c r="F223" s="921">
        <f t="shared" si="29"/>
        <v>0</v>
      </c>
      <c r="G223" s="545">
        <f t="shared" si="30"/>
        <v>0</v>
      </c>
      <c r="H223" s="921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5">
      <c r="A224">
        <v>539</v>
      </c>
      <c r="B224" t="s">
        <v>497</v>
      </c>
      <c r="D224">
        <v>801349</v>
      </c>
      <c r="E224" s="921">
        <f t="shared" si="28"/>
        <v>0</v>
      </c>
      <c r="F224" s="921">
        <f t="shared" si="29"/>
        <v>0</v>
      </c>
      <c r="G224" s="545">
        <f t="shared" si="30"/>
        <v>0</v>
      </c>
      <c r="H224" s="921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5">
      <c r="A225">
        <v>539</v>
      </c>
      <c r="B225" t="s">
        <v>497</v>
      </c>
      <c r="D225">
        <v>801655</v>
      </c>
      <c r="E225" s="921">
        <f t="shared" si="28"/>
        <v>0</v>
      </c>
      <c r="F225" s="921">
        <f t="shared" si="29"/>
        <v>0</v>
      </c>
      <c r="G225" s="545">
        <f t="shared" si="30"/>
        <v>0</v>
      </c>
      <c r="H225" s="921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5">
      <c r="A226">
        <v>539</v>
      </c>
      <c r="B226" t="s">
        <v>497</v>
      </c>
      <c r="D226">
        <v>802867</v>
      </c>
      <c r="E226" s="921">
        <f t="shared" si="28"/>
        <v>0</v>
      </c>
      <c r="F226" s="921">
        <f t="shared" si="29"/>
        <v>0</v>
      </c>
      <c r="G226" s="545">
        <f t="shared" si="30"/>
        <v>0</v>
      </c>
      <c r="H226" s="921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5">
      <c r="A227">
        <v>539</v>
      </c>
      <c r="B227" t="s">
        <v>497</v>
      </c>
      <c r="D227">
        <v>808289</v>
      </c>
      <c r="E227" s="921">
        <f t="shared" si="28"/>
        <v>0</v>
      </c>
      <c r="F227" s="921">
        <f t="shared" si="29"/>
        <v>0</v>
      </c>
      <c r="G227" s="545">
        <f t="shared" si="30"/>
        <v>0</v>
      </c>
      <c r="H227" s="921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5">
      <c r="A228">
        <v>539</v>
      </c>
      <c r="B228" t="s">
        <v>497</v>
      </c>
      <c r="D228">
        <v>827084</v>
      </c>
      <c r="E228" s="921">
        <f t="shared" si="28"/>
        <v>0</v>
      </c>
      <c r="F228" s="921">
        <f t="shared" si="29"/>
        <v>0</v>
      </c>
      <c r="G228" s="545">
        <f t="shared" si="30"/>
        <v>0</v>
      </c>
      <c r="H228" s="921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5">
      <c r="A229">
        <v>539</v>
      </c>
      <c r="B229" t="s">
        <v>497</v>
      </c>
      <c r="D229">
        <v>836853</v>
      </c>
      <c r="E229" s="921">
        <f t="shared" si="28"/>
        <v>0</v>
      </c>
      <c r="F229" s="921">
        <f t="shared" si="29"/>
        <v>0</v>
      </c>
      <c r="G229" s="545">
        <f t="shared" si="30"/>
        <v>0</v>
      </c>
      <c r="H229" s="921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5">
      <c r="A230">
        <v>552</v>
      </c>
      <c r="B230" t="s">
        <v>498</v>
      </c>
      <c r="D230">
        <v>800289</v>
      </c>
      <c r="E230" s="921">
        <f t="shared" si="28"/>
        <v>34</v>
      </c>
      <c r="F230" s="921">
        <f t="shared" si="29"/>
        <v>48</v>
      </c>
      <c r="G230" s="545">
        <f t="shared" si="30"/>
        <v>32.555</v>
      </c>
      <c r="H230" s="921">
        <f t="shared" si="31"/>
        <v>25</v>
      </c>
      <c r="I230" s="173"/>
      <c r="J230" t="str">
        <f t="shared" si="25"/>
        <v>Y</v>
      </c>
      <c r="K230" s="226">
        <f t="shared" si="26"/>
        <v>48</v>
      </c>
      <c r="L230">
        <f t="shared" si="27"/>
        <v>0</v>
      </c>
    </row>
    <row r="231" spans="1:12" ht="14.1" customHeight="1" x14ac:dyDescent="0.25">
      <c r="A231">
        <v>552</v>
      </c>
      <c r="B231" t="s">
        <v>498</v>
      </c>
      <c r="D231">
        <v>833596</v>
      </c>
      <c r="E231" s="921">
        <f t="shared" si="28"/>
        <v>222</v>
      </c>
      <c r="F231" s="921">
        <f t="shared" si="29"/>
        <v>269</v>
      </c>
      <c r="G231" s="545">
        <f t="shared" si="30"/>
        <v>212.565</v>
      </c>
      <c r="H231" s="921">
        <f t="shared" si="31"/>
        <v>25</v>
      </c>
      <c r="I231" s="173"/>
      <c r="J231" t="str">
        <f t="shared" si="25"/>
        <v>Y</v>
      </c>
      <c r="K231" s="226">
        <f t="shared" si="26"/>
        <v>269</v>
      </c>
      <c r="L231">
        <f t="shared" si="27"/>
        <v>0</v>
      </c>
    </row>
    <row r="232" spans="1:12" ht="14.1" customHeight="1" x14ac:dyDescent="0.25">
      <c r="A232">
        <v>552</v>
      </c>
      <c r="B232" t="s">
        <v>498</v>
      </c>
      <c r="D232">
        <v>833848</v>
      </c>
      <c r="E232" s="921">
        <f t="shared" si="28"/>
        <v>309</v>
      </c>
      <c r="F232" s="921">
        <f t="shared" si="29"/>
        <v>501</v>
      </c>
      <c r="G232" s="545">
        <f t="shared" si="30"/>
        <v>295.86750000000001</v>
      </c>
      <c r="H232" s="921">
        <f t="shared" si="31"/>
        <v>25</v>
      </c>
      <c r="I232" s="173"/>
      <c r="J232" t="str">
        <f t="shared" si="25"/>
        <v>Y</v>
      </c>
      <c r="K232" s="226">
        <f t="shared" si="26"/>
        <v>501</v>
      </c>
      <c r="L232">
        <f t="shared" si="27"/>
        <v>0</v>
      </c>
    </row>
    <row r="233" spans="1:12" ht="14.1" customHeight="1" x14ac:dyDescent="0.25">
      <c r="A233">
        <v>579</v>
      </c>
      <c r="B233" t="s">
        <v>499</v>
      </c>
      <c r="D233">
        <v>619045</v>
      </c>
      <c r="E233" s="921">
        <f t="shared" si="28"/>
        <v>0</v>
      </c>
      <c r="F233" s="921">
        <f t="shared" si="29"/>
        <v>0</v>
      </c>
      <c r="G233" s="545">
        <f t="shared" si="30"/>
        <v>0</v>
      </c>
      <c r="H233" s="921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5">
      <c r="A234">
        <v>593</v>
      </c>
      <c r="B234" t="s">
        <v>500</v>
      </c>
      <c r="D234">
        <v>800035</v>
      </c>
      <c r="E234" s="921">
        <f t="shared" si="28"/>
        <v>0</v>
      </c>
      <c r="F234" s="921">
        <f t="shared" si="29"/>
        <v>0</v>
      </c>
      <c r="G234" s="545">
        <f t="shared" si="30"/>
        <v>0</v>
      </c>
      <c r="H234" s="921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5">
      <c r="A235">
        <v>593</v>
      </c>
      <c r="B235" t="s">
        <v>500</v>
      </c>
      <c r="D235">
        <v>800096</v>
      </c>
      <c r="E235" s="921">
        <f t="shared" si="28"/>
        <v>0</v>
      </c>
      <c r="F235" s="921">
        <f t="shared" si="29"/>
        <v>0</v>
      </c>
      <c r="G235" s="545">
        <f t="shared" si="30"/>
        <v>0</v>
      </c>
      <c r="H235" s="921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5">
      <c r="A236">
        <v>593</v>
      </c>
      <c r="B236" t="s">
        <v>500</v>
      </c>
      <c r="D236">
        <v>800136</v>
      </c>
      <c r="E236" s="921">
        <f t="shared" si="28"/>
        <v>0</v>
      </c>
      <c r="F236" s="921">
        <f t="shared" si="29"/>
        <v>0</v>
      </c>
      <c r="G236" s="545">
        <f t="shared" si="30"/>
        <v>0</v>
      </c>
      <c r="H236" s="921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5">
      <c r="A237">
        <v>601</v>
      </c>
      <c r="B237" t="s">
        <v>501</v>
      </c>
      <c r="D237">
        <v>825004</v>
      </c>
      <c r="E237" s="921">
        <f t="shared" si="28"/>
        <v>0</v>
      </c>
      <c r="F237" s="921">
        <f t="shared" si="29"/>
        <v>0</v>
      </c>
      <c r="G237" s="545">
        <f t="shared" si="30"/>
        <v>0</v>
      </c>
      <c r="H237" s="921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5">
      <c r="A238">
        <v>607</v>
      </c>
      <c r="B238" t="s">
        <v>476</v>
      </c>
      <c r="D238">
        <v>804186</v>
      </c>
      <c r="E238" s="921">
        <f t="shared" si="28"/>
        <v>0</v>
      </c>
      <c r="F238" s="921">
        <f t="shared" si="29"/>
        <v>0</v>
      </c>
      <c r="G238" s="545">
        <f t="shared" si="30"/>
        <v>0</v>
      </c>
      <c r="H238" s="921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5">
      <c r="A239">
        <v>607</v>
      </c>
      <c r="B239" t="s">
        <v>476</v>
      </c>
      <c r="D239">
        <v>833825</v>
      </c>
      <c r="E239" s="921">
        <f t="shared" si="28"/>
        <v>0</v>
      </c>
      <c r="F239" s="921">
        <f t="shared" si="29"/>
        <v>0</v>
      </c>
      <c r="G239" s="545">
        <f t="shared" si="30"/>
        <v>0</v>
      </c>
      <c r="H239" s="921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5">
      <c r="A240">
        <v>609</v>
      </c>
      <c r="B240" t="s">
        <v>502</v>
      </c>
      <c r="C240" t="s">
        <v>385</v>
      </c>
      <c r="D240">
        <v>804174</v>
      </c>
      <c r="E240" s="921">
        <f t="shared" si="28"/>
        <v>0</v>
      </c>
      <c r="F240" s="921">
        <f t="shared" si="29"/>
        <v>0</v>
      </c>
      <c r="G240" s="545">
        <f t="shared" si="30"/>
        <v>0</v>
      </c>
      <c r="H240" s="921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5">
      <c r="A241">
        <v>609</v>
      </c>
      <c r="B241" t="s">
        <v>502</v>
      </c>
      <c r="C241" t="s">
        <v>385</v>
      </c>
      <c r="D241">
        <v>804660</v>
      </c>
      <c r="E241" s="921">
        <f t="shared" si="28"/>
        <v>0</v>
      </c>
      <c r="F241" s="921">
        <f t="shared" si="29"/>
        <v>0</v>
      </c>
      <c r="G241" s="545">
        <f t="shared" si="30"/>
        <v>0</v>
      </c>
      <c r="H241" s="921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5">
      <c r="A242">
        <v>612</v>
      </c>
      <c r="B242" t="s">
        <v>503</v>
      </c>
      <c r="C242" t="s">
        <v>386</v>
      </c>
      <c r="D242">
        <v>800134</v>
      </c>
      <c r="E242" s="921">
        <f t="shared" si="28"/>
        <v>26</v>
      </c>
      <c r="F242" s="921">
        <f t="shared" si="29"/>
        <v>40</v>
      </c>
      <c r="G242" s="545">
        <f t="shared" si="30"/>
        <v>24.895</v>
      </c>
      <c r="H242" s="921">
        <f t="shared" si="31"/>
        <v>12.5</v>
      </c>
      <c r="I242" s="173"/>
      <c r="J242" t="str">
        <f t="shared" si="25"/>
        <v>Y</v>
      </c>
      <c r="K242" s="226">
        <f t="shared" si="26"/>
        <v>40</v>
      </c>
      <c r="L242">
        <f t="shared" si="27"/>
        <v>0</v>
      </c>
    </row>
    <row r="243" spans="1:12" ht="14.1" customHeight="1" x14ac:dyDescent="0.25">
      <c r="A243">
        <v>612</v>
      </c>
      <c r="B243" t="s">
        <v>503</v>
      </c>
      <c r="C243" t="s">
        <v>386</v>
      </c>
      <c r="D243">
        <v>800176</v>
      </c>
      <c r="E243" s="921">
        <f t="shared" si="28"/>
        <v>291</v>
      </c>
      <c r="F243" s="921">
        <f t="shared" si="29"/>
        <v>432</v>
      </c>
      <c r="G243" s="545">
        <f t="shared" si="30"/>
        <v>278.63249999999999</v>
      </c>
      <c r="H243" s="921">
        <f t="shared" si="31"/>
        <v>12.5</v>
      </c>
      <c r="I243" s="173"/>
      <c r="J243" t="str">
        <f t="shared" si="25"/>
        <v>Y</v>
      </c>
      <c r="K243" s="226">
        <f t="shared" si="26"/>
        <v>432</v>
      </c>
      <c r="L243">
        <f t="shared" si="27"/>
        <v>0</v>
      </c>
    </row>
    <row r="244" spans="1:12" ht="14.1" customHeight="1" x14ac:dyDescent="0.25">
      <c r="A244">
        <v>618</v>
      </c>
      <c r="B244" t="s">
        <v>504</v>
      </c>
      <c r="D244">
        <v>834862</v>
      </c>
      <c r="E244" s="921">
        <f t="shared" si="28"/>
        <v>55</v>
      </c>
      <c r="F244" s="921">
        <f t="shared" si="29"/>
        <v>69</v>
      </c>
      <c r="G244" s="545">
        <f t="shared" si="30"/>
        <v>52.662500000000001</v>
      </c>
      <c r="H244" s="921">
        <f t="shared" si="31"/>
        <v>25</v>
      </c>
      <c r="I244" s="173"/>
      <c r="J244" t="str">
        <f t="shared" si="25"/>
        <v>Y</v>
      </c>
      <c r="K244" s="226">
        <f t="shared" si="26"/>
        <v>69</v>
      </c>
      <c r="L244">
        <f t="shared" si="27"/>
        <v>0</v>
      </c>
    </row>
    <row r="245" spans="1:12" ht="14.1" customHeight="1" x14ac:dyDescent="0.25">
      <c r="A245">
        <v>999</v>
      </c>
      <c r="B245" t="s">
        <v>854</v>
      </c>
      <c r="D245">
        <v>804555</v>
      </c>
      <c r="E245" s="921">
        <f t="shared" si="28"/>
        <v>0</v>
      </c>
      <c r="F245" s="921">
        <f t="shared" si="29"/>
        <v>0</v>
      </c>
      <c r="G245" s="545">
        <f t="shared" si="30"/>
        <v>0</v>
      </c>
      <c r="H245" s="921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5">
      <c r="A246">
        <v>999</v>
      </c>
      <c r="B246" t="s">
        <v>854</v>
      </c>
      <c r="D246">
        <v>804679</v>
      </c>
      <c r="E246" s="921">
        <f t="shared" si="28"/>
        <v>0</v>
      </c>
      <c r="F246" s="921">
        <f t="shared" si="29"/>
        <v>0</v>
      </c>
      <c r="G246" s="545">
        <f t="shared" si="30"/>
        <v>0</v>
      </c>
      <c r="H246" s="921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5">
      <c r="A247" s="897">
        <v>83</v>
      </c>
      <c r="B247" s="897" t="s">
        <v>204</v>
      </c>
      <c r="C247" s="897" t="s">
        <v>205</v>
      </c>
      <c r="D247" s="897">
        <v>804452</v>
      </c>
      <c r="E247" s="921">
        <f t="shared" si="28"/>
        <v>118</v>
      </c>
      <c r="F247" s="921">
        <f t="shared" si="29"/>
        <v>136</v>
      </c>
      <c r="G247" s="545">
        <f t="shared" si="30"/>
        <v>112.985</v>
      </c>
      <c r="H247" s="921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136</v>
      </c>
      <c r="L247" s="897">
        <f>+F247-K247</f>
        <v>0</v>
      </c>
    </row>
    <row r="248" spans="1:12" ht="14.1" customHeight="1" x14ac:dyDescent="0.25">
      <c r="A248" s="897">
        <v>146</v>
      </c>
      <c r="B248" s="897" t="s">
        <v>1195</v>
      </c>
      <c r="C248" s="897" t="s">
        <v>205</v>
      </c>
      <c r="D248" s="897">
        <v>834673</v>
      </c>
      <c r="E248" s="921">
        <f t="shared" si="28"/>
        <v>0</v>
      </c>
      <c r="F248" s="921">
        <f t="shared" si="29"/>
        <v>0</v>
      </c>
      <c r="G248" s="545">
        <f t="shared" si="30"/>
        <v>0</v>
      </c>
      <c r="H248" s="921">
        <f t="shared" si="31"/>
        <v>0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0</v>
      </c>
      <c r="L248" s="897">
        <f>+F248-K248</f>
        <v>0</v>
      </c>
    </row>
    <row r="250" spans="1:12" x14ac:dyDescent="0.25">
      <c r="E250">
        <f>SUM(E3:E249)</f>
        <v>8683</v>
      </c>
      <c r="F250" s="145">
        <f>SUM(F3:F249)</f>
        <v>10367</v>
      </c>
      <c r="G250" s="546">
        <f>SUM(G3:G249)</f>
        <v>8313.9725000000017</v>
      </c>
      <c r="K250">
        <f>SUM(K3:K249)</f>
        <v>10367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2002-05-24T16:56:28Z</cp:lastPrinted>
  <dcterms:created xsi:type="dcterms:W3CDTF">1998-04-01T15:34:04Z</dcterms:created>
  <dcterms:modified xsi:type="dcterms:W3CDTF">2023-09-10T15:46:56Z</dcterms:modified>
</cp:coreProperties>
</file>