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heet2" sheetId="2" r:id="rId1"/>
    <sheet name="Sheet3" sheetId="3" r:id="rId2"/>
  </sheets>
  <calcPr calcId="92512"/>
</workbook>
</file>

<file path=xl/calcChain.xml><?xml version="1.0" encoding="utf-8"?>
<calcChain xmlns="http://schemas.openxmlformats.org/spreadsheetml/2006/main">
  <c r="D6" i="2" l="1"/>
  <c r="E6" i="2"/>
  <c r="G6" i="2"/>
  <c r="E7" i="2"/>
  <c r="G7" i="2"/>
  <c r="G8" i="2"/>
  <c r="G9" i="2"/>
  <c r="D10" i="2"/>
  <c r="E10" i="2"/>
  <c r="G10" i="2"/>
  <c r="G11" i="2"/>
  <c r="G12" i="2"/>
  <c r="G13" i="2"/>
  <c r="G14" i="2"/>
  <c r="D15" i="2"/>
  <c r="E15" i="2"/>
  <c r="G15" i="2"/>
  <c r="G16" i="2"/>
  <c r="M16" i="2"/>
  <c r="G17" i="2"/>
  <c r="M17" i="2"/>
  <c r="G18" i="2"/>
  <c r="M18" i="2"/>
  <c r="G19" i="2"/>
  <c r="M19" i="2"/>
  <c r="G20" i="2"/>
  <c r="M20" i="2"/>
  <c r="G21" i="2"/>
  <c r="M21" i="2"/>
  <c r="G22" i="2"/>
  <c r="H22" i="2"/>
  <c r="I22" i="2"/>
  <c r="J22" i="2"/>
  <c r="M22" i="2"/>
  <c r="G23" i="2"/>
  <c r="M23" i="2"/>
  <c r="G24" i="2"/>
  <c r="M24" i="2"/>
  <c r="D26" i="2"/>
  <c r="E26" i="2"/>
  <c r="F26" i="2"/>
  <c r="G26" i="2"/>
  <c r="H26" i="2"/>
  <c r="I26" i="2"/>
  <c r="J26" i="2"/>
  <c r="K26" i="2"/>
  <c r="L26" i="2"/>
  <c r="M26" i="2"/>
  <c r="G32" i="2"/>
  <c r="M32" i="2"/>
  <c r="G33" i="2"/>
  <c r="M33" i="2"/>
  <c r="G34" i="2"/>
  <c r="M34" i="2"/>
  <c r="G35" i="2"/>
  <c r="M35" i="2"/>
  <c r="G36" i="2"/>
  <c r="M36" i="2"/>
  <c r="G37" i="2"/>
  <c r="M37" i="2"/>
  <c r="G38" i="2"/>
  <c r="M38" i="2"/>
  <c r="G39" i="2"/>
  <c r="M39" i="2"/>
  <c r="G40" i="2"/>
  <c r="M40" i="2"/>
  <c r="D42" i="2"/>
  <c r="E42" i="2"/>
  <c r="F42" i="2"/>
  <c r="G42" i="2"/>
  <c r="H42" i="2"/>
  <c r="I42" i="2"/>
  <c r="J42" i="2"/>
  <c r="K42" i="2"/>
  <c r="L42" i="2"/>
  <c r="M42" i="2"/>
  <c r="G48" i="2"/>
  <c r="M48" i="2"/>
  <c r="G49" i="2"/>
  <c r="M49" i="2"/>
  <c r="G50" i="2"/>
  <c r="M50" i="2"/>
  <c r="G51" i="2"/>
  <c r="H51" i="2"/>
  <c r="J51" i="2"/>
  <c r="K51" i="2"/>
  <c r="L51" i="2"/>
  <c r="M51" i="2"/>
  <c r="G52" i="2"/>
  <c r="M52" i="2"/>
  <c r="G53" i="2"/>
  <c r="H53" i="2"/>
  <c r="J53" i="2"/>
  <c r="K53" i="2"/>
  <c r="L53" i="2"/>
  <c r="M53" i="2"/>
  <c r="G54" i="2"/>
  <c r="M54" i="2"/>
  <c r="G55" i="2"/>
  <c r="M55" i="2"/>
  <c r="G56" i="2"/>
  <c r="M56" i="2"/>
  <c r="G57" i="2"/>
  <c r="M57" i="2"/>
  <c r="E58" i="2"/>
  <c r="G58" i="2"/>
  <c r="M58" i="2"/>
  <c r="E59" i="2"/>
  <c r="G59" i="2"/>
  <c r="M59" i="2"/>
  <c r="G60" i="2"/>
  <c r="M60" i="2"/>
  <c r="G61" i="2"/>
  <c r="H61" i="2"/>
  <c r="J61" i="2"/>
  <c r="K61" i="2"/>
  <c r="L61" i="2"/>
  <c r="M61" i="2"/>
  <c r="G62" i="2"/>
  <c r="M62" i="2"/>
  <c r="G63" i="2"/>
  <c r="M63" i="2"/>
  <c r="G64" i="2"/>
  <c r="M64" i="2"/>
  <c r="G65" i="2"/>
  <c r="H65" i="2"/>
  <c r="J65" i="2"/>
  <c r="K65" i="2"/>
  <c r="L65" i="2"/>
  <c r="M65" i="2"/>
  <c r="G66" i="2"/>
  <c r="M66" i="2"/>
  <c r="G67" i="2"/>
  <c r="M67" i="2"/>
  <c r="D68" i="2"/>
  <c r="E68" i="2"/>
  <c r="F68" i="2"/>
  <c r="G68" i="2"/>
  <c r="H68" i="2"/>
  <c r="I68" i="2"/>
  <c r="J68" i="2"/>
  <c r="K68" i="2"/>
  <c r="L68" i="2"/>
  <c r="M68" i="2"/>
  <c r="G74" i="2"/>
  <c r="H74" i="2"/>
  <c r="M74" i="2"/>
  <c r="G75" i="2"/>
  <c r="M75" i="2"/>
  <c r="D76" i="2"/>
  <c r="E76" i="2"/>
  <c r="F76" i="2"/>
  <c r="G76" i="2"/>
  <c r="H76" i="2"/>
  <c r="I76" i="2"/>
  <c r="J76" i="2"/>
  <c r="K76" i="2"/>
  <c r="L76" i="2"/>
  <c r="M76" i="2"/>
  <c r="G83" i="2"/>
  <c r="H83" i="2"/>
  <c r="M83" i="2"/>
  <c r="G84" i="2"/>
  <c r="H84" i="2"/>
  <c r="M84" i="2"/>
  <c r="G85" i="2"/>
  <c r="M85" i="2"/>
  <c r="G86" i="2"/>
  <c r="M86" i="2"/>
  <c r="G87" i="2"/>
  <c r="M87" i="2"/>
  <c r="G88" i="2"/>
  <c r="M88" i="2"/>
  <c r="G89" i="2"/>
  <c r="M89" i="2"/>
  <c r="G90" i="2"/>
  <c r="M90" i="2"/>
  <c r="G91" i="2"/>
  <c r="M91" i="2"/>
  <c r="G4" i="3"/>
  <c r="M4" i="3"/>
  <c r="G5" i="3"/>
  <c r="M5" i="3"/>
  <c r="G6" i="3"/>
  <c r="M6" i="3"/>
  <c r="G7" i="3"/>
  <c r="M7" i="3"/>
  <c r="G8" i="3"/>
  <c r="M8" i="3"/>
  <c r="G9" i="3"/>
  <c r="M9" i="3"/>
  <c r="G10" i="3"/>
  <c r="M10" i="3"/>
  <c r="G11" i="3"/>
  <c r="M11" i="3"/>
  <c r="G12" i="3"/>
  <c r="M12" i="3"/>
</calcChain>
</file>

<file path=xl/comments1.xml><?xml version="1.0" encoding="utf-8"?>
<comments xmlns="http://schemas.openxmlformats.org/spreadsheetml/2006/main">
  <authors>
    <author>rwynne</author>
  </authors>
  <commentList>
    <comment ref="D6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&lt;$26K&gt; - Aug. 2001
$21K - Sept. 2001
</t>
        </r>
      </text>
    </comment>
    <comment ref="D10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Aug. 2001 delivery period</t>
        </r>
      </text>
    </comment>
    <comment ref="D15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Aug. 2001 delivery period</t>
        </r>
      </text>
    </comment>
  </commentList>
</comments>
</file>

<file path=xl/sharedStrings.xml><?xml version="1.0" encoding="utf-8"?>
<sst xmlns="http://schemas.openxmlformats.org/spreadsheetml/2006/main" count="225" uniqueCount="80">
  <si>
    <t>Dominion Transmission, Inc.</t>
  </si>
  <si>
    <t>ENA</t>
  </si>
  <si>
    <t>Pre-Petition</t>
  </si>
  <si>
    <t>Post Petition</t>
  </si>
  <si>
    <t>Contract No.</t>
  </si>
  <si>
    <t>Rate Schedule</t>
  </si>
  <si>
    <t>Expiration</t>
  </si>
  <si>
    <t>Other Past Due Amounts</t>
  </si>
  <si>
    <t>Nov. 2001</t>
  </si>
  <si>
    <t>Dec. 2, 2001</t>
  </si>
  <si>
    <t>Total Pre-Petition</t>
  </si>
  <si>
    <t>Dec. 3-31,2001</t>
  </si>
  <si>
    <t>Jan. 2002</t>
  </si>
  <si>
    <t>Feb.2002</t>
  </si>
  <si>
    <t>Total Post Petition</t>
  </si>
  <si>
    <t>Notes</t>
  </si>
  <si>
    <t>300107</t>
  </si>
  <si>
    <t>8G0010</t>
  </si>
  <si>
    <t>8G001N</t>
  </si>
  <si>
    <t>8G001S</t>
  </si>
  <si>
    <t>8G0A61</t>
  </si>
  <si>
    <t>8T0013</t>
  </si>
  <si>
    <t>8T0014</t>
  </si>
  <si>
    <t>D29000</t>
  </si>
  <si>
    <t>MCS105</t>
  </si>
  <si>
    <t>T00015</t>
  </si>
  <si>
    <t>EES</t>
  </si>
  <si>
    <t>FT</t>
  </si>
  <si>
    <t>Purchased directly from the pipeline, term 6/1/01 - 5/31/02</t>
  </si>
  <si>
    <t>CSC RGE-22</t>
  </si>
  <si>
    <t>CSC</t>
  </si>
  <si>
    <t>Citygate Swing Customer Agreement.</t>
  </si>
  <si>
    <t>CSC RGE-32</t>
  </si>
  <si>
    <t>CSC NIMO-006</t>
  </si>
  <si>
    <t>MCS081</t>
  </si>
  <si>
    <t>T00009</t>
  </si>
  <si>
    <t>8G310N</t>
  </si>
  <si>
    <t>8G310S</t>
  </si>
  <si>
    <t>8T310S</t>
  </si>
  <si>
    <t>EES Capacity Release</t>
  </si>
  <si>
    <t>Service Agreement</t>
  </si>
  <si>
    <t>Capacity release service agreement.  This allows EES to participate in the capacity release program.</t>
  </si>
  <si>
    <t>524397 (DFS)</t>
  </si>
  <si>
    <t>Capacity release from Dominion Field Services, term 11/1/01-3/31/02.  Non recallable.</t>
  </si>
  <si>
    <t>524408 (NYSEG)</t>
  </si>
  <si>
    <t>Mandatory assigned capacity from NYSEG, term 11/1/01-3/31/02</t>
  </si>
  <si>
    <t>571657 (NYSEG)</t>
  </si>
  <si>
    <t>FTGSS</t>
  </si>
  <si>
    <t>531280 (NYSEG)</t>
  </si>
  <si>
    <t>GSS</t>
  </si>
  <si>
    <t>524467 (RG&amp;E)</t>
  </si>
  <si>
    <t>Recalled.</t>
  </si>
  <si>
    <t>524466 (RG&amp;E)</t>
  </si>
  <si>
    <t>571684 (RG&amp;E)</t>
  </si>
  <si>
    <t>524378 (RG&amp;E)</t>
  </si>
  <si>
    <t>571642 (RG&amp;E)</t>
  </si>
  <si>
    <t>524383 (RG&amp;E)</t>
  </si>
  <si>
    <t>571652 (RG&amp;E)</t>
  </si>
  <si>
    <t>524403 (RG&amp;E)</t>
  </si>
  <si>
    <t>531263 (RG&amp;E)</t>
  </si>
  <si>
    <t>531267 (RG&amp;E)</t>
  </si>
  <si>
    <t>531324 (RG&amp;E)</t>
  </si>
  <si>
    <t>524493 (NIMO)</t>
  </si>
  <si>
    <t>524413 (NIMO)</t>
  </si>
  <si>
    <t>571665 (NIMO)</t>
  </si>
  <si>
    <t>531275 (NIMO)</t>
  </si>
  <si>
    <t>EES Agency Agreements with Owens-Brockway Glass Containers</t>
  </si>
  <si>
    <t>Agency is dated 5/7/2001.</t>
  </si>
  <si>
    <t>Dec. , 2001</t>
  </si>
  <si>
    <t>Total</t>
  </si>
  <si>
    <t>EES Missing Contracts</t>
  </si>
  <si>
    <t>notes:</t>
  </si>
  <si>
    <t>Strg balances show up for the following contracts on the EES invoices dated feb 5, 2002</t>
  </si>
  <si>
    <t>As of Date</t>
  </si>
  <si>
    <t>Balance</t>
  </si>
  <si>
    <t>GSS Contract</t>
  </si>
  <si>
    <t>E00205</t>
  </si>
  <si>
    <t>IT</t>
  </si>
  <si>
    <t xml:space="preserve">GSS  </t>
  </si>
  <si>
    <t>Mar.2002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</si>
</sst>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44" fontId="0" fillId="0" borderId="0" xfId="2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4" fontId="3" fillId="0" borderId="0" xfId="2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44" fontId="4" fillId="0" borderId="5" xfId="2" applyFont="1" applyBorder="1" applyAlignment="1">
      <alignment horizontal="center" wrapText="1"/>
    </xf>
    <xf numFmtId="17" fontId="4" fillId="0" borderId="6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8" fontId="3" fillId="0" borderId="1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8" fontId="3" fillId="2" borderId="4" xfId="0" applyNumberFormat="1" applyFont="1" applyFill="1" applyBorder="1" applyAlignment="1">
      <alignment horizontal="center"/>
    </xf>
    <xf numFmtId="8" fontId="3" fillId="2" borderId="9" xfId="0" applyNumberFormat="1" applyFont="1" applyFill="1" applyBorder="1" applyAlignment="1">
      <alignment horizontal="center"/>
    </xf>
    <xf numFmtId="0" fontId="3" fillId="0" borderId="9" xfId="0" applyFont="1" applyBorder="1"/>
    <xf numFmtId="8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wrapText="1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44" fontId="3" fillId="0" borderId="0" xfId="0" applyNumberFormat="1" applyFont="1"/>
    <xf numFmtId="44" fontId="3" fillId="0" borderId="8" xfId="2" applyFont="1" applyBorder="1"/>
    <xf numFmtId="8" fontId="3" fillId="0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3" fillId="0" borderId="11" xfId="0" applyFont="1" applyBorder="1"/>
    <xf numFmtId="8" fontId="3" fillId="0" borderId="10" xfId="0" applyNumberFormat="1" applyFont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8" fontId="4" fillId="0" borderId="13" xfId="0" applyNumberFormat="1" applyFont="1" applyFill="1" applyBorder="1" applyAlignment="1">
      <alignment horizontal="center"/>
    </xf>
    <xf numFmtId="44" fontId="3" fillId="0" borderId="11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" fillId="0" borderId="0" xfId="0" applyFont="1"/>
    <xf numFmtId="44" fontId="3" fillId="0" borderId="0" xfId="2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3" fillId="0" borderId="0" xfId="0" applyNumberFormat="1" applyFont="1" applyBorder="1"/>
    <xf numFmtId="14" fontId="3" fillId="0" borderId="0" xfId="0" applyNumberFormat="1" applyFont="1" applyFill="1" applyBorder="1"/>
    <xf numFmtId="8" fontId="3" fillId="0" borderId="8" xfId="0" applyNumberFormat="1" applyFont="1" applyFill="1" applyBorder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8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/>
    <xf numFmtId="0" fontId="3" fillId="0" borderId="0" xfId="0" applyFont="1" applyFill="1"/>
    <xf numFmtId="0" fontId="0" fillId="0" borderId="0" xfId="0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44" fontId="3" fillId="3" borderId="0" xfId="2" applyFont="1" applyFill="1"/>
    <xf numFmtId="8" fontId="4" fillId="0" borderId="0" xfId="0" applyNumberFormat="1" applyFont="1" applyFill="1" applyBorder="1"/>
    <xf numFmtId="0" fontId="3" fillId="0" borderId="0" xfId="0" applyFont="1" applyFill="1" applyBorder="1"/>
    <xf numFmtId="44" fontId="3" fillId="0" borderId="0" xfId="2" applyFont="1" applyFill="1" applyBorder="1"/>
    <xf numFmtId="44" fontId="3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44" fontId="6" fillId="0" borderId="0" xfId="2" applyFont="1"/>
    <xf numFmtId="0" fontId="4" fillId="2" borderId="1" xfId="0" applyFont="1" applyFill="1" applyBorder="1" applyAlignment="1">
      <alignment horizontal="center"/>
    </xf>
    <xf numFmtId="14" fontId="3" fillId="0" borderId="0" xfId="2" applyNumberFormat="1" applyFont="1" applyFill="1" applyBorder="1"/>
    <xf numFmtId="166" fontId="3" fillId="0" borderId="0" xfId="1" applyNumberFormat="1" applyFont="1" applyFill="1" applyBorder="1"/>
    <xf numFmtId="166" fontId="3" fillId="0" borderId="0" xfId="1" applyNumberFormat="1" applyFont="1"/>
    <xf numFmtId="166" fontId="6" fillId="0" borderId="0" xfId="1" applyNumberFormat="1" applyFont="1"/>
    <xf numFmtId="166" fontId="0" fillId="0" borderId="0" xfId="1" applyNumberFormat="1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2"/>
  <sheetViews>
    <sheetView tabSelected="1" topLeftCell="A29" workbookViewId="0">
      <pane xSplit="1" ySplit="3" topLeftCell="B53" activePane="bottomRight" state="frozen"/>
      <selection activeCell="A29" sqref="A29"/>
      <selection pane="topRight" activeCell="B29" sqref="B29"/>
      <selection pane="bottomLeft" activeCell="A32" sqref="A32"/>
      <selection pane="bottomRight" activeCell="A59" sqref="A59"/>
    </sheetView>
  </sheetViews>
  <sheetFormatPr defaultRowHeight="13.2" x14ac:dyDescent="0.25"/>
  <cols>
    <col min="1" max="1" width="21" style="1" customWidth="1"/>
    <col min="2" max="2" width="12.33203125" customWidth="1"/>
    <col min="3" max="3" width="14.33203125" customWidth="1"/>
    <col min="4" max="4" width="15.109375" style="4" customWidth="1"/>
    <col min="5" max="5" width="13.44140625" customWidth="1"/>
    <col min="6" max="6" width="12.6640625" customWidth="1"/>
    <col min="7" max="7" width="16.109375" customWidth="1"/>
    <col min="8" max="9" width="14.33203125" customWidth="1"/>
    <col min="10" max="12" width="14.44140625" customWidth="1"/>
    <col min="13" max="13" width="13.44140625" customWidth="1"/>
    <col min="14" max="14" width="48.5546875" customWidth="1"/>
    <col min="15" max="15" width="11.33203125" customWidth="1"/>
  </cols>
  <sheetData>
    <row r="1" spans="1:17" x14ac:dyDescent="0.25">
      <c r="A1" s="2" t="s">
        <v>0</v>
      </c>
      <c r="C1" s="3"/>
    </row>
    <row r="2" spans="1:17" x14ac:dyDescent="0.25">
      <c r="A2" s="5"/>
      <c r="B2" s="6"/>
      <c r="C2" s="3"/>
    </row>
    <row r="3" spans="1:17" x14ac:dyDescent="0.25">
      <c r="A3" s="7" t="s">
        <v>1</v>
      </c>
      <c r="B3" s="3"/>
      <c r="C3" s="3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9"/>
      <c r="B4" s="10"/>
      <c r="C4" s="11"/>
      <c r="D4" s="84" t="s">
        <v>2</v>
      </c>
      <c r="E4" s="85"/>
      <c r="F4" s="86"/>
      <c r="G4" s="15"/>
      <c r="H4" s="78"/>
      <c r="I4" s="84" t="s">
        <v>3</v>
      </c>
      <c r="J4" s="85"/>
      <c r="K4" s="85"/>
      <c r="L4" s="13"/>
      <c r="M4" s="15"/>
      <c r="N4" s="16"/>
      <c r="O4" s="3"/>
      <c r="P4" s="3"/>
      <c r="Q4" s="3"/>
    </row>
    <row r="5" spans="1:17" ht="21" x14ac:dyDescent="0.25">
      <c r="A5" s="17" t="s">
        <v>4</v>
      </c>
      <c r="B5" s="18" t="s">
        <v>5</v>
      </c>
      <c r="C5" s="19" t="s">
        <v>6</v>
      </c>
      <c r="D5" s="20" t="s">
        <v>7</v>
      </c>
      <c r="E5" s="21" t="s">
        <v>8</v>
      </c>
      <c r="F5" s="21" t="s">
        <v>9</v>
      </c>
      <c r="G5" s="22" t="s">
        <v>10</v>
      </c>
      <c r="H5" s="21" t="s">
        <v>68</v>
      </c>
      <c r="I5" s="19" t="s">
        <v>11</v>
      </c>
      <c r="J5" s="21" t="s">
        <v>12</v>
      </c>
      <c r="K5" s="21" t="s">
        <v>13</v>
      </c>
      <c r="L5" s="21" t="s">
        <v>13</v>
      </c>
      <c r="M5" s="22" t="s">
        <v>14</v>
      </c>
      <c r="N5" s="23" t="s">
        <v>15</v>
      </c>
      <c r="O5" s="3"/>
      <c r="P5" s="3"/>
      <c r="Q5" s="3"/>
    </row>
    <row r="6" spans="1:17" x14ac:dyDescent="0.25">
      <c r="A6" s="24">
        <v>100007</v>
      </c>
      <c r="B6" s="25"/>
      <c r="C6" s="26"/>
      <c r="D6" s="27">
        <f>-26041.19+21322.33-2256.73</f>
        <v>-6975.5899999999965</v>
      </c>
      <c r="E6" s="28">
        <f>11493.61+312749.21+4704.38</f>
        <v>328947.20000000001</v>
      </c>
      <c r="F6" s="28"/>
      <c r="G6" s="29">
        <f>SUM(D6:F6)</f>
        <v>321971.61</v>
      </c>
      <c r="H6" s="28"/>
      <c r="I6" s="28"/>
      <c r="J6" s="28"/>
      <c r="K6" s="28"/>
      <c r="L6" s="28"/>
      <c r="M6" s="30">
        <v>0</v>
      </c>
      <c r="N6" s="31"/>
      <c r="O6" s="3"/>
      <c r="P6" s="3"/>
      <c r="Q6" s="3"/>
    </row>
    <row r="7" spans="1:17" x14ac:dyDescent="0.25">
      <c r="A7" s="24">
        <v>100104</v>
      </c>
      <c r="B7" s="25"/>
      <c r="C7" s="26"/>
      <c r="D7" s="32"/>
      <c r="E7" s="28">
        <f>-901.05+81601.44+38941.93</f>
        <v>119642.32</v>
      </c>
      <c r="F7" s="28"/>
      <c r="G7" s="30">
        <f t="shared" ref="G7:G24" si="0">SUM(D7:F7)</f>
        <v>119642.32</v>
      </c>
      <c r="H7" s="28"/>
      <c r="I7" s="28"/>
      <c r="J7" s="28"/>
      <c r="K7" s="28"/>
      <c r="L7" s="28"/>
      <c r="M7" s="30">
        <v>0</v>
      </c>
      <c r="N7" s="31"/>
      <c r="O7" s="3"/>
      <c r="P7" s="3"/>
      <c r="Q7" s="3"/>
    </row>
    <row r="8" spans="1:17" x14ac:dyDescent="0.25">
      <c r="A8" s="24">
        <v>100104</v>
      </c>
      <c r="B8" s="25"/>
      <c r="C8" s="26"/>
      <c r="D8" s="32">
        <v>1557.76</v>
      </c>
      <c r="E8" s="28"/>
      <c r="F8" s="28"/>
      <c r="G8" s="30">
        <f t="shared" si="0"/>
        <v>1557.76</v>
      </c>
      <c r="H8" s="28"/>
      <c r="I8" s="28"/>
      <c r="J8" s="28"/>
      <c r="K8" s="28"/>
      <c r="L8" s="28"/>
      <c r="M8" s="30">
        <v>0</v>
      </c>
      <c r="N8" s="31"/>
      <c r="O8" s="3"/>
      <c r="P8" s="3"/>
      <c r="Q8" s="3"/>
    </row>
    <row r="9" spans="1:17" x14ac:dyDescent="0.25">
      <c r="A9" s="24">
        <v>200234</v>
      </c>
      <c r="B9" s="25"/>
      <c r="C9" s="26"/>
      <c r="D9" s="32">
        <v>32991.599999999999</v>
      </c>
      <c r="E9" s="28"/>
      <c r="F9" s="28"/>
      <c r="G9" s="30">
        <f t="shared" si="0"/>
        <v>32991.599999999999</v>
      </c>
      <c r="H9" s="28"/>
      <c r="I9" s="28"/>
      <c r="J9" s="28"/>
      <c r="K9" s="28"/>
      <c r="L9" s="28"/>
      <c r="M9" s="30">
        <v>0</v>
      </c>
      <c r="N9" s="31"/>
      <c r="O9" s="3"/>
      <c r="P9" s="3"/>
      <c r="Q9" s="3"/>
    </row>
    <row r="10" spans="1:17" x14ac:dyDescent="0.25">
      <c r="A10" s="24">
        <v>300008</v>
      </c>
      <c r="B10" s="25"/>
      <c r="C10" s="3"/>
      <c r="D10" s="32">
        <f>22060.2-54227.87</f>
        <v>-32167.670000000002</v>
      </c>
      <c r="E10" s="28">
        <f>-169.34+139841.43+6577.22</f>
        <v>146249.31</v>
      </c>
      <c r="F10" s="28"/>
      <c r="G10" s="30">
        <f t="shared" si="0"/>
        <v>114081.64</v>
      </c>
      <c r="H10" s="28"/>
      <c r="I10" s="28"/>
      <c r="J10" s="28"/>
      <c r="K10" s="28"/>
      <c r="L10" s="28"/>
      <c r="M10" s="30">
        <v>0</v>
      </c>
      <c r="N10" s="33"/>
      <c r="O10" s="3"/>
      <c r="P10" s="3"/>
      <c r="Q10" s="3"/>
    </row>
    <row r="11" spans="1:17" x14ac:dyDescent="0.25">
      <c r="A11" s="24">
        <v>523457</v>
      </c>
      <c r="B11" s="25"/>
      <c r="C11" s="3"/>
      <c r="D11" s="32">
        <v>109.44</v>
      </c>
      <c r="E11" s="28"/>
      <c r="F11" s="28"/>
      <c r="G11" s="30">
        <f t="shared" si="0"/>
        <v>109.44</v>
      </c>
      <c r="H11" s="28"/>
      <c r="I11" s="28"/>
      <c r="J11" s="28"/>
      <c r="K11" s="28"/>
      <c r="L11" s="28"/>
      <c r="M11" s="30">
        <v>0</v>
      </c>
      <c r="N11" s="31"/>
      <c r="O11" s="3"/>
      <c r="P11" s="3"/>
      <c r="Q11" s="3"/>
    </row>
    <row r="12" spans="1:17" x14ac:dyDescent="0.25">
      <c r="A12" s="24">
        <v>523464</v>
      </c>
      <c r="B12" s="25"/>
      <c r="C12" s="26"/>
      <c r="D12" s="32">
        <v>3136.28</v>
      </c>
      <c r="E12" s="28"/>
      <c r="F12" s="28"/>
      <c r="G12" s="30">
        <f t="shared" si="0"/>
        <v>3136.28</v>
      </c>
      <c r="H12" s="28"/>
      <c r="I12" s="28"/>
      <c r="J12" s="28"/>
      <c r="K12" s="28"/>
      <c r="L12" s="28"/>
      <c r="M12" s="30">
        <v>0</v>
      </c>
      <c r="N12" s="31"/>
      <c r="O12" s="3"/>
      <c r="P12" s="3"/>
      <c r="Q12" s="3"/>
    </row>
    <row r="13" spans="1:17" x14ac:dyDescent="0.25">
      <c r="A13" s="24">
        <v>523489</v>
      </c>
      <c r="B13" s="25"/>
      <c r="C13" s="26"/>
      <c r="D13" s="32">
        <v>3173.76</v>
      </c>
      <c r="E13" s="28"/>
      <c r="F13" s="28"/>
      <c r="G13" s="30">
        <f t="shared" si="0"/>
        <v>3173.76</v>
      </c>
      <c r="H13" s="28"/>
      <c r="I13" s="28"/>
      <c r="J13" s="28"/>
      <c r="K13" s="28"/>
      <c r="L13" s="28"/>
      <c r="M13" s="30">
        <v>0</v>
      </c>
      <c r="N13" s="31"/>
      <c r="O13" s="3"/>
      <c r="P13" s="3"/>
      <c r="Q13" s="3"/>
    </row>
    <row r="14" spans="1:17" x14ac:dyDescent="0.25">
      <c r="A14" s="34">
        <v>700005</v>
      </c>
      <c r="B14" s="35"/>
      <c r="C14" s="26"/>
      <c r="D14" s="32"/>
      <c r="E14" s="28">
        <v>215181.24</v>
      </c>
      <c r="F14" s="28"/>
      <c r="G14" s="30">
        <f t="shared" si="0"/>
        <v>215181.24</v>
      </c>
      <c r="H14" s="36"/>
      <c r="I14" s="36"/>
      <c r="J14" s="36"/>
      <c r="K14" s="36"/>
      <c r="L14" s="36"/>
      <c r="M14" s="30">
        <v>0</v>
      </c>
      <c r="N14" s="31"/>
      <c r="O14" s="3"/>
      <c r="P14" s="3"/>
      <c r="Q14" s="3"/>
    </row>
    <row r="15" spans="1:17" x14ac:dyDescent="0.25">
      <c r="A15" s="37" t="s">
        <v>16</v>
      </c>
      <c r="B15" s="25"/>
      <c r="C15" s="26"/>
      <c r="D15" s="32">
        <f>3980.99+2379.1</f>
        <v>6360.09</v>
      </c>
      <c r="E15" s="28">
        <f>39245.49+1875.63</f>
        <v>41121.119999999995</v>
      </c>
      <c r="F15" s="28"/>
      <c r="G15" s="30">
        <f t="shared" si="0"/>
        <v>47481.209999999992</v>
      </c>
      <c r="H15" s="28"/>
      <c r="I15" s="28"/>
      <c r="J15" s="28"/>
      <c r="K15" s="28"/>
      <c r="L15" s="28"/>
      <c r="M15" s="30">
        <v>0</v>
      </c>
      <c r="N15" s="31"/>
      <c r="O15" s="3"/>
      <c r="P15" s="3"/>
      <c r="Q15" s="3"/>
    </row>
    <row r="16" spans="1:17" x14ac:dyDescent="0.25">
      <c r="A16" s="24" t="s">
        <v>17</v>
      </c>
      <c r="B16" s="25"/>
      <c r="C16" s="26"/>
      <c r="D16" s="32">
        <v>-414.71</v>
      </c>
      <c r="E16" s="28"/>
      <c r="F16" s="28"/>
      <c r="G16" s="30">
        <f t="shared" si="0"/>
        <v>-414.71</v>
      </c>
      <c r="H16" s="28"/>
      <c r="I16" s="28"/>
      <c r="J16" s="28"/>
      <c r="K16" s="28"/>
      <c r="L16" s="28"/>
      <c r="M16" s="30">
        <f t="shared" ref="M16:M24" si="1">SUM(I16:L16)</f>
        <v>0</v>
      </c>
      <c r="N16" s="31"/>
      <c r="O16" s="3"/>
      <c r="P16" s="3"/>
      <c r="Q16" s="3"/>
    </row>
    <row r="17" spans="1:17" x14ac:dyDescent="0.25">
      <c r="A17" s="34" t="s">
        <v>18</v>
      </c>
      <c r="B17" s="35"/>
      <c r="C17" s="26"/>
      <c r="D17" s="32"/>
      <c r="E17" s="28"/>
      <c r="F17" s="28"/>
      <c r="G17" s="30">
        <f t="shared" si="0"/>
        <v>0</v>
      </c>
      <c r="H17" s="36"/>
      <c r="I17" s="36"/>
      <c r="J17" s="36"/>
      <c r="K17" s="36"/>
      <c r="L17" s="36"/>
      <c r="M17" s="30">
        <f t="shared" si="1"/>
        <v>0</v>
      </c>
      <c r="N17" s="31"/>
      <c r="O17" s="3"/>
      <c r="P17" s="3"/>
      <c r="Q17" s="3"/>
    </row>
    <row r="18" spans="1:17" x14ac:dyDescent="0.25">
      <c r="A18" s="34" t="s">
        <v>19</v>
      </c>
      <c r="B18" s="38"/>
      <c r="C18" s="39"/>
      <c r="D18" s="32"/>
      <c r="E18" s="40"/>
      <c r="F18" s="28"/>
      <c r="G18" s="30">
        <f t="shared" si="0"/>
        <v>0</v>
      </c>
      <c r="H18" s="36"/>
      <c r="I18" s="36"/>
      <c r="J18" s="36"/>
      <c r="K18" s="36"/>
      <c r="L18" s="36"/>
      <c r="M18" s="30">
        <f t="shared" si="1"/>
        <v>0</v>
      </c>
      <c r="N18" s="31"/>
      <c r="O18" s="3"/>
      <c r="P18" s="3"/>
      <c r="Q18" s="3"/>
    </row>
    <row r="19" spans="1:17" x14ac:dyDescent="0.25">
      <c r="A19" s="24" t="s">
        <v>20</v>
      </c>
      <c r="B19" s="25"/>
      <c r="C19" s="26"/>
      <c r="D19" s="32">
        <v>216.32</v>
      </c>
      <c r="E19" s="28"/>
      <c r="F19" s="28"/>
      <c r="G19" s="30">
        <f t="shared" si="0"/>
        <v>216.32</v>
      </c>
      <c r="H19" s="28"/>
      <c r="I19" s="28"/>
      <c r="J19" s="28"/>
      <c r="K19" s="28"/>
      <c r="L19" s="28"/>
      <c r="M19" s="30">
        <f t="shared" si="1"/>
        <v>0</v>
      </c>
      <c r="N19" s="31"/>
      <c r="O19" s="3"/>
      <c r="P19" s="3"/>
      <c r="Q19" s="3"/>
    </row>
    <row r="20" spans="1:17" x14ac:dyDescent="0.25">
      <c r="A20" s="24" t="s">
        <v>21</v>
      </c>
      <c r="B20" s="25"/>
      <c r="C20" s="26"/>
      <c r="D20" s="32">
        <v>-48.36</v>
      </c>
      <c r="E20" s="28"/>
      <c r="F20" s="28"/>
      <c r="G20" s="30">
        <f t="shared" si="0"/>
        <v>-48.36</v>
      </c>
      <c r="H20" s="28"/>
      <c r="I20" s="28"/>
      <c r="J20" s="28"/>
      <c r="K20" s="28"/>
      <c r="L20" s="28"/>
      <c r="M20" s="30">
        <f t="shared" si="1"/>
        <v>0</v>
      </c>
      <c r="N20" s="31"/>
      <c r="O20" s="3"/>
      <c r="P20" s="3"/>
      <c r="Q20" s="3"/>
    </row>
    <row r="21" spans="1:17" x14ac:dyDescent="0.25">
      <c r="A21" s="24" t="s">
        <v>22</v>
      </c>
      <c r="B21" s="25"/>
      <c r="C21" s="26"/>
      <c r="D21" s="32">
        <v>-1835.16</v>
      </c>
      <c r="E21" s="28"/>
      <c r="F21" s="28"/>
      <c r="G21" s="30">
        <f t="shared" si="0"/>
        <v>-1835.16</v>
      </c>
      <c r="H21" s="28"/>
      <c r="I21" s="28"/>
      <c r="J21" s="28"/>
      <c r="K21" s="28"/>
      <c r="L21" s="28"/>
      <c r="M21" s="30">
        <f t="shared" si="1"/>
        <v>0</v>
      </c>
      <c r="N21" s="31"/>
      <c r="O21" s="3"/>
      <c r="P21" s="3"/>
      <c r="Q21" s="3"/>
    </row>
    <row r="22" spans="1:17" x14ac:dyDescent="0.25">
      <c r="A22" s="34" t="s">
        <v>23</v>
      </c>
      <c r="B22" s="38"/>
      <c r="C22" s="39"/>
      <c r="D22" s="32">
        <v>8493.0499999999993</v>
      </c>
      <c r="E22" s="40"/>
      <c r="F22" s="28"/>
      <c r="G22" s="30">
        <f t="shared" si="0"/>
        <v>8493.0499999999993</v>
      </c>
      <c r="H22" s="36">
        <f>345.48-345.48</f>
        <v>0</v>
      </c>
      <c r="I22" s="36">
        <f>345.48-345.48</f>
        <v>0</v>
      </c>
      <c r="J22" s="36">
        <f>125.58-125.58</f>
        <v>0</v>
      </c>
      <c r="K22" s="36"/>
      <c r="L22" s="36"/>
      <c r="M22" s="30">
        <f t="shared" si="1"/>
        <v>0</v>
      </c>
      <c r="N22" s="31"/>
      <c r="O22" s="3"/>
      <c r="P22" s="3"/>
      <c r="Q22" s="3"/>
    </row>
    <row r="23" spans="1:17" x14ac:dyDescent="0.25">
      <c r="A23" s="34" t="s">
        <v>24</v>
      </c>
      <c r="B23" s="38"/>
      <c r="C23" s="39"/>
      <c r="D23" s="32">
        <v>2793.59</v>
      </c>
      <c r="E23" s="28">
        <v>7717.56</v>
      </c>
      <c r="F23" s="28"/>
      <c r="G23" s="30">
        <f t="shared" si="0"/>
        <v>10511.150000000001</v>
      </c>
      <c r="H23" s="36"/>
      <c r="I23" s="36"/>
      <c r="J23" s="36"/>
      <c r="K23" s="36"/>
      <c r="L23" s="36"/>
      <c r="M23" s="30">
        <f t="shared" si="1"/>
        <v>0</v>
      </c>
      <c r="N23" s="31"/>
      <c r="O23" s="3"/>
      <c r="P23" s="3"/>
      <c r="Q23" s="3"/>
    </row>
    <row r="24" spans="1:17" x14ac:dyDescent="0.25">
      <c r="A24" s="34" t="s">
        <v>25</v>
      </c>
      <c r="B24" s="35"/>
      <c r="C24" s="39"/>
      <c r="D24" s="41"/>
      <c r="E24" s="40"/>
      <c r="F24" s="28"/>
      <c r="G24" s="30">
        <f t="shared" si="0"/>
        <v>0</v>
      </c>
      <c r="H24" s="42"/>
      <c r="I24" s="42"/>
      <c r="J24" s="42"/>
      <c r="K24" s="42"/>
      <c r="L24" s="36"/>
      <c r="M24" s="30">
        <f t="shared" si="1"/>
        <v>0</v>
      </c>
      <c r="N24" s="31"/>
      <c r="O24" s="3"/>
      <c r="P24" s="3"/>
      <c r="Q24" s="3"/>
    </row>
    <row r="25" spans="1:17" ht="13.8" thickBot="1" x14ac:dyDescent="0.3">
      <c r="A25" s="24"/>
      <c r="B25" s="25"/>
      <c r="C25" s="26"/>
      <c r="D25" s="41"/>
      <c r="E25" s="28"/>
      <c r="F25" s="28"/>
      <c r="G25" s="30"/>
      <c r="H25" s="28"/>
      <c r="I25" s="28"/>
      <c r="J25" s="28"/>
      <c r="K25" s="28"/>
      <c r="L25" s="28"/>
      <c r="M25" s="30"/>
      <c r="N25" s="31"/>
      <c r="O25" s="3"/>
      <c r="P25" s="3"/>
      <c r="Q25" s="3"/>
    </row>
    <row r="26" spans="1:17" ht="13.8" thickBot="1" x14ac:dyDescent="0.3">
      <c r="A26" s="43"/>
      <c r="B26" s="44"/>
      <c r="C26" s="45"/>
      <c r="D26" s="46">
        <f>SUM(D6:D25)</f>
        <v>17390.400000000001</v>
      </c>
      <c r="E26" s="46">
        <f>SUM(E6:E25)</f>
        <v>858858.75000000012</v>
      </c>
      <c r="F26" s="47">
        <f t="shared" ref="F26:M26" si="2">SUM(F6:F25)</f>
        <v>0</v>
      </c>
      <c r="G26" s="48">
        <f t="shared" si="2"/>
        <v>876249.14999999991</v>
      </c>
      <c r="H26" s="49">
        <f t="shared" si="2"/>
        <v>0</v>
      </c>
      <c r="I26" s="49">
        <f t="shared" si="2"/>
        <v>0</v>
      </c>
      <c r="J26" s="49">
        <f t="shared" si="2"/>
        <v>0</v>
      </c>
      <c r="K26" s="49">
        <f t="shared" si="2"/>
        <v>0</v>
      </c>
      <c r="L26" s="49">
        <f t="shared" si="2"/>
        <v>0</v>
      </c>
      <c r="M26" s="49">
        <f t="shared" si="2"/>
        <v>0</v>
      </c>
      <c r="N26" s="50"/>
      <c r="O26" s="3"/>
      <c r="P26" s="3"/>
      <c r="Q26" s="3"/>
    </row>
    <row r="27" spans="1:17" x14ac:dyDescent="0.25">
      <c r="A27" s="51"/>
      <c r="B27" s="52"/>
      <c r="C27" s="26"/>
      <c r="D27" s="53"/>
      <c r="E27" s="54"/>
      <c r="F27" s="54"/>
      <c r="G27" s="55"/>
      <c r="H27" s="26"/>
      <c r="I27" s="26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51"/>
      <c r="B28" s="52"/>
      <c r="C28" s="26"/>
      <c r="D28" s="53"/>
      <c r="E28" s="54"/>
      <c r="F28" s="54"/>
      <c r="G28" s="55"/>
      <c r="H28" s="26"/>
      <c r="I28" s="26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7" t="s">
        <v>26</v>
      </c>
      <c r="B29" s="3"/>
      <c r="C29" s="3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9"/>
      <c r="B30" s="10"/>
      <c r="C30" s="11"/>
      <c r="D30" s="12" t="s">
        <v>2</v>
      </c>
      <c r="E30" s="13"/>
      <c r="F30" s="14"/>
      <c r="G30" s="15"/>
      <c r="H30" s="12" t="s">
        <v>69</v>
      </c>
      <c r="I30" s="12" t="s">
        <v>3</v>
      </c>
      <c r="J30" s="13"/>
      <c r="K30" s="13"/>
      <c r="L30" s="13"/>
      <c r="M30" s="15"/>
      <c r="N30" s="16"/>
      <c r="O30" s="3"/>
      <c r="P30" s="3"/>
      <c r="Q30" s="3"/>
    </row>
    <row r="31" spans="1:17" ht="21" x14ac:dyDescent="0.25">
      <c r="A31" s="17" t="s">
        <v>4</v>
      </c>
      <c r="B31" s="18" t="s">
        <v>5</v>
      </c>
      <c r="C31" s="19" t="s">
        <v>6</v>
      </c>
      <c r="D31" s="20" t="s">
        <v>7</v>
      </c>
      <c r="E31" s="21" t="s">
        <v>8</v>
      </c>
      <c r="F31" s="21" t="s">
        <v>9</v>
      </c>
      <c r="G31" s="22" t="s">
        <v>10</v>
      </c>
      <c r="H31" s="21" t="s">
        <v>68</v>
      </c>
      <c r="I31" s="19" t="s">
        <v>11</v>
      </c>
      <c r="J31" s="21" t="s">
        <v>12</v>
      </c>
      <c r="K31" s="21" t="s">
        <v>13</v>
      </c>
      <c r="L31" s="21" t="s">
        <v>13</v>
      </c>
      <c r="M31" s="22" t="s">
        <v>14</v>
      </c>
      <c r="N31" s="23" t="s">
        <v>15</v>
      </c>
      <c r="O31" s="3"/>
      <c r="P31" s="3"/>
      <c r="Q31" s="3"/>
    </row>
    <row r="32" spans="1:17" x14ac:dyDescent="0.25">
      <c r="A32" s="24">
        <v>200268</v>
      </c>
      <c r="B32" s="25" t="s">
        <v>27</v>
      </c>
      <c r="C32" s="26"/>
      <c r="D32" s="32"/>
      <c r="E32" s="28"/>
      <c r="F32" s="28"/>
      <c r="G32" s="30">
        <f>SUM(D32:F32)</f>
        <v>0</v>
      </c>
      <c r="H32" s="28"/>
      <c r="I32" s="28"/>
      <c r="J32" s="28"/>
      <c r="K32" s="28"/>
      <c r="L32" s="28"/>
      <c r="M32" s="30">
        <f>SUM(I32:L32)</f>
        <v>0</v>
      </c>
      <c r="N32" s="31" t="s">
        <v>28</v>
      </c>
      <c r="O32" s="3"/>
      <c r="P32" s="3"/>
      <c r="Q32" s="3"/>
    </row>
    <row r="33" spans="1:17" x14ac:dyDescent="0.25">
      <c r="A33" s="24" t="s">
        <v>29</v>
      </c>
      <c r="B33" s="25" t="s">
        <v>30</v>
      </c>
      <c r="C33" s="26"/>
      <c r="D33" s="32"/>
      <c r="E33" s="28"/>
      <c r="F33" s="28"/>
      <c r="G33" s="30">
        <f t="shared" ref="G33:G40" si="3">SUM(D33:F33)</f>
        <v>0</v>
      </c>
      <c r="H33" s="28"/>
      <c r="I33" s="28"/>
      <c r="J33" s="28"/>
      <c r="K33" s="28"/>
      <c r="L33" s="28"/>
      <c r="M33" s="30">
        <f t="shared" ref="M33:M40" si="4">SUM(I33:L33)</f>
        <v>0</v>
      </c>
      <c r="N33" s="31" t="s">
        <v>31</v>
      </c>
      <c r="O33" s="3"/>
      <c r="P33" s="3"/>
      <c r="Q33" s="3"/>
    </row>
    <row r="34" spans="1:17" x14ac:dyDescent="0.25">
      <c r="A34" s="24" t="s">
        <v>32</v>
      </c>
      <c r="B34" s="25" t="s">
        <v>30</v>
      </c>
      <c r="C34" s="26"/>
      <c r="D34" s="32"/>
      <c r="E34" s="28"/>
      <c r="F34" s="28"/>
      <c r="G34" s="30">
        <f t="shared" si="3"/>
        <v>0</v>
      </c>
      <c r="H34" s="28"/>
      <c r="I34" s="28"/>
      <c r="J34" s="28"/>
      <c r="K34" s="28"/>
      <c r="L34" s="28"/>
      <c r="M34" s="30">
        <f t="shared" si="4"/>
        <v>0</v>
      </c>
      <c r="N34" s="31" t="s">
        <v>31</v>
      </c>
      <c r="O34" s="3"/>
      <c r="P34" s="3"/>
      <c r="Q34" s="3"/>
    </row>
    <row r="35" spans="1:17" x14ac:dyDescent="0.25">
      <c r="A35" s="24" t="s">
        <v>33</v>
      </c>
      <c r="B35" s="25" t="s">
        <v>30</v>
      </c>
      <c r="C35" s="26"/>
      <c r="D35" s="32"/>
      <c r="E35" s="28"/>
      <c r="F35" s="28"/>
      <c r="G35" s="30">
        <f>SUM(D35:F35)</f>
        <v>0</v>
      </c>
      <c r="H35" s="28"/>
      <c r="I35" s="28"/>
      <c r="J35" s="28"/>
      <c r="K35" s="28"/>
      <c r="L35" s="28"/>
      <c r="M35" s="30">
        <f>SUM(I35:L35)</f>
        <v>0</v>
      </c>
      <c r="N35" s="31" t="s">
        <v>31</v>
      </c>
      <c r="O35" s="3"/>
      <c r="P35" s="3"/>
      <c r="Q35" s="3"/>
    </row>
    <row r="36" spans="1:17" x14ac:dyDescent="0.25">
      <c r="A36" s="34" t="s">
        <v>76</v>
      </c>
      <c r="B36" s="38" t="s">
        <v>77</v>
      </c>
      <c r="C36" s="39"/>
      <c r="D36" s="32"/>
      <c r="E36" s="40"/>
      <c r="F36" s="28">
        <v>51.21</v>
      </c>
      <c r="G36" s="30">
        <f>SUM(D36:F36)</f>
        <v>51.21</v>
      </c>
      <c r="H36" s="36">
        <v>76.819999999999993</v>
      </c>
      <c r="I36" s="36">
        <v>25.61</v>
      </c>
      <c r="J36" s="36"/>
      <c r="K36" s="36"/>
      <c r="L36" s="36"/>
      <c r="M36" s="30">
        <f>SUM(I36:L36)</f>
        <v>25.61</v>
      </c>
      <c r="N36" s="31"/>
      <c r="O36" s="3"/>
      <c r="P36" s="3"/>
      <c r="Q36" s="3"/>
    </row>
    <row r="37" spans="1:17" x14ac:dyDescent="0.25">
      <c r="A37" s="34" t="s">
        <v>34</v>
      </c>
      <c r="B37" s="38"/>
      <c r="C37" s="39"/>
      <c r="D37" s="32"/>
      <c r="E37" s="40">
        <v>319.39999999999998</v>
      </c>
      <c r="F37" s="28"/>
      <c r="G37" s="30">
        <f t="shared" si="3"/>
        <v>319.39999999999998</v>
      </c>
      <c r="H37" s="36"/>
      <c r="I37" s="36"/>
      <c r="J37" s="36"/>
      <c r="K37" s="36"/>
      <c r="L37" s="36"/>
      <c r="M37" s="30">
        <f t="shared" si="4"/>
        <v>0</v>
      </c>
      <c r="N37" s="31"/>
      <c r="O37" s="3"/>
      <c r="P37" s="3"/>
      <c r="Q37" s="3"/>
    </row>
    <row r="38" spans="1:17" x14ac:dyDescent="0.25">
      <c r="A38" s="34" t="s">
        <v>35</v>
      </c>
      <c r="B38" s="38"/>
      <c r="C38" s="39"/>
      <c r="D38" s="32"/>
      <c r="E38" s="40"/>
      <c r="F38" s="28"/>
      <c r="G38" s="30">
        <f>SUM(D38:F38)</f>
        <v>0</v>
      </c>
      <c r="H38" s="36"/>
      <c r="I38" s="36"/>
      <c r="J38" s="36"/>
      <c r="K38" s="36"/>
      <c r="L38" s="36"/>
      <c r="M38" s="30">
        <f>SUM(I38:L38)</f>
        <v>0</v>
      </c>
      <c r="N38" s="31"/>
      <c r="O38" s="3"/>
      <c r="P38" s="3"/>
      <c r="Q38" s="3"/>
    </row>
    <row r="39" spans="1:17" x14ac:dyDescent="0.25">
      <c r="A39" s="24" t="s">
        <v>36</v>
      </c>
      <c r="B39" s="38"/>
      <c r="C39" s="39"/>
      <c r="D39" s="32"/>
      <c r="E39" s="28"/>
      <c r="F39" s="28"/>
      <c r="G39" s="30">
        <f t="shared" si="3"/>
        <v>0</v>
      </c>
      <c r="H39" s="36"/>
      <c r="I39" s="36"/>
      <c r="J39" s="36"/>
      <c r="K39" s="36"/>
      <c r="L39" s="36"/>
      <c r="M39" s="30">
        <f t="shared" si="4"/>
        <v>0</v>
      </c>
      <c r="N39" s="31"/>
      <c r="O39" s="3"/>
      <c r="P39" s="3"/>
      <c r="Q39" s="3"/>
    </row>
    <row r="40" spans="1:17" x14ac:dyDescent="0.25">
      <c r="A40" s="24" t="s">
        <v>37</v>
      </c>
      <c r="B40" s="35"/>
      <c r="C40" s="39"/>
      <c r="D40" s="41"/>
      <c r="E40" s="40"/>
      <c r="F40" s="28"/>
      <c r="G40" s="30">
        <f t="shared" si="3"/>
        <v>0</v>
      </c>
      <c r="H40" s="42"/>
      <c r="I40" s="42"/>
      <c r="J40" s="42"/>
      <c r="K40" s="42"/>
      <c r="L40" s="36"/>
      <c r="M40" s="30">
        <f t="shared" si="4"/>
        <v>0</v>
      </c>
      <c r="N40" s="31"/>
      <c r="O40" s="3"/>
      <c r="P40" s="3"/>
      <c r="Q40" s="3"/>
    </row>
    <row r="41" spans="1:17" ht="13.8" thickBot="1" x14ac:dyDescent="0.3">
      <c r="A41" s="24" t="s">
        <v>38</v>
      </c>
      <c r="B41" s="25"/>
      <c r="C41" s="26"/>
      <c r="D41" s="41"/>
      <c r="E41" s="28"/>
      <c r="F41" s="28"/>
      <c r="G41" s="30"/>
      <c r="H41" s="28"/>
      <c r="I41" s="28"/>
      <c r="J41" s="28"/>
      <c r="K41" s="28"/>
      <c r="L41" s="28"/>
      <c r="M41" s="30"/>
      <c r="N41" s="31"/>
      <c r="O41" s="3"/>
      <c r="P41" s="3"/>
      <c r="Q41" s="3"/>
    </row>
    <row r="42" spans="1:17" ht="13.8" thickBot="1" x14ac:dyDescent="0.3">
      <c r="A42" s="43"/>
      <c r="B42" s="44"/>
      <c r="C42" s="45"/>
      <c r="D42" s="46">
        <f t="shared" ref="D42:M42" si="5">SUM(D33:D41)</f>
        <v>0</v>
      </c>
      <c r="E42" s="46">
        <f t="shared" si="5"/>
        <v>319.39999999999998</v>
      </c>
      <c r="F42" s="47">
        <f t="shared" si="5"/>
        <v>51.21</v>
      </c>
      <c r="G42" s="48">
        <f t="shared" si="5"/>
        <v>370.60999999999996</v>
      </c>
      <c r="H42" s="49">
        <f t="shared" si="5"/>
        <v>76.819999999999993</v>
      </c>
      <c r="I42" s="49">
        <f t="shared" si="5"/>
        <v>25.61</v>
      </c>
      <c r="J42" s="49">
        <f t="shared" si="5"/>
        <v>0</v>
      </c>
      <c r="K42" s="49">
        <f t="shared" si="5"/>
        <v>0</v>
      </c>
      <c r="L42" s="49">
        <f t="shared" si="5"/>
        <v>0</v>
      </c>
      <c r="M42" s="49">
        <f t="shared" si="5"/>
        <v>25.61</v>
      </c>
      <c r="N42" s="50"/>
      <c r="O42" s="3"/>
      <c r="P42" s="3"/>
      <c r="Q42" s="3"/>
    </row>
    <row r="43" spans="1:17" x14ac:dyDescent="0.25">
      <c r="A43" s="56"/>
      <c r="B43" s="52"/>
      <c r="C43" s="26"/>
      <c r="D43" s="53"/>
      <c r="E43" s="54"/>
      <c r="F43" s="54"/>
      <c r="G43" s="55"/>
      <c r="H43" s="26"/>
      <c r="I43" s="26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51"/>
      <c r="B44" s="52"/>
      <c r="C44" s="26"/>
      <c r="D44" s="53"/>
      <c r="E44" s="54"/>
      <c r="F44" s="54"/>
      <c r="G44" s="55"/>
      <c r="H44" s="26"/>
      <c r="I44" s="26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57" t="s">
        <v>39</v>
      </c>
      <c r="B45" s="3"/>
      <c r="C45" s="3"/>
      <c r="D45" s="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9"/>
      <c r="B46" s="10"/>
      <c r="C46" s="11"/>
      <c r="D46" s="12" t="s">
        <v>2</v>
      </c>
      <c r="E46" s="13"/>
      <c r="F46" s="14"/>
      <c r="G46" s="15"/>
      <c r="H46" s="12" t="s">
        <v>69</v>
      </c>
      <c r="I46" s="12" t="s">
        <v>3</v>
      </c>
      <c r="J46" s="13"/>
      <c r="K46" s="13"/>
      <c r="L46" s="13"/>
      <c r="M46" s="15"/>
      <c r="N46" s="16"/>
      <c r="O46" s="3"/>
      <c r="P46" s="3"/>
      <c r="Q46" s="3"/>
    </row>
    <row r="47" spans="1:17" ht="21" x14ac:dyDescent="0.25">
      <c r="A47" s="17" t="s">
        <v>4</v>
      </c>
      <c r="B47" s="18" t="s">
        <v>5</v>
      </c>
      <c r="C47" s="19" t="s">
        <v>6</v>
      </c>
      <c r="D47" s="20" t="s">
        <v>7</v>
      </c>
      <c r="E47" s="21" t="s">
        <v>8</v>
      </c>
      <c r="F47" s="21" t="s">
        <v>9</v>
      </c>
      <c r="G47" s="22" t="s">
        <v>10</v>
      </c>
      <c r="H47" s="21" t="s">
        <v>68</v>
      </c>
      <c r="I47" s="19" t="s">
        <v>11</v>
      </c>
      <c r="J47" s="21" t="s">
        <v>12</v>
      </c>
      <c r="K47" s="21" t="s">
        <v>13</v>
      </c>
      <c r="L47" s="21" t="s">
        <v>79</v>
      </c>
      <c r="M47" s="22" t="s">
        <v>14</v>
      </c>
      <c r="N47" s="23" t="s">
        <v>15</v>
      </c>
      <c r="O47" s="3"/>
      <c r="P47" s="3"/>
      <c r="Q47" s="3"/>
    </row>
    <row r="48" spans="1:17" ht="21" x14ac:dyDescent="0.25">
      <c r="A48" s="24">
        <v>500295</v>
      </c>
      <c r="B48" s="25" t="s">
        <v>40</v>
      </c>
      <c r="C48" s="26"/>
      <c r="D48" s="32"/>
      <c r="E48" s="28"/>
      <c r="F48" s="28"/>
      <c r="G48" s="30">
        <f t="shared" ref="G48:G67" si="6">SUM(D48:F48)</f>
        <v>0</v>
      </c>
      <c r="H48" s="28"/>
      <c r="I48" s="28"/>
      <c r="J48" s="28"/>
      <c r="K48" s="28"/>
      <c r="L48" s="28"/>
      <c r="M48" s="30">
        <f t="shared" ref="M48:M67" si="7">SUM(I48:L48)</f>
        <v>0</v>
      </c>
      <c r="N48" s="31" t="s">
        <v>41</v>
      </c>
      <c r="O48" s="3"/>
      <c r="P48" s="3"/>
      <c r="Q48" s="3"/>
    </row>
    <row r="49" spans="1:17" x14ac:dyDescent="0.25">
      <c r="A49" s="34" t="s">
        <v>54</v>
      </c>
      <c r="B49" s="35" t="s">
        <v>27</v>
      </c>
      <c r="C49" s="58">
        <v>37562</v>
      </c>
      <c r="D49" s="32"/>
      <c r="E49" s="28"/>
      <c r="F49" s="28"/>
      <c r="G49" s="30">
        <f t="shared" si="6"/>
        <v>0</v>
      </c>
      <c r="H49" s="36"/>
      <c r="I49" s="36"/>
      <c r="J49" s="36"/>
      <c r="K49" s="36"/>
      <c r="L49" s="36"/>
      <c r="M49" s="30">
        <f t="shared" si="7"/>
        <v>0</v>
      </c>
      <c r="N49" s="31" t="s">
        <v>51</v>
      </c>
      <c r="O49" s="3"/>
      <c r="P49" s="3"/>
      <c r="Q49" s="3"/>
    </row>
    <row r="50" spans="1:17" x14ac:dyDescent="0.25">
      <c r="A50" s="34" t="s">
        <v>56</v>
      </c>
      <c r="B50" s="35" t="s">
        <v>27</v>
      </c>
      <c r="C50" s="58">
        <v>37562</v>
      </c>
      <c r="D50" s="32"/>
      <c r="E50" s="28"/>
      <c r="F50" s="28"/>
      <c r="G50" s="30">
        <f t="shared" si="6"/>
        <v>0</v>
      </c>
      <c r="H50" s="36"/>
      <c r="I50" s="36"/>
      <c r="J50" s="36"/>
      <c r="K50" s="36"/>
      <c r="L50" s="36"/>
      <c r="M50" s="30">
        <f t="shared" si="7"/>
        <v>0</v>
      </c>
      <c r="N50" s="31" t="s">
        <v>51</v>
      </c>
      <c r="O50" s="3"/>
      <c r="P50" s="3"/>
      <c r="Q50" s="3"/>
    </row>
    <row r="51" spans="1:17" x14ac:dyDescent="0.25">
      <c r="A51" s="24" t="s">
        <v>42</v>
      </c>
      <c r="B51" s="25" t="s">
        <v>27</v>
      </c>
      <c r="C51" s="58">
        <v>37346</v>
      </c>
      <c r="D51" s="32"/>
      <c r="E51" s="28"/>
      <c r="F51" s="28">
        <v>1383.15</v>
      </c>
      <c r="G51" s="30">
        <f t="shared" si="6"/>
        <v>1383.15</v>
      </c>
      <c r="H51" s="28">
        <f>21218.8+220</f>
        <v>21438.799999999999</v>
      </c>
      <c r="I51" s="28">
        <v>20055.650000000001</v>
      </c>
      <c r="J51" s="28">
        <f>21218.8+162.8</f>
        <v>21381.599999999999</v>
      </c>
      <c r="K51" s="28">
        <f>21218.8+162.8</f>
        <v>21381.599999999999</v>
      </c>
      <c r="L51" s="28">
        <f>21218.8+162.8</f>
        <v>21381.599999999999</v>
      </c>
      <c r="M51" s="30">
        <f t="shared" si="7"/>
        <v>84200.45</v>
      </c>
      <c r="N51" s="31" t="s">
        <v>43</v>
      </c>
      <c r="O51" s="3"/>
      <c r="P51" s="3"/>
      <c r="Q51" s="3"/>
    </row>
    <row r="52" spans="1:17" x14ac:dyDescent="0.25">
      <c r="A52" s="34" t="s">
        <v>58</v>
      </c>
      <c r="B52" s="35" t="s">
        <v>27</v>
      </c>
      <c r="C52" s="58">
        <v>37562</v>
      </c>
      <c r="D52" s="32"/>
      <c r="E52" s="28"/>
      <c r="F52" s="28"/>
      <c r="G52" s="30">
        <f t="shared" si="6"/>
        <v>0</v>
      </c>
      <c r="H52" s="36"/>
      <c r="I52" s="36"/>
      <c r="J52" s="36"/>
      <c r="K52" s="36"/>
      <c r="L52" s="36"/>
      <c r="M52" s="30">
        <f t="shared" si="7"/>
        <v>0</v>
      </c>
      <c r="N52" s="31" t="s">
        <v>51</v>
      </c>
      <c r="O52" s="3"/>
      <c r="P52" s="3"/>
      <c r="Q52" s="3"/>
    </row>
    <row r="53" spans="1:17" x14ac:dyDescent="0.25">
      <c r="A53" s="34" t="s">
        <v>44</v>
      </c>
      <c r="B53" s="35" t="s">
        <v>27</v>
      </c>
      <c r="C53" s="58">
        <v>37346</v>
      </c>
      <c r="D53" s="32"/>
      <c r="E53" s="28"/>
      <c r="F53" s="28">
        <v>177.39</v>
      </c>
      <c r="G53" s="30">
        <f t="shared" si="6"/>
        <v>177.39</v>
      </c>
      <c r="H53" s="36">
        <f>2721.31+28.22</f>
        <v>2749.5299999999997</v>
      </c>
      <c r="I53" s="36">
        <v>2572.14</v>
      </c>
      <c r="J53" s="36">
        <f>2721.31+20.88</f>
        <v>2742.19</v>
      </c>
      <c r="K53" s="36">
        <f>2721.31+20.88</f>
        <v>2742.19</v>
      </c>
      <c r="L53" s="36">
        <f>2721.31+20.88</f>
        <v>2742.19</v>
      </c>
      <c r="M53" s="30">
        <f t="shared" si="7"/>
        <v>10798.710000000001</v>
      </c>
      <c r="N53" s="31" t="s">
        <v>45</v>
      </c>
      <c r="O53" s="3"/>
      <c r="P53" s="3"/>
      <c r="Q53" s="3"/>
    </row>
    <row r="54" spans="1:17" x14ac:dyDescent="0.25">
      <c r="A54" s="34" t="s">
        <v>63</v>
      </c>
      <c r="B54" s="35" t="s">
        <v>27</v>
      </c>
      <c r="C54" s="58">
        <v>37225</v>
      </c>
      <c r="D54" s="32"/>
      <c r="E54" s="28"/>
      <c r="F54" s="28"/>
      <c r="G54" s="30">
        <f t="shared" si="6"/>
        <v>0</v>
      </c>
      <c r="H54" s="36"/>
      <c r="I54" s="36"/>
      <c r="J54" s="36"/>
      <c r="K54" s="36"/>
      <c r="L54" s="36"/>
      <c r="M54" s="30">
        <f t="shared" si="7"/>
        <v>0</v>
      </c>
      <c r="N54" s="31"/>
      <c r="O54" s="3"/>
      <c r="P54" s="3"/>
      <c r="Q54" s="3"/>
    </row>
    <row r="55" spans="1:17" s="65" customFormat="1" x14ac:dyDescent="0.25">
      <c r="A55" s="34" t="s">
        <v>52</v>
      </c>
      <c r="B55" s="35" t="s">
        <v>27</v>
      </c>
      <c r="C55" s="59">
        <v>37592</v>
      </c>
      <c r="D55" s="60"/>
      <c r="E55" s="61"/>
      <c r="F55" s="61"/>
      <c r="G55" s="62">
        <f t="shared" si="6"/>
        <v>0</v>
      </c>
      <c r="H55" s="42"/>
      <c r="I55" s="42"/>
      <c r="J55" s="42"/>
      <c r="K55" s="42"/>
      <c r="L55" s="42"/>
      <c r="M55" s="62">
        <f t="shared" si="7"/>
        <v>0</v>
      </c>
      <c r="N55" s="63" t="s">
        <v>51</v>
      </c>
      <c r="O55" s="64"/>
      <c r="P55" s="64"/>
      <c r="Q55" s="64"/>
    </row>
    <row r="56" spans="1:17" s="65" customFormat="1" x14ac:dyDescent="0.25">
      <c r="A56" s="34" t="s">
        <v>50</v>
      </c>
      <c r="B56" s="35" t="s">
        <v>27</v>
      </c>
      <c r="C56" s="59">
        <v>37592</v>
      </c>
      <c r="D56" s="60"/>
      <c r="E56" s="61"/>
      <c r="F56" s="61"/>
      <c r="G56" s="62">
        <f t="shared" si="6"/>
        <v>0</v>
      </c>
      <c r="H56" s="42"/>
      <c r="I56" s="42"/>
      <c r="J56" s="42"/>
      <c r="K56" s="42"/>
      <c r="L56" s="42"/>
      <c r="M56" s="62">
        <f t="shared" si="7"/>
        <v>0</v>
      </c>
      <c r="N56" s="63" t="s">
        <v>51</v>
      </c>
      <c r="O56" s="64"/>
      <c r="P56" s="64"/>
      <c r="Q56" s="64"/>
    </row>
    <row r="57" spans="1:17" x14ac:dyDescent="0.25">
      <c r="A57" s="34" t="s">
        <v>62</v>
      </c>
      <c r="B57" s="35" t="s">
        <v>27</v>
      </c>
      <c r="C57" s="58">
        <v>37592</v>
      </c>
      <c r="D57" s="32"/>
      <c r="E57" s="28"/>
      <c r="F57" s="28"/>
      <c r="G57" s="30">
        <f t="shared" si="6"/>
        <v>0</v>
      </c>
      <c r="H57" s="36"/>
      <c r="I57" s="36"/>
      <c r="J57" s="36"/>
      <c r="K57" s="36"/>
      <c r="L57" s="36"/>
      <c r="M57" s="30">
        <f t="shared" si="7"/>
        <v>0</v>
      </c>
      <c r="N57" s="31"/>
      <c r="O57" s="3"/>
      <c r="P57" s="3"/>
      <c r="Q57" s="3"/>
    </row>
    <row r="58" spans="1:17" x14ac:dyDescent="0.25">
      <c r="A58" s="34" t="s">
        <v>59</v>
      </c>
      <c r="B58" s="35" t="s">
        <v>49</v>
      </c>
      <c r="C58" s="58">
        <v>37562</v>
      </c>
      <c r="D58" s="32"/>
      <c r="E58" s="28">
        <f>-62050-97.49</f>
        <v>-62147.49</v>
      </c>
      <c r="F58" s="28"/>
      <c r="G58" s="30">
        <f t="shared" si="6"/>
        <v>-62147.49</v>
      </c>
      <c r="H58" s="36"/>
      <c r="I58" s="36"/>
      <c r="J58" s="36"/>
      <c r="K58" s="36"/>
      <c r="L58" s="36"/>
      <c r="M58" s="30">
        <f t="shared" si="7"/>
        <v>0</v>
      </c>
      <c r="N58" s="31" t="s">
        <v>51</v>
      </c>
      <c r="O58" s="3"/>
      <c r="P58" s="3"/>
      <c r="Q58" s="3"/>
    </row>
    <row r="59" spans="1:17" x14ac:dyDescent="0.25">
      <c r="A59" s="34" t="s">
        <v>60</v>
      </c>
      <c r="B59" s="35" t="s">
        <v>49</v>
      </c>
      <c r="C59" s="58">
        <v>37562</v>
      </c>
      <c r="D59" s="32"/>
      <c r="E59" s="28">
        <f>-9740-77.39</f>
        <v>-9817.39</v>
      </c>
      <c r="F59" s="28"/>
      <c r="G59" s="30">
        <f t="shared" si="6"/>
        <v>-9817.39</v>
      </c>
      <c r="H59" s="36"/>
      <c r="I59" s="36"/>
      <c r="J59" s="36"/>
      <c r="K59" s="36"/>
      <c r="L59" s="36"/>
      <c r="M59" s="30">
        <f t="shared" si="7"/>
        <v>0</v>
      </c>
      <c r="N59" s="31" t="s">
        <v>51</v>
      </c>
      <c r="O59" s="3"/>
      <c r="P59" s="3"/>
      <c r="Q59" s="3"/>
    </row>
    <row r="60" spans="1:17" x14ac:dyDescent="0.25">
      <c r="A60" s="34" t="s">
        <v>65</v>
      </c>
      <c r="B60" s="35" t="s">
        <v>49</v>
      </c>
      <c r="C60" s="58">
        <v>37225</v>
      </c>
      <c r="D60" s="32"/>
      <c r="E60" s="28"/>
      <c r="F60" s="28"/>
      <c r="G60" s="30">
        <f t="shared" si="6"/>
        <v>0</v>
      </c>
      <c r="H60" s="36"/>
      <c r="I60" s="36"/>
      <c r="J60" s="36"/>
      <c r="K60" s="36"/>
      <c r="L60" s="36"/>
      <c r="M60" s="30">
        <f t="shared" si="7"/>
        <v>0</v>
      </c>
      <c r="N60" s="31"/>
      <c r="O60" s="3"/>
      <c r="P60" s="3"/>
      <c r="Q60" s="3"/>
    </row>
    <row r="61" spans="1:17" x14ac:dyDescent="0.25">
      <c r="A61" s="34" t="s">
        <v>48</v>
      </c>
      <c r="B61" s="38" t="s">
        <v>49</v>
      </c>
      <c r="C61" s="39"/>
      <c r="D61" s="32"/>
      <c r="E61" s="40"/>
      <c r="F61" s="28">
        <v>77.010000000000005</v>
      </c>
      <c r="G61" s="30">
        <f t="shared" si="6"/>
        <v>77.010000000000005</v>
      </c>
      <c r="H61" s="36">
        <f>349.92+843.8</f>
        <v>1193.72</v>
      </c>
      <c r="I61" s="36">
        <v>1116.71</v>
      </c>
      <c r="J61" s="36">
        <f>349.92+843.8</f>
        <v>1193.72</v>
      </c>
      <c r="K61" s="36">
        <f>349.92+843.8</f>
        <v>1193.72</v>
      </c>
      <c r="L61" s="36">
        <f>349.92+843.8</f>
        <v>1193.72</v>
      </c>
      <c r="M61" s="30">
        <f t="shared" si="7"/>
        <v>4697.8700000000008</v>
      </c>
      <c r="N61" s="31" t="s">
        <v>45</v>
      </c>
      <c r="O61" s="3"/>
      <c r="P61" s="3"/>
      <c r="Q61" s="3"/>
    </row>
    <row r="62" spans="1:17" x14ac:dyDescent="0.25">
      <c r="A62" s="34" t="s">
        <v>61</v>
      </c>
      <c r="B62" s="35" t="s">
        <v>49</v>
      </c>
      <c r="C62" s="58">
        <v>37592</v>
      </c>
      <c r="D62" s="32"/>
      <c r="E62" s="28"/>
      <c r="F62" s="28"/>
      <c r="G62" s="30">
        <f t="shared" si="6"/>
        <v>0</v>
      </c>
      <c r="H62" s="36"/>
      <c r="I62" s="36"/>
      <c r="J62" s="36"/>
      <c r="K62" s="36"/>
      <c r="L62" s="36"/>
      <c r="M62" s="30">
        <f t="shared" si="7"/>
        <v>0</v>
      </c>
      <c r="N62" s="31" t="s">
        <v>51</v>
      </c>
      <c r="O62" s="3"/>
      <c r="P62" s="3"/>
      <c r="Q62" s="3"/>
    </row>
    <row r="63" spans="1:17" x14ac:dyDescent="0.25">
      <c r="A63" s="34" t="s">
        <v>55</v>
      </c>
      <c r="B63" s="35" t="s">
        <v>47</v>
      </c>
      <c r="C63" s="58">
        <v>37562</v>
      </c>
      <c r="D63" s="32"/>
      <c r="E63" s="28"/>
      <c r="F63" s="28"/>
      <c r="G63" s="30">
        <f t="shared" si="6"/>
        <v>0</v>
      </c>
      <c r="H63" s="36"/>
      <c r="I63" s="36"/>
      <c r="J63" s="36"/>
      <c r="K63" s="36"/>
      <c r="L63" s="36"/>
      <c r="M63" s="30">
        <f t="shared" si="7"/>
        <v>0</v>
      </c>
      <c r="N63" s="31" t="s">
        <v>51</v>
      </c>
      <c r="O63" s="3"/>
      <c r="P63" s="3"/>
      <c r="Q63" s="3"/>
    </row>
    <row r="64" spans="1:17" x14ac:dyDescent="0.25">
      <c r="A64" s="34" t="s">
        <v>57</v>
      </c>
      <c r="B64" s="35" t="s">
        <v>47</v>
      </c>
      <c r="C64" s="58">
        <v>37562</v>
      </c>
      <c r="D64" s="32"/>
      <c r="E64" s="28"/>
      <c r="F64" s="28"/>
      <c r="G64" s="30">
        <f t="shared" si="6"/>
        <v>0</v>
      </c>
      <c r="H64" s="36"/>
      <c r="I64" s="36"/>
      <c r="J64" s="36"/>
      <c r="K64" s="36"/>
      <c r="L64" s="36"/>
      <c r="M64" s="30">
        <f t="shared" si="7"/>
        <v>0</v>
      </c>
      <c r="N64" s="31" t="s">
        <v>51</v>
      </c>
      <c r="O64" s="3"/>
      <c r="P64" s="3"/>
      <c r="Q64" s="3"/>
    </row>
    <row r="65" spans="1:17" x14ac:dyDescent="0.25">
      <c r="A65" s="34" t="s">
        <v>46</v>
      </c>
      <c r="B65" s="35" t="s">
        <v>47</v>
      </c>
      <c r="C65" s="58">
        <v>37346</v>
      </c>
      <c r="D65" s="32"/>
      <c r="E65" s="28"/>
      <c r="F65" s="28">
        <v>156.63999999999999</v>
      </c>
      <c r="G65" s="30">
        <f t="shared" si="6"/>
        <v>156.63999999999999</v>
      </c>
      <c r="H65" s="36">
        <f>2403.03+24.92</f>
        <v>2427.9500000000003</v>
      </c>
      <c r="I65" s="36">
        <v>2271.31</v>
      </c>
      <c r="J65" s="36">
        <f>2403.03+18.44</f>
        <v>2421.4700000000003</v>
      </c>
      <c r="K65" s="36">
        <f>2403.03+18.44</f>
        <v>2421.4700000000003</v>
      </c>
      <c r="L65" s="36">
        <f>2403.03+18.44</f>
        <v>2421.4700000000003</v>
      </c>
      <c r="M65" s="30">
        <f t="shared" si="7"/>
        <v>9535.7200000000012</v>
      </c>
      <c r="N65" s="31" t="s">
        <v>45</v>
      </c>
      <c r="O65" s="3"/>
      <c r="P65" s="3"/>
      <c r="Q65" s="3"/>
    </row>
    <row r="66" spans="1:17" x14ac:dyDescent="0.25">
      <c r="A66" s="34" t="s">
        <v>64</v>
      </c>
      <c r="B66" s="35" t="s">
        <v>47</v>
      </c>
      <c r="C66" s="58">
        <v>37225</v>
      </c>
      <c r="D66" s="32"/>
      <c r="E66" s="28"/>
      <c r="F66" s="28"/>
      <c r="G66" s="30">
        <f t="shared" si="6"/>
        <v>0</v>
      </c>
      <c r="H66" s="36"/>
      <c r="I66" s="36"/>
      <c r="J66" s="36"/>
      <c r="K66" s="36"/>
      <c r="L66" s="36"/>
      <c r="M66" s="30">
        <f t="shared" si="7"/>
        <v>0</v>
      </c>
      <c r="N66" s="31"/>
      <c r="O66" s="3"/>
      <c r="P66" s="3"/>
      <c r="Q66" s="3"/>
    </row>
    <row r="67" spans="1:17" s="65" customFormat="1" ht="13.8" thickBot="1" x14ac:dyDescent="0.3">
      <c r="A67" s="34" t="s">
        <v>53</v>
      </c>
      <c r="B67" s="35" t="s">
        <v>47</v>
      </c>
      <c r="C67" s="59">
        <v>37592</v>
      </c>
      <c r="D67" s="60"/>
      <c r="E67" s="61"/>
      <c r="F67" s="61"/>
      <c r="G67" s="62">
        <f t="shared" si="6"/>
        <v>0</v>
      </c>
      <c r="H67" s="42"/>
      <c r="I67" s="42"/>
      <c r="J67" s="42"/>
      <c r="K67" s="42"/>
      <c r="L67" s="42"/>
      <c r="M67" s="62">
        <f t="shared" si="7"/>
        <v>0</v>
      </c>
      <c r="N67" s="63" t="s">
        <v>51</v>
      </c>
      <c r="O67" s="64"/>
      <c r="P67" s="64"/>
      <c r="Q67" s="64"/>
    </row>
    <row r="68" spans="1:17" ht="13.8" thickBot="1" x14ac:dyDescent="0.3">
      <c r="A68" s="43"/>
      <c r="B68" s="44"/>
      <c r="C68" s="45"/>
      <c r="D68" s="46">
        <f t="shared" ref="D68:M68" si="8">SUM(D48:D67)</f>
        <v>0</v>
      </c>
      <c r="E68" s="46">
        <f t="shared" si="8"/>
        <v>-71964.88</v>
      </c>
      <c r="F68" s="47">
        <f t="shared" si="8"/>
        <v>1794.19</v>
      </c>
      <c r="G68" s="48">
        <f t="shared" si="8"/>
        <v>-70170.69</v>
      </c>
      <c r="H68" s="49">
        <f t="shared" si="8"/>
        <v>27810</v>
      </c>
      <c r="I68" s="49">
        <f t="shared" si="8"/>
        <v>26015.81</v>
      </c>
      <c r="J68" s="49">
        <f t="shared" si="8"/>
        <v>27738.98</v>
      </c>
      <c r="K68" s="49">
        <f t="shared" si="8"/>
        <v>27738.98</v>
      </c>
      <c r="L68" s="49">
        <f t="shared" si="8"/>
        <v>27738.98</v>
      </c>
      <c r="M68" s="49">
        <f t="shared" si="8"/>
        <v>109232.75</v>
      </c>
      <c r="N68" s="50"/>
      <c r="O68" s="3"/>
      <c r="P68" s="3"/>
      <c r="Q68" s="3"/>
    </row>
    <row r="69" spans="1:17" x14ac:dyDescent="0.25">
      <c r="A69" s="56"/>
      <c r="B69" s="52"/>
      <c r="C69" s="26"/>
      <c r="D69" s="53"/>
      <c r="E69" s="54"/>
      <c r="F69" s="54"/>
      <c r="G69" s="55"/>
      <c r="H69" s="26"/>
      <c r="I69" s="26"/>
      <c r="J69" s="3"/>
      <c r="K69" s="3"/>
      <c r="L69" s="3"/>
      <c r="M69" s="3"/>
      <c r="N69" s="3"/>
      <c r="O69" s="3"/>
      <c r="P69" s="3"/>
      <c r="Q69" s="3"/>
    </row>
    <row r="70" spans="1:17" x14ac:dyDescent="0.25">
      <c r="A70" s="51"/>
      <c r="B70" s="52"/>
      <c r="C70" s="26"/>
      <c r="D70" s="53"/>
      <c r="E70" s="54"/>
      <c r="F70" s="54"/>
      <c r="G70" s="55"/>
      <c r="H70" s="26"/>
      <c r="I70" s="26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66" t="s">
        <v>66</v>
      </c>
      <c r="B71" s="67"/>
      <c r="C71" s="67"/>
      <c r="D71" s="6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9"/>
      <c r="B72" s="10"/>
      <c r="C72" s="11"/>
      <c r="D72" s="12" t="s">
        <v>2</v>
      </c>
      <c r="E72" s="13"/>
      <c r="F72" s="14"/>
      <c r="G72" s="15"/>
      <c r="H72" s="12" t="s">
        <v>69</v>
      </c>
      <c r="I72" s="12" t="s">
        <v>3</v>
      </c>
      <c r="J72" s="13"/>
      <c r="K72" s="13"/>
      <c r="L72" s="13"/>
      <c r="M72" s="15"/>
      <c r="N72" s="16"/>
      <c r="O72" s="3"/>
      <c r="P72" s="3"/>
      <c r="Q72" s="3"/>
    </row>
    <row r="73" spans="1:17" ht="21" x14ac:dyDescent="0.25">
      <c r="A73" s="17" t="s">
        <v>4</v>
      </c>
      <c r="B73" s="18" t="s">
        <v>5</v>
      </c>
      <c r="C73" s="19" t="s">
        <v>6</v>
      </c>
      <c r="D73" s="20" t="s">
        <v>7</v>
      </c>
      <c r="E73" s="21" t="s">
        <v>8</v>
      </c>
      <c r="F73" s="21" t="s">
        <v>9</v>
      </c>
      <c r="G73" s="22" t="s">
        <v>10</v>
      </c>
      <c r="H73" s="21" t="s">
        <v>68</v>
      </c>
      <c r="I73" s="19" t="s">
        <v>11</v>
      </c>
      <c r="J73" s="21" t="s">
        <v>12</v>
      </c>
      <c r="K73" s="21" t="s">
        <v>13</v>
      </c>
      <c r="L73" s="21" t="s">
        <v>13</v>
      </c>
      <c r="M73" s="22" t="s">
        <v>14</v>
      </c>
      <c r="N73" s="23" t="s">
        <v>15</v>
      </c>
      <c r="O73" s="3"/>
      <c r="P73" s="3"/>
      <c r="Q73" s="3"/>
    </row>
    <row r="74" spans="1:17" x14ac:dyDescent="0.25">
      <c r="A74" s="24">
        <v>200253</v>
      </c>
      <c r="B74" s="25" t="s">
        <v>27</v>
      </c>
      <c r="C74" s="26"/>
      <c r="D74" s="32"/>
      <c r="E74" s="28"/>
      <c r="F74" s="28">
        <v>691.57</v>
      </c>
      <c r="G74" s="30">
        <f>SUM(D74:F74)</f>
        <v>691.57</v>
      </c>
      <c r="H74" s="28">
        <f>10609.4+110</f>
        <v>10719.4</v>
      </c>
      <c r="I74" s="28">
        <v>10027.83</v>
      </c>
      <c r="J74" s="28"/>
      <c r="K74" s="28"/>
      <c r="L74" s="28"/>
      <c r="M74" s="30">
        <f>SUM(I74:L74)</f>
        <v>10027.83</v>
      </c>
      <c r="N74" s="31" t="s">
        <v>67</v>
      </c>
      <c r="O74" s="3"/>
      <c r="P74" s="3"/>
      <c r="Q74" s="3"/>
    </row>
    <row r="75" spans="1:17" ht="13.8" thickBot="1" x14ac:dyDescent="0.3">
      <c r="A75" s="34">
        <v>200254</v>
      </c>
      <c r="B75" s="35" t="s">
        <v>27</v>
      </c>
      <c r="C75" s="26"/>
      <c r="D75" s="32"/>
      <c r="E75" s="28"/>
      <c r="F75" s="28">
        <v>855.6</v>
      </c>
      <c r="G75" s="30">
        <f>SUM(D75:F75)</f>
        <v>855.6</v>
      </c>
      <c r="H75" s="36">
        <v>13261.75</v>
      </c>
      <c r="I75" s="36">
        <v>12406.15</v>
      </c>
      <c r="J75" s="36"/>
      <c r="K75" s="36"/>
      <c r="L75" s="36"/>
      <c r="M75" s="30">
        <f>SUM(I75:L75)</f>
        <v>12406.15</v>
      </c>
      <c r="N75" s="31" t="s">
        <v>67</v>
      </c>
      <c r="O75" s="3"/>
      <c r="P75" s="3"/>
      <c r="Q75" s="3"/>
    </row>
    <row r="76" spans="1:17" ht="13.8" thickBot="1" x14ac:dyDescent="0.3">
      <c r="A76" s="43"/>
      <c r="B76" s="44"/>
      <c r="C76" s="45"/>
      <c r="D76" s="46">
        <f t="shared" ref="D76:M76" si="9">SUM(D74:D75)</f>
        <v>0</v>
      </c>
      <c r="E76" s="46">
        <f t="shared" si="9"/>
        <v>0</v>
      </c>
      <c r="F76" s="47">
        <f t="shared" si="9"/>
        <v>1547.17</v>
      </c>
      <c r="G76" s="48">
        <f t="shared" si="9"/>
        <v>1547.17</v>
      </c>
      <c r="H76" s="49">
        <f t="shared" si="9"/>
        <v>23981.15</v>
      </c>
      <c r="I76" s="49">
        <f t="shared" si="9"/>
        <v>22433.98</v>
      </c>
      <c r="J76" s="49">
        <f t="shared" si="9"/>
        <v>0</v>
      </c>
      <c r="K76" s="49">
        <f t="shared" si="9"/>
        <v>0</v>
      </c>
      <c r="L76" s="49">
        <f t="shared" si="9"/>
        <v>0</v>
      </c>
      <c r="M76" s="49">
        <f t="shared" si="9"/>
        <v>22433.98</v>
      </c>
      <c r="N76" s="50"/>
      <c r="O76" s="3"/>
      <c r="P76" s="3"/>
      <c r="Q76" s="3"/>
    </row>
    <row r="77" spans="1:17" x14ac:dyDescent="0.25">
      <c r="A77" s="51"/>
      <c r="B77" s="52"/>
      <c r="C77" s="26"/>
      <c r="D77" s="53"/>
      <c r="E77" s="54"/>
      <c r="F77" s="54"/>
      <c r="G77" s="55"/>
      <c r="H77" s="26"/>
      <c r="I77" s="26"/>
      <c r="J77" s="3"/>
      <c r="K77" s="3"/>
      <c r="L77" s="3"/>
      <c r="M77" s="3"/>
      <c r="N77" s="3"/>
      <c r="O77" s="3"/>
      <c r="P77" s="3"/>
      <c r="Q77" s="3"/>
    </row>
    <row r="78" spans="1:17" x14ac:dyDescent="0.25">
      <c r="A78" s="35"/>
      <c r="B78" s="69"/>
      <c r="C78" s="70"/>
      <c r="D78" s="71"/>
      <c r="E78" s="54"/>
      <c r="F78" s="54"/>
      <c r="G78" s="55"/>
      <c r="H78" s="26"/>
      <c r="I78" s="26"/>
      <c r="J78" s="3"/>
      <c r="K78" s="3"/>
      <c r="L78" s="3"/>
      <c r="M78" s="3"/>
      <c r="N78" s="3"/>
      <c r="O78" s="3"/>
      <c r="P78" s="3"/>
      <c r="Q78" s="3"/>
    </row>
    <row r="79" spans="1:17" s="73" customFormat="1" x14ac:dyDescent="0.25">
      <c r="A79" s="35"/>
      <c r="B79" s="70"/>
      <c r="C79" s="70"/>
      <c r="D79" s="71"/>
      <c r="E79" s="72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</row>
    <row r="80" spans="1:17" x14ac:dyDescent="0.25">
      <c r="A80" s="66" t="s">
        <v>70</v>
      </c>
      <c r="B80" s="67"/>
      <c r="C80" s="67"/>
      <c r="D80" s="6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9"/>
      <c r="B81" s="10"/>
      <c r="C81" s="11"/>
      <c r="D81" s="12" t="s">
        <v>2</v>
      </c>
      <c r="E81" s="13"/>
      <c r="F81" s="14"/>
      <c r="G81" s="15"/>
      <c r="H81" s="12" t="s">
        <v>69</v>
      </c>
      <c r="I81" s="12" t="s">
        <v>3</v>
      </c>
      <c r="J81" s="13"/>
      <c r="K81" s="13"/>
      <c r="L81" s="13"/>
      <c r="M81" s="15"/>
      <c r="N81" s="16"/>
      <c r="O81" s="3"/>
      <c r="P81" s="3"/>
      <c r="Q81" s="3"/>
    </row>
    <row r="82" spans="1:17" ht="21" x14ac:dyDescent="0.25">
      <c r="A82" s="17" t="s">
        <v>4</v>
      </c>
      <c r="B82" s="18" t="s">
        <v>5</v>
      </c>
      <c r="C82" s="19" t="s">
        <v>6</v>
      </c>
      <c r="D82" s="20" t="s">
        <v>7</v>
      </c>
      <c r="E82" s="21" t="s">
        <v>8</v>
      </c>
      <c r="F82" s="21" t="s">
        <v>9</v>
      </c>
      <c r="G82" s="22" t="s">
        <v>10</v>
      </c>
      <c r="H82" s="21" t="s">
        <v>68</v>
      </c>
      <c r="I82" s="19" t="s">
        <v>11</v>
      </c>
      <c r="J82" s="21" t="s">
        <v>12</v>
      </c>
      <c r="K82" s="21" t="s">
        <v>13</v>
      </c>
      <c r="L82" s="21" t="s">
        <v>13</v>
      </c>
      <c r="M82" s="22" t="s">
        <v>14</v>
      </c>
      <c r="N82" s="23" t="s">
        <v>15</v>
      </c>
      <c r="O82" s="3"/>
      <c r="P82" s="3"/>
      <c r="Q82" s="3"/>
    </row>
    <row r="83" spans="1:17" x14ac:dyDescent="0.25">
      <c r="A83" s="24">
        <v>524464</v>
      </c>
      <c r="B83" s="25" t="s">
        <v>27</v>
      </c>
      <c r="C83" s="26"/>
      <c r="D83" s="32"/>
      <c r="E83" s="28"/>
      <c r="F83" s="28"/>
      <c r="G83" s="30">
        <f>SUM(D83:F83)</f>
        <v>0</v>
      </c>
      <c r="H83" s="28">
        <f>-45.08+45.08</f>
        <v>0</v>
      </c>
      <c r="I83" s="28"/>
      <c r="J83" s="28"/>
      <c r="K83" s="28"/>
      <c r="L83" s="28"/>
      <c r="M83" s="30">
        <f>SUM(I83:L83)</f>
        <v>0</v>
      </c>
      <c r="N83" s="31" t="s">
        <v>67</v>
      </c>
      <c r="O83" s="3"/>
      <c r="P83" s="3"/>
      <c r="Q83" s="3"/>
    </row>
    <row r="84" spans="1:17" x14ac:dyDescent="0.25">
      <c r="A84" s="34">
        <v>524493</v>
      </c>
      <c r="B84" s="35" t="s">
        <v>27</v>
      </c>
      <c r="C84" s="26"/>
      <c r="D84" s="32"/>
      <c r="E84" s="28"/>
      <c r="F84" s="28"/>
      <c r="G84" s="30">
        <f>SUM(D84:F84)</f>
        <v>0</v>
      </c>
      <c r="H84" s="36">
        <f>-109.59+109.59</f>
        <v>0</v>
      </c>
      <c r="I84" s="36"/>
      <c r="J84" s="36"/>
      <c r="K84" s="36"/>
      <c r="L84" s="36"/>
      <c r="M84" s="30">
        <f>SUM(I84:L84)</f>
        <v>0</v>
      </c>
      <c r="N84" s="31" t="s">
        <v>67</v>
      </c>
      <c r="O84" s="3"/>
      <c r="P84" s="3"/>
      <c r="Q84" s="3"/>
    </row>
    <row r="85" spans="1:17" x14ac:dyDescent="0.25">
      <c r="A85" s="34">
        <v>531321</v>
      </c>
      <c r="B85" s="35" t="s">
        <v>78</v>
      </c>
      <c r="C85" s="26"/>
      <c r="D85" s="32"/>
      <c r="E85" s="28"/>
      <c r="F85" s="28"/>
      <c r="G85" s="30">
        <f t="shared" ref="G85:G91" si="10">SUM(D85:F85)</f>
        <v>0</v>
      </c>
      <c r="H85" s="36">
        <v>33.5</v>
      </c>
      <c r="I85" s="36"/>
      <c r="J85" s="36"/>
      <c r="K85" s="36"/>
      <c r="L85" s="36"/>
      <c r="M85" s="30">
        <f t="shared" ref="M85:M91" si="11">SUM(I85:L85)</f>
        <v>0</v>
      </c>
      <c r="N85" s="31" t="s">
        <v>67</v>
      </c>
      <c r="O85" s="3"/>
      <c r="P85" s="3"/>
      <c r="Q85" s="3"/>
    </row>
    <row r="86" spans="1:17" x14ac:dyDescent="0.25">
      <c r="A86" s="34"/>
      <c r="B86" s="35"/>
      <c r="C86" s="26"/>
      <c r="D86" s="32"/>
      <c r="E86" s="28"/>
      <c r="F86" s="28"/>
      <c r="G86" s="30">
        <f t="shared" si="10"/>
        <v>0</v>
      </c>
      <c r="H86" s="36"/>
      <c r="I86" s="36"/>
      <c r="J86" s="36"/>
      <c r="K86" s="36"/>
      <c r="L86" s="36"/>
      <c r="M86" s="30">
        <f t="shared" si="11"/>
        <v>0</v>
      </c>
      <c r="N86" s="31" t="s">
        <v>67</v>
      </c>
      <c r="O86" s="3"/>
      <c r="P86" s="3"/>
      <c r="Q86" s="3"/>
    </row>
    <row r="87" spans="1:17" x14ac:dyDescent="0.25">
      <c r="A87" s="34"/>
      <c r="B87" s="35"/>
      <c r="C87" s="26"/>
      <c r="D87" s="32"/>
      <c r="E87" s="28"/>
      <c r="F87" s="28"/>
      <c r="G87" s="30">
        <f t="shared" si="10"/>
        <v>0</v>
      </c>
      <c r="H87" s="36"/>
      <c r="I87" s="36"/>
      <c r="J87" s="36"/>
      <c r="K87" s="36"/>
      <c r="L87" s="36"/>
      <c r="M87" s="30">
        <f t="shared" si="11"/>
        <v>0</v>
      </c>
      <c r="N87" s="31" t="s">
        <v>67</v>
      </c>
      <c r="O87" s="3"/>
      <c r="P87" s="3"/>
      <c r="Q87" s="3"/>
    </row>
    <row r="88" spans="1:17" x14ac:dyDescent="0.25">
      <c r="A88" s="34"/>
      <c r="B88" s="35"/>
      <c r="C88" s="26"/>
      <c r="D88" s="32"/>
      <c r="E88" s="28"/>
      <c r="F88" s="28"/>
      <c r="G88" s="30">
        <f t="shared" si="10"/>
        <v>0</v>
      </c>
      <c r="H88" s="36"/>
      <c r="I88" s="36"/>
      <c r="J88" s="36"/>
      <c r="K88" s="36"/>
      <c r="L88" s="36"/>
      <c r="M88" s="30">
        <f t="shared" si="11"/>
        <v>0</v>
      </c>
      <c r="N88" s="31" t="s">
        <v>67</v>
      </c>
      <c r="O88" s="3"/>
      <c r="P88" s="3"/>
      <c r="Q88" s="3"/>
    </row>
    <row r="89" spans="1:17" x14ac:dyDescent="0.25">
      <c r="A89" s="34"/>
      <c r="B89" s="35"/>
      <c r="C89" s="26"/>
      <c r="D89" s="32"/>
      <c r="E89" s="28"/>
      <c r="F89" s="28"/>
      <c r="G89" s="30">
        <f t="shared" si="10"/>
        <v>0</v>
      </c>
      <c r="H89" s="36"/>
      <c r="I89" s="36"/>
      <c r="J89" s="36"/>
      <c r="K89" s="36"/>
      <c r="L89" s="36"/>
      <c r="M89" s="30">
        <f t="shared" si="11"/>
        <v>0</v>
      </c>
      <c r="N89" s="31" t="s">
        <v>67</v>
      </c>
      <c r="O89" s="3"/>
      <c r="P89" s="3"/>
      <c r="Q89" s="3"/>
    </row>
    <row r="90" spans="1:17" x14ac:dyDescent="0.25">
      <c r="A90" s="34"/>
      <c r="B90" s="35"/>
      <c r="C90" s="26"/>
      <c r="D90" s="32"/>
      <c r="E90" s="28"/>
      <c r="F90" s="28"/>
      <c r="G90" s="30">
        <f t="shared" si="10"/>
        <v>0</v>
      </c>
      <c r="H90" s="36"/>
      <c r="I90" s="36"/>
      <c r="J90" s="36"/>
      <c r="K90" s="36"/>
      <c r="L90" s="36"/>
      <c r="M90" s="30">
        <f t="shared" si="11"/>
        <v>0</v>
      </c>
      <c r="N90" s="31" t="s">
        <v>67</v>
      </c>
      <c r="O90" s="3"/>
      <c r="P90" s="3"/>
      <c r="Q90" s="3"/>
    </row>
    <row r="91" spans="1:17" x14ac:dyDescent="0.25">
      <c r="A91" s="34" t="s">
        <v>71</v>
      </c>
      <c r="B91" s="35"/>
      <c r="C91" s="26"/>
      <c r="D91" s="32"/>
      <c r="E91" s="28"/>
      <c r="F91" s="28"/>
      <c r="G91" s="30">
        <f t="shared" si="10"/>
        <v>0</v>
      </c>
      <c r="H91" s="36"/>
      <c r="I91" s="36"/>
      <c r="J91" s="36"/>
      <c r="K91" s="36"/>
      <c r="L91" s="36"/>
      <c r="M91" s="30">
        <f t="shared" si="11"/>
        <v>0</v>
      </c>
      <c r="N91" s="31" t="s">
        <v>67</v>
      </c>
      <c r="O91" s="3"/>
      <c r="P91" s="3"/>
      <c r="Q91" s="3"/>
    </row>
    <row r="92" spans="1:17" x14ac:dyDescent="0.25">
      <c r="A92" s="35" t="s">
        <v>72</v>
      </c>
      <c r="B92" s="74"/>
      <c r="C92" s="6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35"/>
      <c r="B93" t="s">
        <v>75</v>
      </c>
      <c r="C93" t="s">
        <v>74</v>
      </c>
      <c r="D93" s="7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5">
      <c r="A94" s="35"/>
      <c r="B94" s="70" t="s">
        <v>59</v>
      </c>
      <c r="C94" s="80">
        <v>-1097</v>
      </c>
      <c r="D94" s="79">
        <v>37287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35"/>
      <c r="B95" s="70" t="s">
        <v>60</v>
      </c>
      <c r="C95" s="80">
        <v>41322</v>
      </c>
      <c r="D95" s="79">
        <v>37287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35"/>
      <c r="B96" s="70" t="s">
        <v>65</v>
      </c>
      <c r="C96" s="80">
        <v>658142</v>
      </c>
      <c r="D96" s="79">
        <v>37287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51"/>
      <c r="B97" s="3" t="s">
        <v>48</v>
      </c>
      <c r="C97" s="81">
        <v>10880</v>
      </c>
      <c r="D97" s="79">
        <v>37287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75"/>
      <c r="B98" s="76"/>
      <c r="C98" s="82"/>
      <c r="D98" s="77"/>
      <c r="E98" s="76"/>
      <c r="F98" s="76"/>
      <c r="G98" s="76"/>
      <c r="H98" s="76"/>
      <c r="I98" s="76"/>
      <c r="J98" s="76"/>
      <c r="K98" s="76"/>
    </row>
    <row r="99" spans="1:17" x14ac:dyDescent="0.25">
      <c r="A99" s="75"/>
      <c r="B99" s="76"/>
      <c r="C99" s="82"/>
      <c r="D99" s="77"/>
      <c r="E99" s="76"/>
      <c r="F99" s="76"/>
      <c r="G99" s="76"/>
      <c r="H99" s="76"/>
      <c r="I99" s="76"/>
      <c r="J99" s="76"/>
      <c r="K99" s="76"/>
    </row>
    <row r="100" spans="1:17" x14ac:dyDescent="0.25">
      <c r="C100" s="83"/>
    </row>
    <row r="101" spans="1:17" x14ac:dyDescent="0.25">
      <c r="C101" s="83"/>
    </row>
    <row r="102" spans="1:17" x14ac:dyDescent="0.25">
      <c r="C102" s="83"/>
    </row>
  </sheetData>
  <mergeCells count="2">
    <mergeCell ref="D4:F4"/>
    <mergeCell ref="I4:K4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sqref="A1:IV12"/>
    </sheetView>
  </sheetViews>
  <sheetFormatPr defaultRowHeight="13.2" x14ac:dyDescent="0.25"/>
  <sheetData>
    <row r="1" spans="1:17" x14ac:dyDescent="0.25">
      <c r="A1" s="66" t="s">
        <v>70</v>
      </c>
      <c r="B1" s="67"/>
      <c r="C1" s="67"/>
      <c r="D1" s="6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9"/>
      <c r="B2" s="10"/>
      <c r="C2" s="11"/>
      <c r="D2" s="12" t="s">
        <v>2</v>
      </c>
      <c r="E2" s="13"/>
      <c r="F2" s="14"/>
      <c r="G2" s="15"/>
      <c r="H2" s="12" t="s">
        <v>69</v>
      </c>
      <c r="I2" s="12" t="s">
        <v>3</v>
      </c>
      <c r="J2" s="13"/>
      <c r="K2" s="13"/>
      <c r="L2" s="13"/>
      <c r="M2" s="15"/>
      <c r="N2" s="16"/>
      <c r="O2" s="3"/>
      <c r="P2" s="3"/>
      <c r="Q2" s="3"/>
    </row>
    <row r="3" spans="1:17" ht="31.2" x14ac:dyDescent="0.25">
      <c r="A3" s="17" t="s">
        <v>4</v>
      </c>
      <c r="B3" s="18" t="s">
        <v>5</v>
      </c>
      <c r="C3" s="19" t="s">
        <v>6</v>
      </c>
      <c r="D3" s="20" t="s">
        <v>7</v>
      </c>
      <c r="E3" s="21" t="s">
        <v>8</v>
      </c>
      <c r="F3" s="21" t="s">
        <v>9</v>
      </c>
      <c r="G3" s="22" t="s">
        <v>10</v>
      </c>
      <c r="H3" s="21" t="s">
        <v>68</v>
      </c>
      <c r="I3" s="19" t="s">
        <v>11</v>
      </c>
      <c r="J3" s="21" t="s">
        <v>12</v>
      </c>
      <c r="K3" s="21" t="s">
        <v>13</v>
      </c>
      <c r="L3" s="21" t="s">
        <v>13</v>
      </c>
      <c r="M3" s="22" t="s">
        <v>14</v>
      </c>
      <c r="N3" s="23" t="s">
        <v>15</v>
      </c>
      <c r="O3" s="3"/>
      <c r="P3" s="3"/>
      <c r="Q3" s="3"/>
    </row>
    <row r="4" spans="1:17" x14ac:dyDescent="0.25">
      <c r="A4" s="24"/>
      <c r="B4" s="25"/>
      <c r="C4" s="26"/>
      <c r="D4" s="32"/>
      <c r="E4" s="28"/>
      <c r="F4" s="28"/>
      <c r="G4" s="30">
        <f>SUM(D4:F4)</f>
        <v>0</v>
      </c>
      <c r="H4" s="28"/>
      <c r="I4" s="28"/>
      <c r="J4" s="28"/>
      <c r="K4" s="28"/>
      <c r="L4" s="28"/>
      <c r="M4" s="30">
        <f>SUM(I4:L4)</f>
        <v>0</v>
      </c>
      <c r="N4" s="31" t="s">
        <v>67</v>
      </c>
      <c r="O4" s="3"/>
      <c r="P4" s="3"/>
      <c r="Q4" s="3"/>
    </row>
    <row r="5" spans="1:17" x14ac:dyDescent="0.25">
      <c r="A5" s="34"/>
      <c r="B5" s="35"/>
      <c r="C5" s="26"/>
      <c r="D5" s="32"/>
      <c r="E5" s="28"/>
      <c r="F5" s="28"/>
      <c r="G5" s="30">
        <f>SUM(D5:F5)</f>
        <v>0</v>
      </c>
      <c r="H5" s="36"/>
      <c r="I5" s="36"/>
      <c r="J5" s="36"/>
      <c r="K5" s="36"/>
      <c r="L5" s="36"/>
      <c r="M5" s="30">
        <f>SUM(I5:L5)</f>
        <v>0</v>
      </c>
      <c r="N5" s="31" t="s">
        <v>67</v>
      </c>
      <c r="O5" s="3"/>
      <c r="P5" s="3"/>
      <c r="Q5" s="3"/>
    </row>
    <row r="6" spans="1:17" x14ac:dyDescent="0.25">
      <c r="A6" s="34"/>
      <c r="B6" s="35"/>
      <c r="C6" s="26"/>
      <c r="D6" s="32"/>
      <c r="E6" s="28"/>
      <c r="F6" s="28"/>
      <c r="G6" s="30">
        <f t="shared" ref="G6:G12" si="0">SUM(D6:F6)</f>
        <v>0</v>
      </c>
      <c r="H6" s="36"/>
      <c r="I6" s="36"/>
      <c r="J6" s="36"/>
      <c r="K6" s="36"/>
      <c r="L6" s="36"/>
      <c r="M6" s="30">
        <f t="shared" ref="M6:M12" si="1">SUM(I6:L6)</f>
        <v>0</v>
      </c>
      <c r="N6" s="31" t="s">
        <v>67</v>
      </c>
      <c r="O6" s="3"/>
      <c r="P6" s="3"/>
      <c r="Q6" s="3"/>
    </row>
    <row r="7" spans="1:17" x14ac:dyDescent="0.25">
      <c r="A7" s="34"/>
      <c r="B7" s="35"/>
      <c r="C7" s="26"/>
      <c r="D7" s="32"/>
      <c r="E7" s="28"/>
      <c r="F7" s="28"/>
      <c r="G7" s="30">
        <f t="shared" si="0"/>
        <v>0</v>
      </c>
      <c r="H7" s="36"/>
      <c r="I7" s="36"/>
      <c r="J7" s="36"/>
      <c r="K7" s="36"/>
      <c r="L7" s="36"/>
      <c r="M7" s="30">
        <f t="shared" si="1"/>
        <v>0</v>
      </c>
      <c r="N7" s="31" t="s">
        <v>67</v>
      </c>
      <c r="O7" s="3"/>
      <c r="P7" s="3"/>
      <c r="Q7" s="3"/>
    </row>
    <row r="8" spans="1:17" x14ac:dyDescent="0.25">
      <c r="A8" s="34"/>
      <c r="B8" s="35"/>
      <c r="C8" s="26"/>
      <c r="D8" s="32"/>
      <c r="E8" s="28"/>
      <c r="F8" s="28"/>
      <c r="G8" s="30">
        <f t="shared" si="0"/>
        <v>0</v>
      </c>
      <c r="H8" s="36"/>
      <c r="I8" s="36"/>
      <c r="J8" s="36"/>
      <c r="K8" s="36"/>
      <c r="L8" s="36"/>
      <c r="M8" s="30">
        <f t="shared" si="1"/>
        <v>0</v>
      </c>
      <c r="N8" s="31" t="s">
        <v>67</v>
      </c>
      <c r="O8" s="3"/>
      <c r="P8" s="3"/>
      <c r="Q8" s="3"/>
    </row>
    <row r="9" spans="1:17" x14ac:dyDescent="0.25">
      <c r="A9" s="34"/>
      <c r="B9" s="35"/>
      <c r="C9" s="26"/>
      <c r="D9" s="32"/>
      <c r="E9" s="28"/>
      <c r="F9" s="28"/>
      <c r="G9" s="30">
        <f t="shared" si="0"/>
        <v>0</v>
      </c>
      <c r="H9" s="36"/>
      <c r="I9" s="36"/>
      <c r="J9" s="36"/>
      <c r="K9" s="36"/>
      <c r="L9" s="36"/>
      <c r="M9" s="30">
        <f t="shared" si="1"/>
        <v>0</v>
      </c>
      <c r="N9" s="31" t="s">
        <v>67</v>
      </c>
      <c r="O9" s="3"/>
      <c r="P9" s="3"/>
      <c r="Q9" s="3"/>
    </row>
    <row r="10" spans="1:17" x14ac:dyDescent="0.25">
      <c r="A10" s="34"/>
      <c r="B10" s="35"/>
      <c r="C10" s="26"/>
      <c r="D10" s="32"/>
      <c r="E10" s="28"/>
      <c r="F10" s="28"/>
      <c r="G10" s="30">
        <f t="shared" si="0"/>
        <v>0</v>
      </c>
      <c r="H10" s="36"/>
      <c r="I10" s="36"/>
      <c r="J10" s="36"/>
      <c r="K10" s="36"/>
      <c r="L10" s="36"/>
      <c r="M10" s="30">
        <f t="shared" si="1"/>
        <v>0</v>
      </c>
      <c r="N10" s="31" t="s">
        <v>67</v>
      </c>
      <c r="O10" s="3"/>
      <c r="P10" s="3"/>
      <c r="Q10" s="3"/>
    </row>
    <row r="11" spans="1:17" x14ac:dyDescent="0.25">
      <c r="A11" s="34"/>
      <c r="B11" s="35"/>
      <c r="C11" s="26"/>
      <c r="D11" s="32"/>
      <c r="E11" s="28"/>
      <c r="F11" s="28"/>
      <c r="G11" s="30">
        <f t="shared" si="0"/>
        <v>0</v>
      </c>
      <c r="H11" s="36"/>
      <c r="I11" s="36"/>
      <c r="J11" s="36"/>
      <c r="K11" s="36"/>
      <c r="L11" s="36"/>
      <c r="M11" s="30">
        <f t="shared" si="1"/>
        <v>0</v>
      </c>
      <c r="N11" s="31" t="s">
        <v>67</v>
      </c>
      <c r="O11" s="3"/>
      <c r="P11" s="3"/>
      <c r="Q11" s="3"/>
    </row>
    <row r="12" spans="1:17" x14ac:dyDescent="0.25">
      <c r="A12" s="34"/>
      <c r="B12" s="35"/>
      <c r="C12" s="26"/>
      <c r="D12" s="32"/>
      <c r="E12" s="28"/>
      <c r="F12" s="28"/>
      <c r="G12" s="30">
        <f t="shared" si="0"/>
        <v>0</v>
      </c>
      <c r="H12" s="36"/>
      <c r="I12" s="36"/>
      <c r="J12" s="36"/>
      <c r="K12" s="36"/>
      <c r="L12" s="36"/>
      <c r="M12" s="30">
        <f t="shared" si="1"/>
        <v>0</v>
      </c>
      <c r="N12" s="31" t="s">
        <v>67</v>
      </c>
      <c r="O12" s="3"/>
      <c r="P12" s="3"/>
      <c r="Q12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cbalfou</dc:creator>
  <cp:lastModifiedBy>Havlíček Jan</cp:lastModifiedBy>
  <cp:lastPrinted>2002-02-28T22:50:00Z</cp:lastPrinted>
  <dcterms:created xsi:type="dcterms:W3CDTF">2002-02-28T22:14:37Z</dcterms:created>
  <dcterms:modified xsi:type="dcterms:W3CDTF">2023-09-10T15:47:14Z</dcterms:modified>
</cp:coreProperties>
</file>