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00" yWindow="216" windowWidth="15288" windowHeight="8808" tabRatio="602" activeTab="3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0"/>
</workbook>
</file>

<file path=xl/calcChain.xml><?xml version="1.0" encoding="utf-8"?>
<calcChain xmlns="http://schemas.openxmlformats.org/spreadsheetml/2006/main">
  <c r="J12" i="19" l="1"/>
  <c r="P12" i="19"/>
  <c r="U12" i="19"/>
  <c r="P13" i="19"/>
  <c r="U13" i="19"/>
  <c r="J14" i="19"/>
  <c r="P14" i="19"/>
  <c r="U14" i="19"/>
  <c r="J15" i="19"/>
  <c r="P15" i="19"/>
  <c r="U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U21" i="19"/>
  <c r="V21" i="19"/>
  <c r="J23" i="19"/>
  <c r="P23" i="19"/>
  <c r="U23" i="19"/>
  <c r="J24" i="19"/>
  <c r="P24" i="19"/>
  <c r="U24" i="19"/>
  <c r="J25" i="19"/>
  <c r="P25" i="19"/>
  <c r="U25" i="19"/>
  <c r="J26" i="19"/>
  <c r="P26" i="19"/>
  <c r="U26" i="19"/>
  <c r="J27" i="19"/>
  <c r="P27" i="19"/>
  <c r="U27" i="19"/>
  <c r="J28" i="19"/>
  <c r="P28" i="19"/>
  <c r="U28" i="19"/>
  <c r="P29" i="19"/>
  <c r="U29" i="19"/>
  <c r="J30" i="19"/>
  <c r="P30" i="19"/>
  <c r="U30" i="19"/>
  <c r="J31" i="19"/>
  <c r="P31" i="19"/>
  <c r="U31" i="19"/>
  <c r="U32" i="19"/>
  <c r="U33" i="19"/>
  <c r="S34" i="19"/>
  <c r="U34" i="19"/>
  <c r="V34" i="19"/>
  <c r="Y35" i="19"/>
  <c r="J36" i="19"/>
  <c r="P36" i="19"/>
  <c r="U36" i="19"/>
  <c r="P37" i="19"/>
  <c r="U37" i="19"/>
  <c r="P38" i="19"/>
  <c r="U38" i="19"/>
  <c r="J39" i="19"/>
  <c r="P39" i="19"/>
  <c r="U39" i="19"/>
  <c r="J40" i="19"/>
  <c r="P40" i="19"/>
  <c r="U40" i="19"/>
  <c r="J41" i="19"/>
  <c r="P41" i="19"/>
  <c r="U41" i="19"/>
  <c r="J42" i="19"/>
  <c r="P42" i="19"/>
  <c r="U42" i="19"/>
  <c r="J43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P50" i="19"/>
  <c r="U50" i="19"/>
  <c r="J51" i="19"/>
  <c r="P51" i="19"/>
  <c r="U51" i="19"/>
  <c r="J52" i="19"/>
  <c r="P52" i="19"/>
  <c r="U52" i="19"/>
  <c r="P53" i="19"/>
  <c r="U53" i="19"/>
  <c r="P54" i="19"/>
  <c r="U54" i="19"/>
  <c r="J55" i="19"/>
  <c r="P55" i="19"/>
  <c r="U55" i="19"/>
  <c r="J56" i="19"/>
  <c r="P56" i="19"/>
  <c r="U56" i="19"/>
  <c r="J57" i="19"/>
  <c r="P57" i="19"/>
  <c r="U57" i="19"/>
  <c r="J58" i="19"/>
  <c r="P58" i="19"/>
  <c r="U58" i="19"/>
  <c r="J59" i="19"/>
  <c r="P59" i="19"/>
  <c r="U59" i="19"/>
  <c r="J60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U80" i="19"/>
  <c r="J81" i="19"/>
  <c r="U81" i="19"/>
  <c r="U82" i="19"/>
  <c r="U83" i="19"/>
  <c r="U84" i="19"/>
  <c r="S85" i="19"/>
  <c r="U85" i="19"/>
  <c r="V85" i="19"/>
  <c r="Y86" i="19"/>
  <c r="J87" i="19"/>
  <c r="P87" i="19"/>
  <c r="J88" i="19"/>
  <c r="P88" i="19"/>
  <c r="J89" i="19"/>
  <c r="P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U106" i="19"/>
  <c r="U107" i="19"/>
  <c r="S110" i="19"/>
  <c r="U110" i="19"/>
  <c r="Y111" i="19"/>
  <c r="J112" i="19"/>
  <c r="P112" i="19"/>
  <c r="U112" i="19"/>
  <c r="U113" i="19"/>
  <c r="Y114" i="19"/>
  <c r="P115" i="19"/>
  <c r="U115" i="19"/>
  <c r="P116" i="19"/>
  <c r="U116" i="19"/>
  <c r="J117" i="19"/>
  <c r="U117" i="19"/>
  <c r="J118" i="19"/>
  <c r="S118" i="19"/>
  <c r="U118" i="19"/>
  <c r="U120" i="19"/>
  <c r="U121" i="19"/>
  <c r="Y122" i="19"/>
  <c r="J123" i="19"/>
  <c r="P123" i="19"/>
  <c r="U123" i="19"/>
  <c r="J124" i="19"/>
  <c r="P124" i="19"/>
  <c r="U124" i="19"/>
  <c r="J125" i="19"/>
  <c r="P125" i="19"/>
  <c r="U125" i="19"/>
  <c r="P126" i="19"/>
  <c r="U126" i="19"/>
  <c r="P127" i="19"/>
  <c r="U127" i="19"/>
  <c r="J128" i="19"/>
  <c r="P128" i="19"/>
  <c r="U128" i="19"/>
  <c r="P129" i="19"/>
  <c r="U129" i="19"/>
  <c r="U131" i="19"/>
  <c r="U132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J145" i="19"/>
  <c r="P145" i="19"/>
  <c r="U146" i="19"/>
  <c r="P147" i="19"/>
  <c r="P148" i="19"/>
  <c r="U148" i="19"/>
  <c r="P149" i="19"/>
  <c r="U149" i="19"/>
  <c r="J150" i="19"/>
  <c r="U150" i="19"/>
  <c r="J151" i="19"/>
  <c r="U151" i="19"/>
  <c r="S152" i="19"/>
  <c r="U152" i="19"/>
  <c r="Y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S162" i="19"/>
  <c r="U162" i="19"/>
  <c r="Y163" i="19"/>
  <c r="P164" i="19"/>
  <c r="U164" i="19"/>
  <c r="P165" i="19"/>
  <c r="U165" i="19"/>
  <c r="P166" i="19"/>
  <c r="U166" i="19"/>
  <c r="J167" i="19"/>
  <c r="P167" i="19"/>
  <c r="U167" i="19"/>
  <c r="J168" i="19"/>
  <c r="P168" i="19"/>
  <c r="U168" i="19"/>
  <c r="J169" i="19"/>
  <c r="P169" i="19"/>
  <c r="S169" i="19"/>
  <c r="U169" i="19"/>
  <c r="J170" i="19"/>
  <c r="P170" i="19"/>
  <c r="U170" i="19"/>
  <c r="J171" i="19"/>
  <c r="P171" i="19"/>
  <c r="U171" i="19"/>
  <c r="J172" i="19"/>
  <c r="P172" i="19"/>
  <c r="S172" i="19"/>
  <c r="U172" i="19"/>
  <c r="J173" i="19"/>
  <c r="P173" i="19"/>
  <c r="U173" i="19"/>
  <c r="J174" i="19"/>
  <c r="U174" i="19"/>
  <c r="P175" i="19"/>
  <c r="U175" i="19"/>
  <c r="P176" i="19"/>
  <c r="U176" i="19"/>
  <c r="P177" i="19"/>
  <c r="U177" i="19"/>
  <c r="P178" i="19"/>
  <c r="U178" i="19"/>
  <c r="J179" i="19"/>
  <c r="P179" i="19"/>
  <c r="U179" i="19"/>
  <c r="J180" i="19"/>
  <c r="P180" i="19"/>
  <c r="U180" i="19"/>
  <c r="J181" i="19"/>
  <c r="P181" i="19"/>
  <c r="U181" i="19"/>
  <c r="P182" i="19"/>
  <c r="U183" i="19"/>
  <c r="U184" i="19"/>
  <c r="U185" i="19"/>
  <c r="U188" i="19"/>
  <c r="F6" i="22"/>
  <c r="I6" i="22"/>
  <c r="K6" i="22"/>
  <c r="O6" i="22"/>
  <c r="Q6" i="22"/>
  <c r="S6" i="22"/>
  <c r="V6" i="22"/>
  <c r="W6" i="22"/>
  <c r="AJ6" i="22"/>
  <c r="AT6" i="22"/>
  <c r="A7" i="22"/>
  <c r="D7" i="22"/>
  <c r="F7" i="22"/>
  <c r="I7" i="22"/>
  <c r="K7" i="22"/>
  <c r="O7" i="22"/>
  <c r="P7" i="22"/>
  <c r="Q7" i="22"/>
  <c r="S7" i="22"/>
  <c r="V7" i="22"/>
  <c r="W7" i="22"/>
  <c r="AC7" i="22"/>
  <c r="AD7" i="22"/>
  <c r="AE7" i="22"/>
  <c r="AF7" i="22"/>
  <c r="AG7" i="22"/>
  <c r="AH7" i="22"/>
  <c r="AJ7" i="22"/>
  <c r="AM7" i="22"/>
  <c r="AN7" i="22"/>
  <c r="AO7" i="22"/>
  <c r="AP7" i="22"/>
  <c r="AQ7" i="22"/>
  <c r="AR7" i="22"/>
  <c r="AT7" i="22"/>
  <c r="AW7" i="22"/>
  <c r="AX7" i="22"/>
  <c r="AZ7" i="22"/>
  <c r="BA7" i="22"/>
  <c r="BB7" i="22"/>
  <c r="BC7" i="22"/>
  <c r="BD7" i="22"/>
  <c r="BE7" i="22"/>
  <c r="A8" i="22"/>
  <c r="D8" i="22"/>
  <c r="F8" i="22"/>
  <c r="I8" i="22"/>
  <c r="K8" i="22"/>
  <c r="O8" i="22"/>
  <c r="P8" i="22"/>
  <c r="Q8" i="22"/>
  <c r="S8" i="22"/>
  <c r="V8" i="22"/>
  <c r="W8" i="22"/>
  <c r="AC8" i="22"/>
  <c r="AD8" i="22"/>
  <c r="AE8" i="22"/>
  <c r="AF8" i="22"/>
  <c r="AG8" i="22"/>
  <c r="AH8" i="22"/>
  <c r="AJ8" i="22"/>
  <c r="AL8" i="22"/>
  <c r="AN8" i="22"/>
  <c r="AO8" i="22"/>
  <c r="AP8" i="22"/>
  <c r="AQ8" i="22"/>
  <c r="AR8" i="22"/>
  <c r="AT8" i="22"/>
  <c r="AW8" i="22"/>
  <c r="AX8" i="22"/>
  <c r="AZ8" i="22"/>
  <c r="BA8" i="22"/>
  <c r="BB8" i="22"/>
  <c r="BC8" i="22"/>
  <c r="BD8" i="22"/>
  <c r="BE8" i="22"/>
  <c r="A9" i="22"/>
  <c r="D9" i="22"/>
  <c r="F9" i="22"/>
  <c r="I9" i="22"/>
  <c r="K9" i="22"/>
  <c r="O9" i="22"/>
  <c r="P9" i="22"/>
  <c r="Q9" i="22"/>
  <c r="S9" i="22"/>
  <c r="U9" i="22"/>
  <c r="V9" i="22"/>
  <c r="W9" i="22"/>
  <c r="AC9" i="22"/>
  <c r="AD9" i="22"/>
  <c r="AE9" i="22"/>
  <c r="AF9" i="22"/>
  <c r="AG9" i="22"/>
  <c r="AH9" i="22"/>
  <c r="AJ9" i="22"/>
  <c r="AL9" i="22"/>
  <c r="AO9" i="22"/>
  <c r="AP9" i="22"/>
  <c r="AQ9" i="22"/>
  <c r="AR9" i="22"/>
  <c r="AT9" i="22"/>
  <c r="AV9" i="22"/>
  <c r="AW9" i="22"/>
  <c r="AX9" i="22"/>
  <c r="AZ9" i="22"/>
  <c r="BA9" i="22"/>
  <c r="BB9" i="22"/>
  <c r="BC9" i="22"/>
  <c r="BD9" i="22"/>
  <c r="BE9" i="22"/>
  <c r="A10" i="22"/>
  <c r="D10" i="22"/>
  <c r="F10" i="22"/>
  <c r="I10" i="22"/>
  <c r="K10" i="22"/>
  <c r="O10" i="22"/>
  <c r="P10" i="22"/>
  <c r="Q10" i="22"/>
  <c r="S10" i="22"/>
  <c r="U10" i="22"/>
  <c r="V10" i="22"/>
  <c r="W10" i="22"/>
  <c r="AC10" i="22"/>
  <c r="AD10" i="22"/>
  <c r="AE10" i="22"/>
  <c r="AF10" i="22"/>
  <c r="AG10" i="22"/>
  <c r="AH10" i="22"/>
  <c r="AJ10" i="22"/>
  <c r="AL10" i="22"/>
  <c r="AO10" i="22"/>
  <c r="AP10" i="22"/>
  <c r="AQ10" i="22"/>
  <c r="AR10" i="22"/>
  <c r="AT10" i="22"/>
  <c r="AV10" i="22"/>
  <c r="AX10" i="22"/>
  <c r="AZ10" i="22"/>
  <c r="BA10" i="22"/>
  <c r="BB10" i="22"/>
  <c r="BC10" i="22"/>
  <c r="BD10" i="22"/>
  <c r="BE10" i="22"/>
  <c r="A11" i="22"/>
  <c r="F11" i="22"/>
  <c r="I11" i="22"/>
  <c r="K11" i="22"/>
  <c r="O11" i="22"/>
  <c r="P11" i="22"/>
  <c r="Q11" i="22"/>
  <c r="S11" i="22"/>
  <c r="V11" i="22"/>
  <c r="W11" i="22"/>
  <c r="AC11" i="22"/>
  <c r="AD11" i="22"/>
  <c r="AE11" i="22"/>
  <c r="AF11" i="22"/>
  <c r="AG11" i="22"/>
  <c r="AH11" i="22"/>
  <c r="AJ11" i="22"/>
  <c r="AL11" i="22"/>
  <c r="AM11" i="22"/>
  <c r="AN11" i="22"/>
  <c r="AO11" i="22"/>
  <c r="AP11" i="22"/>
  <c r="AQ11" i="22"/>
  <c r="AR11" i="22"/>
  <c r="AT11" i="22"/>
  <c r="AV11" i="22"/>
  <c r="AW11" i="22"/>
  <c r="AX11" i="22"/>
  <c r="AZ11" i="22"/>
  <c r="BA11" i="22"/>
  <c r="BB11" i="22"/>
  <c r="BC11" i="22"/>
  <c r="BD11" i="22"/>
  <c r="BE11" i="22"/>
  <c r="A12" i="22"/>
  <c r="C12" i="22"/>
  <c r="D12" i="22"/>
  <c r="F12" i="22"/>
  <c r="I12" i="22"/>
  <c r="K12" i="22"/>
  <c r="O12" i="22"/>
  <c r="P12" i="22"/>
  <c r="Q12" i="22"/>
  <c r="S12" i="22"/>
  <c r="V12" i="22"/>
  <c r="W12" i="22"/>
  <c r="AC12" i="22"/>
  <c r="AD12" i="22"/>
  <c r="AE12" i="22"/>
  <c r="AF12" i="22"/>
  <c r="AG12" i="22"/>
  <c r="AH12" i="22"/>
  <c r="AJ12" i="22"/>
  <c r="AL12" i="22"/>
  <c r="AM12" i="22"/>
  <c r="AN12" i="22"/>
  <c r="AO12" i="22"/>
  <c r="AP12" i="22"/>
  <c r="AQ12" i="22"/>
  <c r="AR12" i="22"/>
  <c r="AT12" i="22"/>
  <c r="AV12" i="22"/>
  <c r="AW12" i="22"/>
  <c r="AX12" i="22"/>
  <c r="AZ12" i="22"/>
  <c r="BA12" i="22"/>
  <c r="BB12" i="22"/>
  <c r="BC12" i="22"/>
  <c r="BD12" i="22"/>
  <c r="BE12" i="22"/>
  <c r="A13" i="22"/>
  <c r="C13" i="22"/>
  <c r="D13" i="22"/>
  <c r="F13" i="22"/>
  <c r="I13" i="22"/>
  <c r="K13" i="22"/>
  <c r="O13" i="22"/>
  <c r="P13" i="22"/>
  <c r="Q13" i="22"/>
  <c r="S13" i="22"/>
  <c r="V13" i="22"/>
  <c r="W13" i="22"/>
  <c r="AC13" i="22"/>
  <c r="AD13" i="22"/>
  <c r="AE13" i="22"/>
  <c r="AF13" i="22"/>
  <c r="AG13" i="22"/>
  <c r="AH13" i="22"/>
  <c r="AJ13" i="22"/>
  <c r="AL13" i="22"/>
  <c r="AM13" i="22"/>
  <c r="AN13" i="22"/>
  <c r="AO13" i="22"/>
  <c r="AP13" i="22"/>
  <c r="AQ13" i="22"/>
  <c r="AR13" i="22"/>
  <c r="AT13" i="22"/>
  <c r="AV13" i="22"/>
  <c r="AX13" i="22"/>
  <c r="AZ13" i="22"/>
  <c r="BA13" i="22"/>
  <c r="BB13" i="22"/>
  <c r="BC13" i="22"/>
  <c r="BD13" i="22"/>
  <c r="BE13" i="22"/>
  <c r="A14" i="22"/>
  <c r="D14" i="22"/>
  <c r="F14" i="22"/>
  <c r="I14" i="22"/>
  <c r="K14" i="22"/>
  <c r="O14" i="22"/>
  <c r="P14" i="22"/>
  <c r="Q14" i="22"/>
  <c r="S14" i="22"/>
  <c r="V14" i="22"/>
  <c r="W14" i="22"/>
  <c r="AC14" i="22"/>
  <c r="AD14" i="22"/>
  <c r="AE14" i="22"/>
  <c r="AF14" i="22"/>
  <c r="AG14" i="22"/>
  <c r="AH14" i="22"/>
  <c r="AJ14" i="22"/>
  <c r="AL14" i="22"/>
  <c r="AO14" i="22"/>
  <c r="AP14" i="22"/>
  <c r="AQ14" i="22"/>
  <c r="AR14" i="22"/>
  <c r="AT14" i="22"/>
  <c r="AV14" i="22"/>
  <c r="AZ14" i="22"/>
  <c r="BA14" i="22"/>
  <c r="BB14" i="22"/>
  <c r="BC14" i="22"/>
  <c r="BD14" i="22"/>
  <c r="BE14" i="22"/>
  <c r="A15" i="22"/>
  <c r="C15" i="22"/>
  <c r="D15" i="22"/>
  <c r="F15" i="22"/>
  <c r="I15" i="22"/>
  <c r="K15" i="22"/>
  <c r="O15" i="22"/>
  <c r="P15" i="22"/>
  <c r="Q15" i="22"/>
  <c r="S15" i="22"/>
  <c r="V15" i="22"/>
  <c r="W15" i="22"/>
  <c r="AC15" i="22"/>
  <c r="AD15" i="22"/>
  <c r="AE15" i="22"/>
  <c r="AF15" i="22"/>
  <c r="AG15" i="22"/>
  <c r="AH15" i="22"/>
  <c r="AJ15" i="22"/>
  <c r="AM15" i="22"/>
  <c r="AN15" i="22"/>
  <c r="AO15" i="22"/>
  <c r="AP15" i="22"/>
  <c r="AQ15" i="22"/>
  <c r="AR15" i="22"/>
  <c r="AT15" i="22"/>
  <c r="AV15" i="22"/>
  <c r="AW15" i="22"/>
  <c r="AZ15" i="22"/>
  <c r="BA15" i="22"/>
  <c r="BB15" i="22"/>
  <c r="BC15" i="22"/>
  <c r="BD15" i="22"/>
  <c r="BE15" i="22"/>
  <c r="A16" i="22"/>
  <c r="D16" i="22"/>
  <c r="F16" i="22"/>
  <c r="I16" i="22"/>
  <c r="K16" i="22"/>
  <c r="O16" i="22"/>
  <c r="P16" i="22"/>
  <c r="Q16" i="22"/>
  <c r="S16" i="22"/>
  <c r="V16" i="22"/>
  <c r="W16" i="22"/>
  <c r="AC16" i="22"/>
  <c r="AD16" i="22"/>
  <c r="AE16" i="22"/>
  <c r="AF16" i="22"/>
  <c r="AG16" i="22"/>
  <c r="AH16" i="22"/>
  <c r="AJ16" i="22"/>
  <c r="AM16" i="22"/>
  <c r="AN16" i="22"/>
  <c r="AO16" i="22"/>
  <c r="AP16" i="22"/>
  <c r="AR16" i="22"/>
  <c r="AT16" i="22"/>
  <c r="AV16" i="22"/>
  <c r="AW16" i="22"/>
  <c r="AX16" i="22"/>
  <c r="AZ16" i="22"/>
  <c r="BA16" i="22"/>
  <c r="BB16" i="22"/>
  <c r="BC16" i="22"/>
  <c r="BD16" i="22"/>
  <c r="BE16" i="22"/>
  <c r="A17" i="22"/>
  <c r="D17" i="22"/>
  <c r="F17" i="22"/>
  <c r="I17" i="22"/>
  <c r="K17" i="22"/>
  <c r="O17" i="22"/>
  <c r="P17" i="22"/>
  <c r="Q17" i="22"/>
  <c r="S17" i="22"/>
  <c r="U17" i="22"/>
  <c r="V17" i="22"/>
  <c r="W17" i="22"/>
  <c r="AC17" i="22"/>
  <c r="AD17" i="22"/>
  <c r="AE17" i="22"/>
  <c r="AF17" i="22"/>
  <c r="AG17" i="22"/>
  <c r="AH17" i="22"/>
  <c r="AJ17" i="22"/>
  <c r="AM17" i="22"/>
  <c r="AN17" i="22"/>
  <c r="AO17" i="22"/>
  <c r="AP17" i="22"/>
  <c r="AR17" i="22"/>
  <c r="AT17" i="22"/>
  <c r="AV17" i="22"/>
  <c r="AW17" i="22"/>
  <c r="AX17" i="22"/>
  <c r="AZ17" i="22"/>
  <c r="BA17" i="22"/>
  <c r="BB17" i="22"/>
  <c r="BC17" i="22"/>
  <c r="BD17" i="22"/>
  <c r="BE17" i="22"/>
  <c r="A18" i="22"/>
  <c r="D18" i="22"/>
  <c r="F18" i="22"/>
  <c r="I18" i="22"/>
  <c r="K18" i="22"/>
  <c r="O18" i="22"/>
  <c r="P18" i="22"/>
  <c r="Q18" i="22"/>
  <c r="S18" i="22"/>
  <c r="U18" i="22"/>
  <c r="V18" i="22"/>
  <c r="W18" i="22"/>
  <c r="AC18" i="22"/>
  <c r="AD18" i="22"/>
  <c r="AE18" i="22"/>
  <c r="AF18" i="22"/>
  <c r="AG18" i="22"/>
  <c r="AH18" i="22"/>
  <c r="AJ18" i="22"/>
  <c r="AL18" i="22"/>
  <c r="AM18" i="22"/>
  <c r="AN18" i="22"/>
  <c r="AO18" i="22"/>
  <c r="AP18" i="22"/>
  <c r="AQ18" i="22"/>
  <c r="AR18" i="22"/>
  <c r="AT18" i="22"/>
  <c r="AV18" i="22"/>
  <c r="AW18" i="22"/>
  <c r="AX18" i="22"/>
  <c r="AZ18" i="22"/>
  <c r="BA18" i="22"/>
  <c r="BB18" i="22"/>
  <c r="BC18" i="22"/>
  <c r="BD18" i="22"/>
  <c r="BE18" i="22"/>
  <c r="A19" i="22"/>
  <c r="D19" i="22"/>
  <c r="F19" i="22"/>
  <c r="I19" i="22"/>
  <c r="K19" i="22"/>
  <c r="O19" i="22"/>
  <c r="P19" i="22"/>
  <c r="Q19" i="22"/>
  <c r="S19" i="22"/>
  <c r="V19" i="22"/>
  <c r="W19" i="22"/>
  <c r="AC19" i="22"/>
  <c r="AD19" i="22"/>
  <c r="AE19" i="22"/>
  <c r="AF19" i="22"/>
  <c r="AG19" i="22"/>
  <c r="AH19" i="22"/>
  <c r="AJ19" i="22"/>
  <c r="AL19" i="22"/>
  <c r="AM19" i="22"/>
  <c r="AN19" i="22"/>
  <c r="AO19" i="22"/>
  <c r="AP19" i="22"/>
  <c r="AQ19" i="22"/>
  <c r="AR19" i="22"/>
  <c r="AT19" i="22"/>
  <c r="AV19" i="22"/>
  <c r="AW19" i="22"/>
  <c r="AX19" i="22"/>
  <c r="AZ19" i="22"/>
  <c r="BA19" i="22"/>
  <c r="BB19" i="22"/>
  <c r="BC19" i="22"/>
  <c r="BD19" i="22"/>
  <c r="BE19" i="22"/>
  <c r="A20" i="22"/>
  <c r="D20" i="22"/>
  <c r="F20" i="22"/>
  <c r="I20" i="22"/>
  <c r="K20" i="22"/>
  <c r="O20" i="22"/>
  <c r="P20" i="22"/>
  <c r="Q20" i="22"/>
  <c r="S20" i="22"/>
  <c r="V20" i="22"/>
  <c r="W20" i="22"/>
  <c r="AC20" i="22"/>
  <c r="AD20" i="22"/>
  <c r="AE20" i="22"/>
  <c r="AF20" i="22"/>
  <c r="AG20" i="22"/>
  <c r="AH20" i="22"/>
  <c r="AJ20" i="22"/>
  <c r="AL20" i="22"/>
  <c r="AM20" i="22"/>
  <c r="AN20" i="22"/>
  <c r="AO20" i="22"/>
  <c r="AP20" i="22"/>
  <c r="AR20" i="22"/>
  <c r="AT20" i="22"/>
  <c r="AV20" i="22"/>
  <c r="AW20" i="22"/>
  <c r="AZ20" i="22"/>
  <c r="BA20" i="22"/>
  <c r="BB20" i="22"/>
  <c r="BC20" i="22"/>
  <c r="BD20" i="22"/>
  <c r="BE20" i="22"/>
  <c r="A21" i="22"/>
  <c r="C21" i="22"/>
  <c r="D21" i="22"/>
  <c r="F21" i="22"/>
  <c r="I21" i="22"/>
  <c r="K21" i="22"/>
  <c r="O21" i="22"/>
  <c r="P21" i="22"/>
  <c r="Q21" i="22"/>
  <c r="S21" i="22"/>
  <c r="V21" i="22"/>
  <c r="W21" i="22"/>
  <c r="AC21" i="22"/>
  <c r="AD21" i="22"/>
  <c r="AE21" i="22"/>
  <c r="AF21" i="22"/>
  <c r="AG21" i="22"/>
  <c r="AH21" i="22"/>
  <c r="AJ21" i="22"/>
  <c r="AL21" i="22"/>
  <c r="AM21" i="22"/>
  <c r="AN21" i="22"/>
  <c r="AO21" i="22"/>
  <c r="AP21" i="22"/>
  <c r="AR21" i="22"/>
  <c r="AT21" i="22"/>
  <c r="AV21" i="22"/>
  <c r="AW21" i="22"/>
  <c r="AZ21" i="22"/>
  <c r="BA21" i="22"/>
  <c r="BB21" i="22"/>
  <c r="BC21" i="22"/>
  <c r="BD21" i="22"/>
  <c r="BE21" i="22"/>
  <c r="A22" i="22"/>
  <c r="C22" i="22"/>
  <c r="D22" i="22"/>
  <c r="F22" i="22"/>
  <c r="I22" i="22"/>
  <c r="K22" i="22"/>
  <c r="O22" i="22"/>
  <c r="P22" i="22"/>
  <c r="Q22" i="22"/>
  <c r="S22" i="22"/>
  <c r="V22" i="22"/>
  <c r="W22" i="22"/>
  <c r="AC22" i="22"/>
  <c r="AD22" i="22"/>
  <c r="AE22" i="22"/>
  <c r="AF22" i="22"/>
  <c r="AG22" i="22"/>
  <c r="AH22" i="22"/>
  <c r="AJ22" i="22"/>
  <c r="AL22" i="22"/>
  <c r="AM22" i="22"/>
  <c r="AN22" i="22"/>
  <c r="AO22" i="22"/>
  <c r="AP22" i="22"/>
  <c r="AQ22" i="22"/>
  <c r="AR22" i="22"/>
  <c r="AT22" i="22"/>
  <c r="AV22" i="22"/>
  <c r="AW22" i="22"/>
  <c r="AX22" i="22"/>
  <c r="AZ22" i="22"/>
  <c r="BA22" i="22"/>
  <c r="BB22" i="22"/>
  <c r="BC22" i="22"/>
  <c r="BD22" i="22"/>
  <c r="BE22" i="22"/>
  <c r="A23" i="22"/>
  <c r="D23" i="22"/>
  <c r="F23" i="22"/>
  <c r="I23" i="22"/>
  <c r="K23" i="22"/>
  <c r="O23" i="22"/>
  <c r="P23" i="22"/>
  <c r="Q23" i="22"/>
  <c r="S23" i="22"/>
  <c r="U23" i="22"/>
  <c r="V23" i="22"/>
  <c r="W23" i="22"/>
  <c r="AC23" i="22"/>
  <c r="AD23" i="22"/>
  <c r="AE23" i="22"/>
  <c r="AF23" i="22"/>
  <c r="AG23" i="22"/>
  <c r="AH23" i="22"/>
  <c r="AJ23" i="22"/>
  <c r="AL23" i="22"/>
  <c r="AM23" i="22"/>
  <c r="AN23" i="22"/>
  <c r="AO23" i="22"/>
  <c r="AP23" i="22"/>
  <c r="AQ23" i="22"/>
  <c r="AT23" i="22"/>
  <c r="AV23" i="22"/>
  <c r="AW23" i="22"/>
  <c r="AX23" i="22"/>
  <c r="AZ23" i="22"/>
  <c r="BA23" i="22"/>
  <c r="BB23" i="22"/>
  <c r="BC23" i="22"/>
  <c r="BD23" i="22"/>
  <c r="BE23" i="22"/>
  <c r="A24" i="22"/>
  <c r="D24" i="22"/>
  <c r="F24" i="22"/>
  <c r="I24" i="22"/>
  <c r="K24" i="22"/>
  <c r="O24" i="22"/>
  <c r="P24" i="22"/>
  <c r="Q24" i="22"/>
  <c r="S24" i="22"/>
  <c r="U24" i="22"/>
  <c r="V24" i="22"/>
  <c r="W24" i="22"/>
  <c r="AC24" i="22"/>
  <c r="AD24" i="22"/>
  <c r="AE24" i="22"/>
  <c r="AF24" i="22"/>
  <c r="AG24" i="22"/>
  <c r="AH24" i="22"/>
  <c r="AJ24" i="22"/>
  <c r="AL24" i="22"/>
  <c r="AM24" i="22"/>
  <c r="AN24" i="22"/>
  <c r="AO24" i="22"/>
  <c r="AP24" i="22"/>
  <c r="AQ24" i="22"/>
  <c r="AR24" i="22"/>
  <c r="AT24" i="22"/>
  <c r="AV24" i="22"/>
  <c r="AW24" i="22"/>
  <c r="AX24" i="22"/>
  <c r="AZ24" i="22"/>
  <c r="BA24" i="22"/>
  <c r="BB24" i="22"/>
  <c r="BC24" i="22"/>
  <c r="BD24" i="22"/>
  <c r="BE24" i="22"/>
  <c r="A25" i="22"/>
  <c r="D25" i="22"/>
  <c r="F25" i="22"/>
  <c r="I25" i="22"/>
  <c r="K25" i="22"/>
  <c r="O25" i="22"/>
  <c r="P25" i="22"/>
  <c r="Q25" i="22"/>
  <c r="S25" i="22"/>
  <c r="V25" i="22"/>
  <c r="W25" i="22"/>
  <c r="AC25" i="22"/>
  <c r="AD25" i="22"/>
  <c r="AE25" i="22"/>
  <c r="AF25" i="22"/>
  <c r="AG25" i="22"/>
  <c r="AH25" i="22"/>
  <c r="AJ25" i="22"/>
  <c r="AL25" i="22"/>
  <c r="AM25" i="22"/>
  <c r="AN25" i="22"/>
  <c r="AO25" i="22"/>
  <c r="AP25" i="22"/>
  <c r="AQ25" i="22"/>
  <c r="AR25" i="22"/>
  <c r="AT25" i="22"/>
  <c r="AV25" i="22"/>
  <c r="AW25" i="22"/>
  <c r="AX25" i="22"/>
  <c r="AZ25" i="22"/>
  <c r="BA25" i="22"/>
  <c r="BB25" i="22"/>
  <c r="BC25" i="22"/>
  <c r="BD25" i="22"/>
  <c r="BE25" i="22"/>
  <c r="A26" i="22"/>
  <c r="D26" i="22"/>
  <c r="F26" i="22"/>
  <c r="I26" i="22"/>
  <c r="K26" i="22"/>
  <c r="O26" i="22"/>
  <c r="P26" i="22"/>
  <c r="Q26" i="22"/>
  <c r="S26" i="22"/>
  <c r="V26" i="22"/>
  <c r="W26" i="22"/>
  <c r="AC26" i="22"/>
  <c r="AD26" i="22"/>
  <c r="AE26" i="22"/>
  <c r="AF26" i="22"/>
  <c r="AG26" i="22"/>
  <c r="AH26" i="22"/>
  <c r="AJ26" i="22"/>
  <c r="AL26" i="22"/>
  <c r="AM26" i="22"/>
  <c r="AN26" i="22"/>
  <c r="AO26" i="22"/>
  <c r="AP26" i="22"/>
  <c r="AQ26" i="22"/>
  <c r="AR26" i="22"/>
  <c r="AT26" i="22"/>
  <c r="AV26" i="22"/>
  <c r="AW26" i="22"/>
  <c r="AX26" i="22"/>
  <c r="AZ26" i="22"/>
  <c r="BA26" i="22"/>
  <c r="BB26" i="22"/>
  <c r="BC26" i="22"/>
  <c r="BD26" i="22"/>
  <c r="BE26" i="22"/>
  <c r="A27" i="22"/>
  <c r="D27" i="22"/>
  <c r="F27" i="22"/>
  <c r="I27" i="22"/>
  <c r="K27" i="22"/>
  <c r="O27" i="22"/>
  <c r="P27" i="22"/>
  <c r="Q27" i="22"/>
  <c r="S27" i="22"/>
  <c r="V27" i="22"/>
  <c r="W27" i="22"/>
  <c r="AC27" i="22"/>
  <c r="AD27" i="22"/>
  <c r="AE27" i="22"/>
  <c r="AF27" i="22"/>
  <c r="AG27" i="22"/>
  <c r="AH27" i="22"/>
  <c r="AJ27" i="22"/>
  <c r="AL27" i="22"/>
  <c r="AM27" i="22"/>
  <c r="AN27" i="22"/>
  <c r="AO27" i="22"/>
  <c r="AP27" i="22"/>
  <c r="AQ27" i="22"/>
  <c r="AR27" i="22"/>
  <c r="AT27" i="22"/>
  <c r="AV27" i="22"/>
  <c r="AW27" i="22"/>
  <c r="AX27" i="22"/>
  <c r="AZ27" i="22"/>
  <c r="BA27" i="22"/>
  <c r="BB27" i="22"/>
  <c r="BC27" i="22"/>
  <c r="BD27" i="22"/>
  <c r="BE27" i="22"/>
  <c r="A28" i="22"/>
  <c r="D28" i="22"/>
  <c r="F28" i="22"/>
  <c r="I28" i="22"/>
  <c r="K28" i="22"/>
  <c r="O28" i="22"/>
  <c r="P28" i="22"/>
  <c r="Q28" i="22"/>
  <c r="S28" i="22"/>
  <c r="V28" i="22"/>
  <c r="W28" i="22"/>
  <c r="AC28" i="22"/>
  <c r="AD28" i="22"/>
  <c r="AE28" i="22"/>
  <c r="AF28" i="22"/>
  <c r="AG28" i="22"/>
  <c r="AH28" i="22"/>
  <c r="AJ28" i="22"/>
  <c r="AM28" i="22"/>
  <c r="AN28" i="22"/>
  <c r="AO28" i="22"/>
  <c r="AP28" i="22"/>
  <c r="AQ28" i="22"/>
  <c r="AR28" i="22"/>
  <c r="AT28" i="22"/>
  <c r="AV28" i="22"/>
  <c r="AW28" i="22"/>
  <c r="AX28" i="22"/>
  <c r="AZ28" i="22"/>
  <c r="BA28" i="22"/>
  <c r="BB28" i="22"/>
  <c r="BC28" i="22"/>
  <c r="BD28" i="22"/>
  <c r="BE28" i="22"/>
  <c r="A29" i="22"/>
  <c r="D29" i="22"/>
  <c r="F29" i="22"/>
  <c r="H29" i="22"/>
  <c r="I29" i="22"/>
  <c r="K29" i="22"/>
  <c r="O29" i="22"/>
  <c r="P29" i="22"/>
  <c r="Q29" i="22"/>
  <c r="S29" i="22"/>
  <c r="V29" i="22"/>
  <c r="W29" i="22"/>
  <c r="AC29" i="22"/>
  <c r="AD29" i="22"/>
  <c r="AE29" i="22"/>
  <c r="AF29" i="22"/>
  <c r="AG29" i="22"/>
  <c r="AH29" i="22"/>
  <c r="AJ29" i="22"/>
  <c r="AL29" i="22"/>
  <c r="AM29" i="22"/>
  <c r="AN29" i="22"/>
  <c r="AO29" i="22"/>
  <c r="AP29" i="22"/>
  <c r="AQ29" i="22"/>
  <c r="AT29" i="22"/>
  <c r="AV29" i="22"/>
  <c r="AW29" i="22"/>
  <c r="AX29" i="22"/>
  <c r="AZ29" i="22"/>
  <c r="BA29" i="22"/>
  <c r="BB29" i="22"/>
  <c r="BC29" i="22"/>
  <c r="BD29" i="22"/>
  <c r="BE29" i="22"/>
  <c r="A30" i="22"/>
  <c r="D30" i="22"/>
  <c r="F30" i="22"/>
  <c r="H30" i="22"/>
  <c r="I30" i="22"/>
  <c r="K30" i="22"/>
  <c r="O30" i="22"/>
  <c r="P30" i="22"/>
  <c r="Q30" i="22"/>
  <c r="S30" i="22"/>
  <c r="U30" i="22"/>
  <c r="V30" i="22"/>
  <c r="W30" i="22"/>
  <c r="AC30" i="22"/>
  <c r="AD30" i="22"/>
  <c r="AE30" i="22"/>
  <c r="AF30" i="22"/>
  <c r="AG30" i="22"/>
  <c r="AH30" i="22"/>
  <c r="AJ30" i="22"/>
  <c r="AL30" i="22"/>
  <c r="AM30" i="22"/>
  <c r="AN30" i="22"/>
  <c r="AO30" i="22"/>
  <c r="AP30" i="22"/>
  <c r="AQ30" i="22"/>
  <c r="AR30" i="22"/>
  <c r="AT30" i="22"/>
  <c r="AV30" i="22"/>
  <c r="AW30" i="22"/>
  <c r="AX30" i="22"/>
  <c r="AZ30" i="22"/>
  <c r="BA30" i="22"/>
  <c r="BB30" i="22"/>
  <c r="BC30" i="22"/>
  <c r="BD30" i="22"/>
  <c r="BE30" i="22"/>
  <c r="A31" i="22"/>
  <c r="D31" i="22"/>
  <c r="F31" i="22"/>
  <c r="H31" i="22"/>
  <c r="I31" i="22"/>
  <c r="K31" i="22"/>
  <c r="O31" i="22"/>
  <c r="P31" i="22"/>
  <c r="Q31" i="22"/>
  <c r="S31" i="22"/>
  <c r="U31" i="22"/>
  <c r="V31" i="22"/>
  <c r="W31" i="22"/>
  <c r="AC31" i="22"/>
  <c r="AD31" i="22"/>
  <c r="AE31" i="22"/>
  <c r="AF31" i="22"/>
  <c r="AG31" i="22"/>
  <c r="AH31" i="22"/>
  <c r="AJ31" i="22"/>
  <c r="AL31" i="22"/>
  <c r="AM31" i="22"/>
  <c r="AN31" i="22"/>
  <c r="AO31" i="22"/>
  <c r="AP31" i="22"/>
  <c r="AQ31" i="22"/>
  <c r="AR31" i="22"/>
  <c r="AT31" i="22"/>
  <c r="AV31" i="22"/>
  <c r="AW31" i="22"/>
  <c r="AX31" i="22"/>
  <c r="AZ31" i="22"/>
  <c r="BA31" i="22"/>
  <c r="BB31" i="22"/>
  <c r="BC31" i="22"/>
  <c r="BD31" i="22"/>
  <c r="BE31" i="22"/>
  <c r="A32" i="22"/>
  <c r="D32" i="22"/>
  <c r="F32" i="22"/>
  <c r="H32" i="22"/>
  <c r="I32" i="22"/>
  <c r="K32" i="22"/>
  <c r="O32" i="22"/>
  <c r="P32" i="22"/>
  <c r="Q32" i="22"/>
  <c r="S32" i="22"/>
  <c r="V32" i="22"/>
  <c r="W32" i="22"/>
  <c r="AC32" i="22"/>
  <c r="AD32" i="22"/>
  <c r="AE32" i="22"/>
  <c r="AF32" i="22"/>
  <c r="AG32" i="22"/>
  <c r="AH32" i="22"/>
  <c r="AJ32" i="22"/>
  <c r="AL32" i="22"/>
  <c r="AM32" i="22"/>
  <c r="AN32" i="22"/>
  <c r="AO32" i="22"/>
  <c r="AP32" i="22"/>
  <c r="AQ32" i="22"/>
  <c r="AR32" i="22"/>
  <c r="AT32" i="22"/>
  <c r="AV32" i="22"/>
  <c r="AW32" i="22"/>
  <c r="AX32" i="22"/>
  <c r="AZ32" i="22"/>
  <c r="BA32" i="22"/>
  <c r="BB32" i="22"/>
  <c r="BC32" i="22"/>
  <c r="BD32" i="22"/>
  <c r="BE32" i="22"/>
  <c r="A33" i="22"/>
  <c r="C33" i="22"/>
  <c r="D33" i="22"/>
  <c r="F33" i="22"/>
  <c r="H33" i="22"/>
  <c r="I33" i="22"/>
  <c r="K33" i="22"/>
  <c r="O33" i="22"/>
  <c r="P33" i="22"/>
  <c r="Q33" i="22"/>
  <c r="S33" i="22"/>
  <c r="V33" i="22"/>
  <c r="W33" i="22"/>
  <c r="AC33" i="22"/>
  <c r="AD33" i="22"/>
  <c r="AE33" i="22"/>
  <c r="AF33" i="22"/>
  <c r="AG33" i="22"/>
  <c r="AH33" i="22"/>
  <c r="AJ33" i="22"/>
  <c r="AL33" i="22"/>
  <c r="AM33" i="22"/>
  <c r="AN33" i="22"/>
  <c r="AO33" i="22"/>
  <c r="AP33" i="22"/>
  <c r="AQ33" i="22"/>
  <c r="AR33" i="22"/>
  <c r="AT33" i="22"/>
  <c r="AV33" i="22"/>
  <c r="AW33" i="22"/>
  <c r="AX33" i="22"/>
  <c r="AZ33" i="22"/>
  <c r="BA33" i="22"/>
  <c r="BB33" i="22"/>
  <c r="BC33" i="22"/>
  <c r="BD33" i="22"/>
  <c r="BE33" i="22"/>
  <c r="A34" i="22"/>
  <c r="C34" i="22"/>
  <c r="D34" i="22"/>
  <c r="F34" i="22"/>
  <c r="H34" i="22"/>
  <c r="I34" i="22"/>
  <c r="K34" i="22"/>
  <c r="O34" i="22"/>
  <c r="P34" i="22"/>
  <c r="Q34" i="22"/>
  <c r="S34" i="22"/>
  <c r="V34" i="22"/>
  <c r="W34" i="22"/>
  <c r="AC34" i="22"/>
  <c r="AD34" i="22"/>
  <c r="AE34" i="22"/>
  <c r="AF34" i="22"/>
  <c r="AG34" i="22"/>
  <c r="AH34" i="22"/>
  <c r="AJ34" i="22"/>
  <c r="AL34" i="22"/>
  <c r="AM34" i="22"/>
  <c r="AN34" i="22"/>
  <c r="AO34" i="22"/>
  <c r="AP34" i="22"/>
  <c r="AQ34" i="22"/>
  <c r="AR34" i="22"/>
  <c r="AT34" i="22"/>
  <c r="AV34" i="22"/>
  <c r="AW34" i="22"/>
  <c r="AX34" i="22"/>
  <c r="AZ34" i="22"/>
  <c r="BA34" i="22"/>
  <c r="BB34" i="22"/>
  <c r="BC34" i="22"/>
  <c r="BD34" i="22"/>
  <c r="BE34" i="22"/>
  <c r="A35" i="22"/>
  <c r="C35" i="22"/>
  <c r="D35" i="22"/>
  <c r="F35" i="22"/>
  <c r="H35" i="22"/>
  <c r="I35" i="22"/>
  <c r="K35" i="22"/>
  <c r="O35" i="22"/>
  <c r="P35" i="22"/>
  <c r="Q35" i="22"/>
  <c r="S35" i="22"/>
  <c r="V35" i="22"/>
  <c r="W35" i="22"/>
  <c r="AC35" i="22"/>
  <c r="AD35" i="22"/>
  <c r="AE35" i="22"/>
  <c r="AF35" i="22"/>
  <c r="AG35" i="22"/>
  <c r="AH35" i="22"/>
  <c r="AJ35" i="22"/>
  <c r="AL35" i="22"/>
  <c r="AM35" i="22"/>
  <c r="AN35" i="22"/>
  <c r="AO35" i="22"/>
  <c r="AP35" i="22"/>
  <c r="AQ35" i="22"/>
  <c r="AR35" i="22"/>
  <c r="AT35" i="22"/>
  <c r="AV35" i="22"/>
  <c r="AW35" i="22"/>
  <c r="AX35" i="22"/>
  <c r="AZ35" i="22"/>
  <c r="BA35" i="22"/>
  <c r="BB35" i="22"/>
  <c r="BC35" i="22"/>
  <c r="BD35" i="22"/>
  <c r="BE35" i="22"/>
  <c r="A36" i="22"/>
  <c r="F36" i="22"/>
  <c r="H36" i="22"/>
  <c r="I36" i="22"/>
  <c r="K36" i="22"/>
  <c r="O36" i="22"/>
  <c r="P36" i="22"/>
  <c r="Q36" i="22"/>
  <c r="S36" i="22"/>
  <c r="V36" i="22"/>
  <c r="W36" i="22"/>
  <c r="AC36" i="22"/>
  <c r="AD36" i="22"/>
  <c r="AE36" i="22"/>
  <c r="AF36" i="22"/>
  <c r="AG36" i="22"/>
  <c r="AH36" i="22"/>
  <c r="AJ36" i="22"/>
  <c r="AM36" i="22"/>
  <c r="AN36" i="22"/>
  <c r="AO36" i="22"/>
  <c r="AP36" i="22"/>
  <c r="AQ36" i="22"/>
  <c r="AR36" i="22"/>
  <c r="AT36" i="22"/>
  <c r="AV36" i="22"/>
  <c r="AW36" i="22"/>
  <c r="AX36" i="22"/>
  <c r="AZ36" i="22"/>
  <c r="BA36" i="22"/>
  <c r="BB36" i="22"/>
  <c r="BC36" i="22"/>
  <c r="BD36" i="22"/>
  <c r="BE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W38" i="22"/>
  <c r="AC38" i="22"/>
  <c r="AD38" i="22"/>
  <c r="AE38" i="22"/>
  <c r="AF38" i="22"/>
  <c r="AG38" i="22"/>
  <c r="AH38" i="22"/>
  <c r="AJ38" i="22"/>
  <c r="AL38" i="22"/>
  <c r="AM38" i="22"/>
  <c r="AN38" i="22"/>
  <c r="AO38" i="22"/>
  <c r="AP38" i="22"/>
  <c r="AQ38" i="22"/>
  <c r="AR38" i="22"/>
  <c r="AT38" i="22"/>
  <c r="AV38" i="22"/>
  <c r="AW38" i="22"/>
  <c r="AX38" i="22"/>
  <c r="AZ38" i="22"/>
  <c r="BA38" i="22"/>
  <c r="BB38" i="22"/>
  <c r="BC38" i="22"/>
  <c r="BD38" i="22"/>
  <c r="BE38" i="22"/>
  <c r="S40" i="22"/>
  <c r="S42" i="22"/>
  <c r="H46" i="22"/>
  <c r="C5" i="21"/>
  <c r="C7" i="21"/>
  <c r="C8" i="21"/>
  <c r="C14" i="21"/>
  <c r="C16" i="21"/>
  <c r="E16" i="21"/>
  <c r="C17" i="21"/>
  <c r="E17" i="21"/>
  <c r="C29" i="21"/>
  <c r="E29" i="21"/>
  <c r="C31" i="21"/>
  <c r="E31" i="21"/>
  <c r="C33" i="21"/>
  <c r="E33" i="21"/>
  <c r="C48" i="21"/>
  <c r="E48" i="21"/>
  <c r="G48" i="21"/>
  <c r="C50" i="21"/>
  <c r="E50" i="21"/>
  <c r="G50" i="21"/>
  <c r="C52" i="21"/>
  <c r="E52" i="21"/>
  <c r="G52" i="21"/>
  <c r="C53" i="21"/>
  <c r="E53" i="21"/>
  <c r="E67" i="21"/>
  <c r="C70" i="21"/>
  <c r="E70" i="21"/>
  <c r="C72" i="21"/>
  <c r="E72" i="21"/>
  <c r="C73" i="21"/>
  <c r="E73" i="21"/>
  <c r="E81" i="21"/>
  <c r="C82" i="21"/>
  <c r="E82" i="21"/>
  <c r="C84" i="21"/>
  <c r="E84" i="21"/>
  <c r="C85" i="21"/>
  <c r="E85" i="21"/>
  <c r="C94" i="21"/>
  <c r="C96" i="21"/>
  <c r="C97" i="21"/>
  <c r="C104" i="21"/>
  <c r="C106" i="21"/>
  <c r="C107" i="21"/>
  <c r="C125" i="21"/>
  <c r="C127" i="21"/>
  <c r="C128" i="21"/>
  <c r="C136" i="21"/>
  <c r="C138" i="21"/>
  <c r="C139" i="21"/>
  <c r="C147" i="21"/>
  <c r="K147" i="21"/>
  <c r="C149" i="21"/>
  <c r="K149" i="21"/>
  <c r="C150" i="21"/>
  <c r="K150" i="21"/>
  <c r="C156" i="21"/>
  <c r="C158" i="21"/>
  <c r="C160" i="21"/>
  <c r="C171" i="21"/>
  <c r="C172" i="21"/>
  <c r="C7" i="25"/>
  <c r="C8" i="25"/>
  <c r="D13" i="25"/>
  <c r="A14" i="25"/>
  <c r="D14" i="25"/>
  <c r="A15" i="25"/>
  <c r="D15" i="25"/>
  <c r="A16" i="25"/>
  <c r="D16" i="25"/>
  <c r="E16" i="25"/>
  <c r="A17" i="25"/>
  <c r="D17" i="25"/>
  <c r="E17" i="25"/>
  <c r="A18" i="25"/>
  <c r="D18" i="25"/>
  <c r="I18" i="25"/>
  <c r="A19" i="25"/>
  <c r="D19" i="25"/>
  <c r="I19" i="25"/>
  <c r="A20" i="25"/>
  <c r="D20" i="25"/>
  <c r="I20" i="25"/>
  <c r="A21" i="25"/>
  <c r="D21" i="25"/>
  <c r="I21" i="25"/>
  <c r="A22" i="25"/>
  <c r="D22" i="25"/>
  <c r="A23" i="25"/>
  <c r="D23" i="25"/>
  <c r="A24" i="25"/>
  <c r="D24" i="25"/>
  <c r="E24" i="25"/>
  <c r="A25" i="25"/>
  <c r="D25" i="25"/>
  <c r="E25" i="25"/>
  <c r="A26" i="25"/>
  <c r="D26" i="25"/>
  <c r="A27" i="25"/>
  <c r="D27" i="25"/>
  <c r="I27" i="25"/>
  <c r="A28" i="25"/>
  <c r="D28" i="25"/>
  <c r="A29" i="25"/>
  <c r="D29" i="25"/>
  <c r="A30" i="25"/>
  <c r="D30" i="25"/>
  <c r="E30" i="25"/>
  <c r="A31" i="25"/>
  <c r="D31" i="25"/>
  <c r="E31" i="25"/>
  <c r="A32" i="25"/>
  <c r="D32" i="25"/>
  <c r="A33" i="25"/>
  <c r="D33" i="25"/>
  <c r="A34" i="25"/>
  <c r="D34" i="25"/>
  <c r="I34" i="25"/>
  <c r="A35" i="25"/>
  <c r="D35" i="25"/>
  <c r="I35" i="25"/>
  <c r="A36" i="25"/>
  <c r="D36" i="25"/>
  <c r="I36" i="25"/>
  <c r="A37" i="25"/>
  <c r="D37" i="25"/>
  <c r="E37" i="25"/>
  <c r="I37" i="25"/>
  <c r="A38" i="25"/>
  <c r="D38" i="25"/>
  <c r="E38" i="25"/>
  <c r="I38" i="25"/>
  <c r="A39" i="25"/>
  <c r="D39" i="25"/>
  <c r="I39" i="25"/>
  <c r="A40" i="25"/>
  <c r="D40" i="25"/>
  <c r="I40" i="25"/>
  <c r="A41" i="25"/>
  <c r="D41" i="25"/>
  <c r="I41" i="25"/>
  <c r="A42" i="25"/>
  <c r="D42" i="25"/>
  <c r="I42" i="25"/>
  <c r="A43" i="25"/>
  <c r="D43" i="25"/>
  <c r="I43" i="25"/>
  <c r="B45" i="25"/>
  <c r="C45" i="25"/>
  <c r="D45" i="25"/>
  <c r="I45" i="25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<sst xmlns="http://schemas.openxmlformats.org/spreadsheetml/2006/main" count="1690" uniqueCount="514">
  <si>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</si>
  <si>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</si>
  <si>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</si>
  <si>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</si>
  <si>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</si>
  <si>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</si>
  <si>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</si>
  <si>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</si>
  <si>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</si>
  <si>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</si>
  <si>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</si>
  <si>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</si>
  <si>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</si>
  <si>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</si>
  <si>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</si>
  <si>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</si>
  <si>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</si>
  <si>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</si>
  <si>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</si>
  <si>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</si>
  <si>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</si>
  <si>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</si>
  <si>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</si>
  <si>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</si>
  <si>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</si>
  <si>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</si>
  <si>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</si>
  <si>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</si>
  <si>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</si>
  <si>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</si>
  <si>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</si>
  <si>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</si>
  <si>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</si>
  <si>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</si>
  <si>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</si>
  <si>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</si>
  <si>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</si>
  <si>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</si>
  <si>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</si>
  <si>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</si>
  <si>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</si>
  <si>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</si>
  <si>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</si>
  <si>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</si>
  <si>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</si>
  <si>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</si>
  <si>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</si>
  <si>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</si>
  <si>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</si>
  <si>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</si>
  <si>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</si>
  <si>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</si>
  <si>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</si>
  <si>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</si>
  <si>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</si>
  <si>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</si>
  <si>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</si>
  <si>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</si>
  <si>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</si>
  <si>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</si>
  <si>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</si>
  <si>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</si>
  <si>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</si>
  <si>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</si>
  <si>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</si>
  <si>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</si>
  <si>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</si>
  <si>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</si>
  <si>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</si>
  <si>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</si>
  <si>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</si>
  <si>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</si>
  <si>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</si>
  <si>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</si>
  <si>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</si>
  <si>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</si>
  <si>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</si>
  <si>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</si>
  <si>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</si>
  <si>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</si>
  <si>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</si>
  <si>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</si>
  <si>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</si>
  <si>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</si>
  <si>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</si>
  <si>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</si>
  <si>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</si>
  <si>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</si>
  <si>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</si>
  <si>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</si>
  <si>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</si>
  <si>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</si>
  <si>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</si>
  <si>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</si>
  <si>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</si>
  <si>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</si>
  <si>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</si>
  <si>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</si>
  <si>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</si>
  <si>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</si>
  <si>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</si>
  <si>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</si>
  <si>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</si>
  <si>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</si>
  <si>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</si>
  <si>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</si>
  <si>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</si>
  <si>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</si>
  <si>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</si>
  <si>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</si>
  <si>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</si>
  <si>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</si>
  <si>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</si>
  <si>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</si>
  <si>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</si>
  <si>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</si>
  <si>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</si>
  <si>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</si>
  <si>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</si>
  <si>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</si>
  <si>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</si>
  <si>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</si>
  <si>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</si>
  <si>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</si>
  <si>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</si>
  <si>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</si>
  <si>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</si>
  <si>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</si>
  <si>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</si>
  <si>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</si>
  <si>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</si>
  <si>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</si>
  <si>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</si>
  <si>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</si>
  <si>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</si>
  <si>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</si>
  <si>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</si>
  <si>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</si>
  <si>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</si>
  <si>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</si>
  <si>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</si>
  <si>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</si>
  <si>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</si>
  <si>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</si>
  <si>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</si>
  <si>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</si>
  <si>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</si>
  <si>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</si>
  <si>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</si>
  <si>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</si>
  <si>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</si>
  <si>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</si>
  <si>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</si>
  <si>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</si>
  <si>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</si>
  <si>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</si>
  <si>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</si>
  <si>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</si>
  <si>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</si>
  <si>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</si>
  <si>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</si>
  <si>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</si>
  <si>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</si>
  <si>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</si>
  <si>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</si>
  <si>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</si>
  <si>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</si>
  <si>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</si>
  <si>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</si>
  <si>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</si>
  <si>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</si>
  <si>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</si>
  <si>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</si>
  <si>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</si>
  <si>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</si>
  <si>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</si>
  <si>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</si>
  <si>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</si>
  <si>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</si>
  <si>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</si>
  <si>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</si>
  <si>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</si>
  <si>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</si>
  <si>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</si>
  <si>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</si>
  <si>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</si>
  <si>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</si>
  <si>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</si>
  <si>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</si>
  <si>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</si>
  <si>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</si>
  <si>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</si>
  <si>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</si>
  <si>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</si>
  <si>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</si>
  <si>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</si>
  <si>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</si>
  <si>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</si>
  <si>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</si>
  <si>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</si>
  <si>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</si>
  <si>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</si>
  <si>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</si>
  <si>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</si>
  <si>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</si>
  <si>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</si>
  <si>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</si>
  <si>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</si>
  <si>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</si>
  <si>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</si>
  <si>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</si>
  <si>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</si>
  <si>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</si>
  <si>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</si>
  <si>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</si>
  <si>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</si>
  <si>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</si>
  <si>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</si>
  <si>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</si>
  <si>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</si>
  <si>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</si>
  <si>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</si>
  <si>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</si>
  <si>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</si>
  <si>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</si>
  <si>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</si>
  <si>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</si>
  <si>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</si>
  <si>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</si>
  <si>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</si>
  <si>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</si>
  <si>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</si>
  <si>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</si>
  <si>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</si>
  <si>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</si>
  <si>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</si>
  <si>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</si>
  <si>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</si>
  <si>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</si>
  <si>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</si>
  <si>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</si>
  <si>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</si>
  <si>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</si>
  <si>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</si>
  <si>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</si>
  <si>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</si>
  <si>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</si>
  <si>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</si>
  <si>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</si>
  <si>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</si>
  <si>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</si>
  <si>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</si>
  <si>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</si>
  <si>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</si>
  <si>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</si>
  <si>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</si>
  <si>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</si>
  <si>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</si>
  <si>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</si>
  <si>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</si>
  <si>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</si>
  <si>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</si>
  <si>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</si>
  <si>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</si>
  <si>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</si>
  <si>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</si>
  <si>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</si>
  <si>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</si>
  <si>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</si>
  <si>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</si>
  <si>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</si>
  <si>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</si>
  <si>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</si>
  <si>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</si>
  <si>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</si>
  <si>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</si>
  <si>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</si>
  <si>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</si>
  <si>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</si>
  <si>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</si>
  <si>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</si>
  <si>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</si>
  <si>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</si>
  <si>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</si>
  <si>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</si>
  <si>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</si>
  <si>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</si>
  <si>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</si>
  <si>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</si>
  <si>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</si>
  <si>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</si>
  <si>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</si>
  <si>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</si>
  <si>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</si>
  <si>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</si>
  <si>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</si>
  <si>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</si>
  <si>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</si>
  <si>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</si>
  <si>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</si>
  <si>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</si>
  <si>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</si>
  <si>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</si>
  <si>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</si>
  <si>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</si>
  <si>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</si>
  <si>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</si>
  <si>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</si>
  <si>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</si>
  <si>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</si>
  <si>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</si>
  <si>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</si>
  <si>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</si>
  <si>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</si>
  <si>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</si>
  <si>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</si>
  <si>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</si>
  <si>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</si>
  <si>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</si>
  <si>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</si>
  <si>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</si>
  <si>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</si>
  <si>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</si>
  <si>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</si>
  <si>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</si>
  <si>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</si>
  <si>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</si>
  <si>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</si>
  <si>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</si>
  <si>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</si>
  <si>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</si>
  <si>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</si>
  <si>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</si>
  <si>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</si>
  <si>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</si>
  <si>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</si>
  <si>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</si>
  <si>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</si>
  <si>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</si>
  <si>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</si>
  <si>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</si>
  <si>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</si>
  <si>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</si>
  <si>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</si>
  <si>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</si>
  <si>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</si>
  <si>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</si>
  <si>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</si>
  <si>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</si>
  <si>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</si>
  <si>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</si>
  <si>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</si>
  <si>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</si>
  <si>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</si>
  <si>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</si>
  <si>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</si>
  <si>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</si>
  <si>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</si>
  <si>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</si>
  <si>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</si>
  <si>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</si>
  <si>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</si>
  <si>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</si>
  <si>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</si>
  <si>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</si>
  <si>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</si>
  <si>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</si>
  <si>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</si>
  <si>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</si>
  <si>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</si>
  <si>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</si>
  <si>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</si>
  <si>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</si>
  <si>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</si>
  <si>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</si>
  <si>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</si>
  <si>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</si>
  <si>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</si>
  <si>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</si>
  <si>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</si>
  <si>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</si>
  <si>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</si>
  <si>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</si>
  <si>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</si>
  <si>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</si>
  <si>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</si>
  <si>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</si>
  <si>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</si>
  <si>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</si>
  <si>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</si>
  <si>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</si>
  <si>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</si>
  <si>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</si>
  <si>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</si>
  <si>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</si>
  <si>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</si>
  <si>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</si>
  <si>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</si>
  <si>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</si>
  <si>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</si>
  <si>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</si>
  <si>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</si>
  <si>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</si>
  <si>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</si>
  <si>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</si>
  <si>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</si>
  <si>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</si>
  <si>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</si>
  <si>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</si>
  <si>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</si>
  <si>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</si>
  <si>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</si>
  <si>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</si>
  <si>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</si>
  <si>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</si>
  <si>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</si>
  <si>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</si>
  <si>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</si>
  <si>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</si>
  <si>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</si>
  <si>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</si>
  <si>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</si>
  <si>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</si>
  <si>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</si>
  <si>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</si>
  <si>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</si>
  <si>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</si>
  <si>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</si>
  <si>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</si>
  <si>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</si>
  <si>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</si>
  <si>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</si>
  <si>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</si>
  <si>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</si>
  <si>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</si>
  <si>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</si>
  <si>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</si>
  <si>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</si>
  <si>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</si>
  <si>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</si>
  <si>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</si>
  <si>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</si>
  <si>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</si>
  <si>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</si>
  <si>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</si>
  <si>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</si>
  <si>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</si>
  <si>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</si>
  <si>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</si>
  <si>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</si>
  <si>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</si>
  <si>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</si>
  <si>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</si>
  <si>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</si>
  <si>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</si>
  <si>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</si>
  <si>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</si>
  <si>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</si>
  <si>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</si>
  <si>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</si>
  <si>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</si>
  <si>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</si>
  <si>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</si>
  <si>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</si>
  <si>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</si>
  <si>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</si>
  <si>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</si>
  <si>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</si>
  <si>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</si>
  <si>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</si>
  <si>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</si>
  <si>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</si>
  <si>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</si>
  <si>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</si>
  <si>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</si>
  <si>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</si>
  <si>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</si>
  <si>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</si>
  <si>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</si>
  <si>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</si>
  <si>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</si>
  <si>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</si>
  <si>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</si>
  <si>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</si>
  <si>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</si>
  <si>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</si>
  <si>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</si>
  <si>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</si>
  <si>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</si>
  <si>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</si>
  <si>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</si>
  <si>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</si>
  <si>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</si>
  <si>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</si>
  <si>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</si>
  <si>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</si>
  <si>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</si>
  <si>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</si>
  <si>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</si>
  <si>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</si>
  <si>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</si>
  <si>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</si>
  <si>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</si>
  <si>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</si>
  <si>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</si>
  <si>
    <t>SL/1</t>
  </si>
  <si>
    <t>1247 Lebannon</t>
  </si>
  <si>
    <t>T016065</t>
  </si>
  <si>
    <t>Capacity was released to ENA for Feb.  Billed to CES for Jan and Mar.</t>
  </si>
  <si>
    <t>#15775</t>
  </si>
  <si>
    <t>#141963</t>
  </si>
  <si>
    <t>#131896</t>
  </si>
  <si>
    <t>LDC: NYSEG</t>
  </si>
  <si>
    <t>CNG Field Ser should be 0 for March because CPA shut down the interconnect.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</si>
</sst>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ColWidth="9.109375" defaultRowHeight="11.4" x14ac:dyDescent="0.2"/>
  <cols>
    <col min="1" max="1" width="15.5546875" style="68" customWidth="1"/>
    <col min="2" max="2" width="9.109375" style="68"/>
    <col min="3" max="3" width="12.44140625" style="68" customWidth="1"/>
    <col min="4" max="4" width="9.109375" style="68"/>
    <col min="5" max="5" width="11" style="68" customWidth="1"/>
    <col min="6" max="6" width="9.109375" style="68"/>
    <col min="7" max="7" width="13.44140625" style="68" customWidth="1"/>
    <col min="8" max="16384" width="9.109375" style="68"/>
  </cols>
  <sheetData>
    <row r="1" spans="1:12" ht="12" x14ac:dyDescent="0.25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422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423</v>
      </c>
      <c r="E3" s="69"/>
      <c r="F3" s="69"/>
      <c r="G3" s="136"/>
      <c r="H3" s="136"/>
      <c r="I3" s="137"/>
      <c r="J3" s="136"/>
      <c r="K3" s="79"/>
      <c r="L3" s="79"/>
    </row>
    <row r="4" spans="1:12" ht="13.2" x14ac:dyDescent="0.25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3.2" x14ac:dyDescent="0.25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3.2" x14ac:dyDescent="0.25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3.2" x14ac:dyDescent="0.25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" thickBot="1" x14ac:dyDescent="0.25">
      <c r="A8" s="69" t="s">
        <v>228</v>
      </c>
      <c r="B8" s="69"/>
      <c r="C8" s="77">
        <f>SUM(C2,C3,C7)</f>
        <v>3.0024999999999999</v>
      </c>
      <c r="D8" s="69" t="s">
        <v>424</v>
      </c>
      <c r="E8" s="69"/>
      <c r="F8" s="69"/>
      <c r="G8" s="136"/>
      <c r="H8" s="136"/>
      <c r="I8" s="137"/>
      <c r="J8" s="136"/>
      <c r="K8" s="79"/>
      <c r="L8" s="79"/>
    </row>
    <row r="9" spans="1:12" ht="12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425</v>
      </c>
      <c r="B19" s="69" t="s">
        <v>440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442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441</v>
      </c>
      <c r="C21" s="69"/>
      <c r="D21" s="69"/>
      <c r="E21" s="69"/>
      <c r="F21" s="69"/>
      <c r="G21" s="69"/>
      <c r="H21" s="69"/>
    </row>
    <row r="25" spans="1:8" ht="12" x14ac:dyDescent="0.25">
      <c r="A25" s="78" t="s">
        <v>232</v>
      </c>
      <c r="C25" s="68" t="s">
        <v>57</v>
      </c>
      <c r="E25" s="68" t="s">
        <v>443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ht="12" x14ac:dyDescent="0.25">
      <c r="A44" s="71" t="s">
        <v>26</v>
      </c>
      <c r="B44" s="69"/>
      <c r="C44" s="69" t="s">
        <v>396</v>
      </c>
      <c r="D44" s="69"/>
      <c r="E44" s="69" t="s">
        <v>397</v>
      </c>
      <c r="F44" s="69"/>
      <c r="G44" s="69" t="s">
        <v>398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" thickTop="1" x14ac:dyDescent="0.2">
      <c r="A53" s="69" t="s">
        <v>399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426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400</v>
      </c>
      <c r="C56" s="137"/>
    </row>
    <row r="57" spans="1:8" s="69" customFormat="1" x14ac:dyDescent="0.2">
      <c r="A57" s="69" t="s">
        <v>401</v>
      </c>
      <c r="C57" s="137"/>
    </row>
    <row r="58" spans="1:8" x14ac:dyDescent="0.2">
      <c r="C58" s="80"/>
    </row>
    <row r="59" spans="1:8" x14ac:dyDescent="0.2">
      <c r="A59" s="69" t="s">
        <v>427</v>
      </c>
      <c r="B59" s="69"/>
      <c r="C59" s="137"/>
      <c r="D59" s="69"/>
      <c r="E59" s="69"/>
    </row>
    <row r="60" spans="1:8" x14ac:dyDescent="0.2">
      <c r="A60" s="69" t="s">
        <v>428</v>
      </c>
      <c r="B60" s="69" t="s">
        <v>429</v>
      </c>
      <c r="C60" s="137"/>
      <c r="D60" s="69"/>
      <c r="E60" s="69"/>
    </row>
    <row r="61" spans="1:8" x14ac:dyDescent="0.2">
      <c r="A61" s="69">
        <v>145898</v>
      </c>
      <c r="B61" s="69" t="s">
        <v>430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ht="12" x14ac:dyDescent="0.25">
      <c r="A66" s="78" t="s">
        <v>402</v>
      </c>
      <c r="C66" s="141" t="s">
        <v>403</v>
      </c>
      <c r="E66" s="141" t="s">
        <v>404</v>
      </c>
    </row>
    <row r="67" spans="1:9" x14ac:dyDescent="0.2">
      <c r="A67" s="68" t="s">
        <v>222</v>
      </c>
      <c r="B67" s="68" t="s">
        <v>405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406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447</v>
      </c>
    </row>
    <row r="74" spans="1:9" ht="12" thickTop="1" x14ac:dyDescent="0.2"/>
    <row r="78" spans="1:9" ht="12" x14ac:dyDescent="0.25">
      <c r="A78" s="71" t="s">
        <v>407</v>
      </c>
      <c r="B78" s="69"/>
      <c r="C78" s="152" t="s">
        <v>57</v>
      </c>
      <c r="D78" s="69"/>
      <c r="E78" s="152" t="s">
        <v>408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444</v>
      </c>
      <c r="B87" s="69"/>
      <c r="C87" s="69"/>
      <c r="D87" s="69"/>
      <c r="E87" s="69"/>
      <c r="F87" s="69"/>
      <c r="G87" s="69"/>
    </row>
    <row r="90" spans="1:7" ht="12" x14ac:dyDescent="0.25">
      <c r="A90" s="71" t="s">
        <v>409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" thickBot="1" x14ac:dyDescent="0.25">
      <c r="A97" s="69"/>
      <c r="B97" s="69"/>
      <c r="C97" s="77">
        <f>SUM(C96,C91:C92)</f>
        <v>2.8851</v>
      </c>
      <c r="D97" s="69" t="s">
        <v>448</v>
      </c>
      <c r="E97" s="69"/>
      <c r="F97" s="69"/>
      <c r="G97" s="69"/>
    </row>
    <row r="98" spans="1:10" ht="12" thickTop="1" x14ac:dyDescent="0.2">
      <c r="A98" s="69"/>
      <c r="B98" s="69"/>
      <c r="C98" s="69"/>
      <c r="D98" s="69"/>
      <c r="E98" s="69"/>
      <c r="F98" s="69"/>
      <c r="G98" s="69"/>
    </row>
    <row r="100" spans="1:10" ht="12" x14ac:dyDescent="0.25">
      <c r="A100" s="71" t="s">
        <v>410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411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446</v>
      </c>
      <c r="E106" s="69"/>
      <c r="F106" s="69"/>
      <c r="G106" s="69"/>
      <c r="H106" s="69"/>
      <c r="I106" s="69"/>
      <c r="J106" s="69"/>
    </row>
    <row r="107" spans="1:10" ht="12" thickBot="1" x14ac:dyDescent="0.25">
      <c r="A107" s="69"/>
      <c r="B107" s="69"/>
      <c r="C107" s="77">
        <f>SUM(C106,C101:C102)</f>
        <v>2.9403999999999999</v>
      </c>
      <c r="D107" s="69" t="s">
        <v>412</v>
      </c>
      <c r="E107" s="69"/>
      <c r="F107" s="69"/>
      <c r="G107" s="69"/>
      <c r="H107" s="69"/>
      <c r="I107" s="69"/>
      <c r="J107" s="69"/>
    </row>
    <row r="108" spans="1:10" ht="12" thickTop="1" x14ac:dyDescent="0.2">
      <c r="A108" s="69"/>
      <c r="B108" s="69"/>
      <c r="C108" s="69"/>
      <c r="D108" s="69" t="s">
        <v>449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450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445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3.2" x14ac:dyDescent="0.25">
      <c r="A119" s="153" t="s">
        <v>1</v>
      </c>
      <c r="B119" s="69"/>
      <c r="C119" s="69"/>
      <c r="D119" s="69"/>
      <c r="E119" s="69"/>
      <c r="G119" s="25"/>
      <c r="H119" s="25"/>
    </row>
    <row r="120" spans="1:14" ht="13.2" x14ac:dyDescent="0.25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3.2" x14ac:dyDescent="0.25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3.2" x14ac:dyDescent="0.25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3.2" x14ac:dyDescent="0.25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3.2" x14ac:dyDescent="0.25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3.2" x14ac:dyDescent="0.25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3.2" x14ac:dyDescent="0.25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8" thickBot="1" x14ac:dyDescent="0.3">
      <c r="A128" s="69"/>
      <c r="B128" s="69"/>
      <c r="C128" s="77">
        <f>SUM(C127,C122:C123)</f>
        <v>2.7953000000000001</v>
      </c>
      <c r="D128" s="69" t="s">
        <v>453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8" thickTop="1" x14ac:dyDescent="0.25">
      <c r="A129" s="69"/>
      <c r="B129" s="70"/>
      <c r="C129" s="72"/>
      <c r="D129" s="69"/>
      <c r="E129" s="69"/>
      <c r="G129" s="75"/>
      <c r="H129" s="140"/>
    </row>
    <row r="130" spans="1:14" ht="13.2" x14ac:dyDescent="0.25">
      <c r="K130" s="25"/>
      <c r="L130" s="76"/>
    </row>
    <row r="132" spans="1:14" x14ac:dyDescent="0.2">
      <c r="A132" s="69" t="s">
        <v>413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3.2" x14ac:dyDescent="0.25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3.2" x14ac:dyDescent="0.25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3.2" x14ac:dyDescent="0.25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3.2" x14ac:dyDescent="0.25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3.2" x14ac:dyDescent="0.25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3.2" x14ac:dyDescent="0.25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8" thickBot="1" x14ac:dyDescent="0.3">
      <c r="A139" s="69"/>
      <c r="B139" s="69"/>
      <c r="C139" s="77">
        <f>SUM(C138,C133:C134)</f>
        <v>2.7153</v>
      </c>
      <c r="D139" s="69" t="s">
        <v>435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8" thickTop="1" x14ac:dyDescent="0.25">
      <c r="B140" s="25"/>
      <c r="C140" s="76"/>
      <c r="G140" s="75"/>
      <c r="H140" s="140"/>
    </row>
    <row r="143" spans="1:14" x14ac:dyDescent="0.2">
      <c r="A143" s="69" t="s">
        <v>414</v>
      </c>
      <c r="B143" s="69"/>
      <c r="C143" s="69"/>
      <c r="D143" s="69"/>
      <c r="E143" s="69"/>
      <c r="I143" s="69" t="s">
        <v>415</v>
      </c>
      <c r="J143" s="69"/>
      <c r="K143" s="69"/>
      <c r="L143" s="69"/>
      <c r="M143" s="69"/>
      <c r="N143" s="69"/>
    </row>
    <row r="144" spans="1:14" ht="13.2" x14ac:dyDescent="0.25">
      <c r="A144" s="69" t="s">
        <v>222</v>
      </c>
      <c r="B144" s="69" t="s">
        <v>416</v>
      </c>
      <c r="C144" s="72">
        <v>2.63</v>
      </c>
      <c r="D144" s="69"/>
      <c r="E144" s="69"/>
      <c r="I144" s="69" t="s">
        <v>222</v>
      </c>
      <c r="J144" s="69" t="s">
        <v>416</v>
      </c>
      <c r="K144" s="72">
        <v>2.63</v>
      </c>
      <c r="L144" s="70"/>
      <c r="M144" s="69"/>
      <c r="N144" s="69"/>
    </row>
    <row r="145" spans="1:14" ht="13.2" x14ac:dyDescent="0.25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3.2" x14ac:dyDescent="0.25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3.2" x14ac:dyDescent="0.25">
      <c r="A147" s="69" t="s">
        <v>224</v>
      </c>
      <c r="B147" s="70"/>
      <c r="C147" s="72">
        <f>0.0022+0.0072</f>
        <v>9.4000000000000004E-3</v>
      </c>
      <c r="D147" s="69" t="s">
        <v>417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417</v>
      </c>
      <c r="M147" s="69"/>
      <c r="N147" s="69"/>
    </row>
    <row r="148" spans="1:14" ht="13.2" x14ac:dyDescent="0.25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3.2" x14ac:dyDescent="0.25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8" thickBot="1" x14ac:dyDescent="0.3">
      <c r="A150" s="69" t="s">
        <v>228</v>
      </c>
      <c r="B150" s="69"/>
      <c r="C150" s="77">
        <f>SUM(C144:C145,C149)</f>
        <v>2.7208000000000001</v>
      </c>
      <c r="D150" s="69" t="s">
        <v>437</v>
      </c>
      <c r="E150" s="69"/>
      <c r="I150" s="136" t="s">
        <v>228</v>
      </c>
      <c r="J150" s="136"/>
      <c r="K150" s="77">
        <f>SUM(K144:K145,K149)</f>
        <v>2.7113</v>
      </c>
      <c r="L150" s="70" t="s">
        <v>438</v>
      </c>
      <c r="M150" s="149"/>
      <c r="N150" s="72"/>
    </row>
    <row r="151" spans="1:14" ht="13.8" thickTop="1" x14ac:dyDescent="0.25">
      <c r="B151" s="25"/>
      <c r="C151" s="76"/>
      <c r="G151" s="75"/>
      <c r="H151" s="140"/>
    </row>
    <row r="153" spans="1:14" x14ac:dyDescent="0.2">
      <c r="A153" s="69" t="s">
        <v>418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416</v>
      </c>
      <c r="C154" s="72">
        <v>2.63</v>
      </c>
      <c r="D154" s="69" t="s">
        <v>451</v>
      </c>
      <c r="E154" s="69"/>
      <c r="F154" s="69"/>
      <c r="G154" s="69"/>
      <c r="H154" s="69"/>
      <c r="I154" s="69"/>
      <c r="J154" s="69"/>
      <c r="K154" s="69"/>
    </row>
    <row r="155" spans="1:14" ht="13.2" x14ac:dyDescent="0.25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3.2" x14ac:dyDescent="0.25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419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452</v>
      </c>
      <c r="E160" s="69"/>
      <c r="F160" s="69"/>
      <c r="G160" s="69"/>
      <c r="H160" s="69"/>
      <c r="I160" s="69"/>
      <c r="J160" s="69"/>
      <c r="K160" s="69"/>
    </row>
    <row r="161" spans="1:11" ht="12" thickTop="1" x14ac:dyDescent="0.2">
      <c r="A161" s="69"/>
      <c r="B161" s="69"/>
      <c r="C161" s="69"/>
      <c r="D161" s="69" t="s">
        <v>420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421</v>
      </c>
      <c r="E162" s="69"/>
      <c r="F162" s="69"/>
      <c r="G162" s="69"/>
      <c r="H162" s="69"/>
      <c r="I162" s="69"/>
      <c r="J162" s="69"/>
      <c r="K162" s="69"/>
    </row>
    <row r="165" spans="1:11" ht="12" x14ac:dyDescent="0.25">
      <c r="A165" s="78" t="s">
        <v>158</v>
      </c>
    </row>
    <row r="166" spans="1:11" x14ac:dyDescent="0.2">
      <c r="A166" s="68" t="s">
        <v>222</v>
      </c>
      <c r="B166" s="68" t="s">
        <v>462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" thickBot="1" x14ac:dyDescent="0.25">
      <c r="A172" s="68" t="s">
        <v>228</v>
      </c>
      <c r="C172" s="77">
        <f>SUM(C171,C166:C167)</f>
        <v>2.722</v>
      </c>
      <c r="D172" s="68" t="s">
        <v>436</v>
      </c>
    </row>
    <row r="173" spans="1:11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ColWidth="9.109375" defaultRowHeight="13.2" x14ac:dyDescent="0.25"/>
  <cols>
    <col min="1" max="1" width="5.6640625" style="110" customWidth="1"/>
    <col min="2" max="2" width="11" style="110" customWidth="1"/>
    <col min="3" max="4" width="11.33203125" style="110" customWidth="1"/>
    <col min="5" max="5" width="3.33203125" style="110" customWidth="1"/>
    <col min="6" max="6" width="12.88671875" style="110" customWidth="1"/>
    <col min="7" max="7" width="4.6640625" style="110" customWidth="1"/>
    <col min="8" max="8" width="12.88671875" style="110" customWidth="1"/>
    <col min="9" max="9" width="10.44140625" style="110" customWidth="1"/>
    <col min="10" max="10" width="3.33203125" style="110" customWidth="1"/>
    <col min="11" max="11" width="12.88671875" style="110" customWidth="1"/>
    <col min="12" max="12" width="9.109375" style="110"/>
    <col min="13" max="13" width="10.5546875" style="110" customWidth="1"/>
    <col min="14" max="14" width="9.109375" style="110"/>
    <col min="15" max="15" width="11.33203125" style="110" customWidth="1"/>
    <col min="16" max="16" width="10.33203125" style="110" customWidth="1"/>
    <col min="17" max="17" width="11.109375" style="110" customWidth="1"/>
    <col min="18" max="18" width="3.5546875" style="110" customWidth="1"/>
    <col min="19" max="19" width="13" style="110" customWidth="1"/>
    <col min="20" max="20" width="7.109375" style="110" customWidth="1"/>
    <col min="21" max="22" width="12.33203125" style="110" customWidth="1"/>
    <col min="23" max="23" width="13.88671875" style="110" customWidth="1"/>
    <col min="24" max="24" width="9.109375" style="110"/>
    <col min="25" max="25" width="12.6640625" style="110" customWidth="1"/>
    <col min="26" max="26" width="9.109375" style="110"/>
    <col min="27" max="27" width="13.88671875" style="110" customWidth="1"/>
    <col min="28" max="16384" width="9.109375" style="110"/>
  </cols>
  <sheetData>
    <row r="2" spans="1:57" s="109" customFormat="1" x14ac:dyDescent="0.25">
      <c r="B2" s="109" t="s">
        <v>343</v>
      </c>
      <c r="C2" s="109" t="s">
        <v>344</v>
      </c>
      <c r="D2" s="109" t="s">
        <v>345</v>
      </c>
      <c r="E2" s="109" t="s">
        <v>346</v>
      </c>
      <c r="F2" s="109" t="s">
        <v>347</v>
      </c>
      <c r="G2" s="109" t="s">
        <v>348</v>
      </c>
      <c r="H2" s="109" t="s">
        <v>349</v>
      </c>
      <c r="I2" s="109" t="s">
        <v>350</v>
      </c>
      <c r="J2" s="109" t="s">
        <v>351</v>
      </c>
      <c r="K2" s="109" t="s">
        <v>352</v>
      </c>
      <c r="L2" s="109" t="s">
        <v>353</v>
      </c>
      <c r="M2" s="109" t="s">
        <v>354</v>
      </c>
      <c r="N2" s="109" t="s">
        <v>355</v>
      </c>
      <c r="O2" s="109" t="s">
        <v>356</v>
      </c>
      <c r="P2" s="109" t="s">
        <v>357</v>
      </c>
      <c r="Q2" s="109" t="s">
        <v>358</v>
      </c>
      <c r="R2" s="109" t="s">
        <v>359</v>
      </c>
      <c r="S2" s="109" t="s">
        <v>360</v>
      </c>
      <c r="T2" s="109" t="s">
        <v>361</v>
      </c>
      <c r="U2" s="109" t="s">
        <v>362</v>
      </c>
      <c r="W2" s="109" t="s">
        <v>363</v>
      </c>
      <c r="X2" s="109" t="s">
        <v>364</v>
      </c>
      <c r="Y2" s="109" t="s">
        <v>365</v>
      </c>
      <c r="Z2" s="109" t="s">
        <v>366</v>
      </c>
    </row>
    <row r="3" spans="1:57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5">
      <c r="A4" s="109"/>
      <c r="B4" s="109"/>
      <c r="C4" s="109"/>
      <c r="D4" s="109"/>
      <c r="E4" s="109"/>
      <c r="F4" s="109" t="s">
        <v>367</v>
      </c>
      <c r="G4" s="109"/>
      <c r="H4" s="111" t="s">
        <v>368</v>
      </c>
      <c r="I4" s="112" t="s">
        <v>368</v>
      </c>
      <c r="J4" s="113"/>
      <c r="K4" s="109" t="s">
        <v>380</v>
      </c>
      <c r="L4" s="109"/>
      <c r="M4" s="109"/>
      <c r="N4" s="109"/>
      <c r="O4" s="109"/>
      <c r="P4" s="109"/>
      <c r="Q4" s="109"/>
      <c r="R4" s="109"/>
      <c r="S4" s="109" t="s">
        <v>485</v>
      </c>
      <c r="T4" s="109"/>
      <c r="U4" s="109"/>
      <c r="V4" s="109"/>
      <c r="W4" s="109"/>
      <c r="AC4" s="110" t="s">
        <v>454</v>
      </c>
      <c r="AJ4" s="110" t="s">
        <v>455</v>
      </c>
      <c r="AL4" s="110" t="s">
        <v>456</v>
      </c>
      <c r="AT4" s="110" t="s">
        <v>371</v>
      </c>
      <c r="AV4" s="110" t="s">
        <v>457</v>
      </c>
      <c r="AZ4" s="110" t="s">
        <v>463</v>
      </c>
    </row>
    <row r="5" spans="1:57" x14ac:dyDescent="0.25">
      <c r="A5" s="109"/>
      <c r="B5" s="109" t="s">
        <v>369</v>
      </c>
      <c r="C5" s="109" t="s">
        <v>370</v>
      </c>
      <c r="D5" s="109" t="s">
        <v>267</v>
      </c>
      <c r="E5" s="109"/>
      <c r="F5" s="109" t="s">
        <v>371</v>
      </c>
      <c r="G5" s="109"/>
      <c r="H5" s="120" t="s">
        <v>378</v>
      </c>
      <c r="I5" s="114" t="s">
        <v>379</v>
      </c>
      <c r="J5" s="113"/>
      <c r="K5" s="109"/>
      <c r="L5" s="109"/>
      <c r="M5" s="109" t="s">
        <v>372</v>
      </c>
      <c r="N5" s="109"/>
      <c r="O5" s="111" t="s">
        <v>373</v>
      </c>
      <c r="P5" s="115" t="s">
        <v>374</v>
      </c>
      <c r="Q5" s="112" t="s">
        <v>375</v>
      </c>
      <c r="R5" s="109"/>
      <c r="S5" s="109" t="s">
        <v>381</v>
      </c>
      <c r="T5" s="109"/>
      <c r="U5" s="109" t="s">
        <v>376</v>
      </c>
      <c r="V5" s="109" t="s">
        <v>495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458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459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5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313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5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313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5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313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5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313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5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313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5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313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5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313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5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313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5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313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5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313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5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313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5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313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5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313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5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313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5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313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5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313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5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313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5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313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5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313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5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313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5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313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5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313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5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313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5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313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5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313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5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313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5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313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5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313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5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313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5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313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5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313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8" thickBot="1" x14ac:dyDescent="0.3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377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4" thickTop="1" thickBot="1" x14ac:dyDescent="0.3">
      <c r="P39" s="156">
        <v>1125300</v>
      </c>
    </row>
    <row r="40" spans="1:57" ht="14.4" thickTop="1" thickBot="1" x14ac:dyDescent="0.3">
      <c r="S40" s="177">
        <f>+W38/S38</f>
        <v>2.6891574897982631</v>
      </c>
      <c r="T40" s="110" t="s">
        <v>497</v>
      </c>
      <c r="AC40" s="110" t="s">
        <v>460</v>
      </c>
    </row>
    <row r="41" spans="1:57" ht="13.8" thickTop="1" x14ac:dyDescent="0.25">
      <c r="AC41" s="110" t="s">
        <v>461</v>
      </c>
    </row>
    <row r="42" spans="1:57" ht="13.8" thickBot="1" x14ac:dyDescent="0.3">
      <c r="F42" s="110" t="s">
        <v>498</v>
      </c>
      <c r="S42" s="177">
        <f>2.73+0.0075</f>
        <v>2.7374999999999998</v>
      </c>
      <c r="T42" s="110" t="s">
        <v>496</v>
      </c>
    </row>
    <row r="43" spans="1:57" ht="13.8" thickTop="1" x14ac:dyDescent="0.25"/>
    <row r="44" spans="1:57" x14ac:dyDescent="0.25">
      <c r="F44" s="110" t="s">
        <v>500</v>
      </c>
      <c r="H44" s="110" t="s">
        <v>501</v>
      </c>
      <c r="I44" s="110" t="s">
        <v>429</v>
      </c>
    </row>
    <row r="45" spans="1:57" x14ac:dyDescent="0.25">
      <c r="D45" s="110" t="s">
        <v>499</v>
      </c>
      <c r="F45" s="110">
        <v>4914914</v>
      </c>
      <c r="H45" s="165">
        <v>2.8193000000000001</v>
      </c>
      <c r="I45" s="110" t="s">
        <v>502</v>
      </c>
    </row>
    <row r="46" spans="1:57" x14ac:dyDescent="0.25">
      <c r="D46" s="110" t="s">
        <v>503</v>
      </c>
      <c r="F46" s="110">
        <v>-1121733</v>
      </c>
      <c r="H46" s="165">
        <f>2.73+0.0075-0.0153</f>
        <v>2.7222</v>
      </c>
      <c r="I46" s="110" t="s">
        <v>504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5"/>
  <sheetViews>
    <sheetView topLeftCell="D34" workbookViewId="0">
      <selection activeCell="Q53" sqref="Q5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2.33203125" style="25" customWidth="1"/>
    <col min="21" max="21" width="10.6640625" style="25" customWidth="1"/>
    <col min="22" max="22" width="11.88671875" style="25" customWidth="1"/>
    <col min="23" max="24" width="14.88671875" style="38" customWidth="1"/>
    <col min="25" max="25" width="42.33203125" style="27" customWidth="1"/>
    <col min="26" max="27" width="9.109375" style="38"/>
    <col min="28" max="28" width="12.44140625" style="25" customWidth="1"/>
    <col min="29" max="16384" width="9.109375" style="25"/>
  </cols>
  <sheetData>
    <row r="1" spans="2:27" x14ac:dyDescent="0.25">
      <c r="B1" s="41" t="s">
        <v>439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5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5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5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5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5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5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313</v>
      </c>
      <c r="S12" s="85">
        <v>104</v>
      </c>
      <c r="T12" s="42" t="s">
        <v>314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5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313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5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313</v>
      </c>
      <c r="S14" s="85">
        <v>96</v>
      </c>
      <c r="T14" s="87" t="s">
        <v>315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5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313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5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5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5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5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5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5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5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5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293</v>
      </c>
      <c r="R23" s="91" t="s">
        <v>252</v>
      </c>
      <c r="S23" s="85">
        <v>420</v>
      </c>
      <c r="T23" s="42" t="s">
        <v>295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5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294</v>
      </c>
      <c r="R24" s="91" t="s">
        <v>251</v>
      </c>
      <c r="S24" s="85">
        <v>476</v>
      </c>
      <c r="T24" s="42" t="s">
        <v>296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5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5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5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5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5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5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5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5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5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5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5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5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5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5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5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5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5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5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5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5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5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432</v>
      </c>
      <c r="U45" s="128">
        <f t="shared" si="6"/>
        <v>6199.9999999999991</v>
      </c>
      <c r="V45" s="129"/>
      <c r="W45" s="128"/>
      <c r="X45" s="130" t="s">
        <v>433</v>
      </c>
      <c r="Y45" s="130"/>
    </row>
    <row r="46" spans="1:27" s="65" customFormat="1" x14ac:dyDescent="0.25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5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393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5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5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5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5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5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5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5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5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5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5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5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5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5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5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5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5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5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5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5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5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5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5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390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5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387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388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5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389</v>
      </c>
      <c r="U71" s="9">
        <f t="shared" si="7"/>
        <v>93804.495299999995</v>
      </c>
      <c r="V71" s="9"/>
      <c r="W71" s="59"/>
      <c r="X71" s="59" t="s">
        <v>431</v>
      </c>
      <c r="Y71" s="1"/>
      <c r="Z71" s="36"/>
      <c r="AA71" s="36"/>
    </row>
    <row r="72" spans="2:27" s="65" customFormat="1" x14ac:dyDescent="0.25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5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5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5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391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5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5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5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392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5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5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5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5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327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5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328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5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328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5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5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5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5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5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5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5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5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5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5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5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5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5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5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5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434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5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5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5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5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5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284</v>
      </c>
      <c r="H104" s="42" t="s">
        <v>285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329</v>
      </c>
      <c r="Z104" s="98"/>
      <c r="AA104" s="98"/>
    </row>
    <row r="105" spans="2:27" s="99" customFormat="1" x14ac:dyDescent="0.25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330</v>
      </c>
      <c r="Z105" s="98"/>
      <c r="AA105" s="98"/>
    </row>
    <row r="106" spans="2:27" s="65" customFormat="1" x14ac:dyDescent="0.25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5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331</v>
      </c>
      <c r="Z107" s="98"/>
      <c r="AA107" s="98"/>
    </row>
    <row r="109" spans="2:27" s="65" customFormat="1" x14ac:dyDescent="0.25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5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5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5">
      <c r="B112" s="1" t="s">
        <v>237</v>
      </c>
      <c r="C112" s="3" t="s">
        <v>384</v>
      </c>
      <c r="D112" s="3" t="s">
        <v>312</v>
      </c>
      <c r="E112" s="4">
        <v>35612</v>
      </c>
      <c r="F112" s="4">
        <v>37437</v>
      </c>
      <c r="G112" s="29" t="s">
        <v>385</v>
      </c>
      <c r="H112" s="1" t="s">
        <v>386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5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5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5">
      <c r="B115" s="42" t="s">
        <v>237</v>
      </c>
      <c r="C115" s="85" t="s">
        <v>280</v>
      </c>
      <c r="D115" s="85" t="s">
        <v>281</v>
      </c>
      <c r="E115" s="86">
        <v>36586</v>
      </c>
      <c r="F115" s="86">
        <v>36616</v>
      </c>
      <c r="G115" s="87"/>
      <c r="H115" s="87"/>
      <c r="I115" s="85" t="s">
        <v>282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283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336</v>
      </c>
      <c r="Z115" s="98"/>
      <c r="AA115" s="98"/>
    </row>
    <row r="116" spans="1:27" s="99" customFormat="1" ht="12" customHeight="1" x14ac:dyDescent="0.25">
      <c r="B116" s="42" t="s">
        <v>237</v>
      </c>
      <c r="C116" s="85" t="s">
        <v>280</v>
      </c>
      <c r="D116" s="85" t="s">
        <v>281</v>
      </c>
      <c r="E116" s="86">
        <v>36586</v>
      </c>
      <c r="F116" s="86">
        <v>36616</v>
      </c>
      <c r="G116" s="87"/>
      <c r="H116" s="87"/>
      <c r="I116" s="85" t="s">
        <v>282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283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336</v>
      </c>
      <c r="Z116" s="98"/>
      <c r="AA116" s="98"/>
    </row>
    <row r="117" spans="1:27" s="65" customFormat="1" ht="12" customHeight="1" x14ac:dyDescent="0.25">
      <c r="B117" s="1" t="s">
        <v>237</v>
      </c>
      <c r="C117" s="3" t="s">
        <v>280</v>
      </c>
      <c r="D117" s="3" t="s">
        <v>281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337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338</v>
      </c>
      <c r="Z117" s="36"/>
      <c r="AA117" s="36"/>
    </row>
    <row r="118" spans="1:27" s="65" customFormat="1" ht="12" customHeight="1" x14ac:dyDescent="0.25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337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339</v>
      </c>
      <c r="Z118" s="36"/>
      <c r="AA118" s="36"/>
    </row>
    <row r="119" spans="1:27" s="65" customFormat="1" ht="12" customHeight="1" x14ac:dyDescent="0.25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5">
      <c r="B120" s="1" t="s">
        <v>237</v>
      </c>
      <c r="C120" s="3" t="s">
        <v>340</v>
      </c>
      <c r="D120" s="3" t="s">
        <v>281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342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341</v>
      </c>
      <c r="Z120" s="36"/>
      <c r="AA120" s="36"/>
    </row>
    <row r="121" spans="1:27" s="65" customFormat="1" x14ac:dyDescent="0.25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5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5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5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5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5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5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5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5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5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324</v>
      </c>
      <c r="H130" s="42"/>
      <c r="I130" s="85" t="s">
        <v>325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5">
      <c r="B131" s="42" t="s">
        <v>237</v>
      </c>
      <c r="C131" s="85" t="s">
        <v>326</v>
      </c>
      <c r="D131" s="85" t="s">
        <v>142</v>
      </c>
      <c r="E131" s="86">
        <v>36586</v>
      </c>
      <c r="F131" s="86">
        <v>36616</v>
      </c>
      <c r="G131" s="42" t="s">
        <v>382</v>
      </c>
      <c r="H131" s="42"/>
      <c r="I131" s="85" t="s">
        <v>383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5">
      <c r="B132" s="42" t="s">
        <v>237</v>
      </c>
      <c r="C132" s="85" t="s">
        <v>326</v>
      </c>
      <c r="D132" s="85" t="s">
        <v>142</v>
      </c>
      <c r="E132" s="86">
        <v>36586</v>
      </c>
      <c r="F132" s="86">
        <v>36616</v>
      </c>
      <c r="G132" s="42" t="s">
        <v>382</v>
      </c>
      <c r="H132" s="42"/>
      <c r="I132" s="85" t="s">
        <v>383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5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5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5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5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5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8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9" si="15">J137*J$1*S137</f>
        <v>0</v>
      </c>
      <c r="V137" s="93"/>
      <c r="W137" s="94"/>
      <c r="X137" s="94">
        <v>157553</v>
      </c>
      <c r="Y137" s="42" t="s">
        <v>275</v>
      </c>
      <c r="Z137" s="36"/>
      <c r="AA137" s="36"/>
    </row>
    <row r="138" spans="1:27" s="65" customFormat="1" x14ac:dyDescent="0.25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276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273</v>
      </c>
      <c r="Z138" s="36"/>
      <c r="AA138" s="36"/>
    </row>
    <row r="139" spans="1:27" s="65" customFormat="1" x14ac:dyDescent="0.25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276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274</v>
      </c>
      <c r="Z139" s="36"/>
      <c r="AA139" s="36"/>
    </row>
    <row r="140" spans="1:27" s="65" customFormat="1" x14ac:dyDescent="0.25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269</v>
      </c>
      <c r="U140" s="93">
        <f t="shared" si="15"/>
        <v>0</v>
      </c>
      <c r="V140" s="93">
        <v>3385.59</v>
      </c>
      <c r="W140" s="94">
        <v>143315</v>
      </c>
      <c r="X140" s="94">
        <v>157537</v>
      </c>
      <c r="Y140" s="42" t="s">
        <v>508</v>
      </c>
      <c r="Z140" s="36"/>
      <c r="AA140" s="36"/>
    </row>
    <row r="141" spans="1:27" s="65" customFormat="1" x14ac:dyDescent="0.25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270</v>
      </c>
      <c r="U141" s="93">
        <f t="shared" si="15"/>
        <v>0</v>
      </c>
      <c r="V141" s="93">
        <v>117.79</v>
      </c>
      <c r="W141" s="94">
        <v>143316</v>
      </c>
      <c r="X141" s="94">
        <v>157539</v>
      </c>
      <c r="Y141" s="42" t="s">
        <v>508</v>
      </c>
      <c r="Z141" s="36"/>
      <c r="AA141" s="36"/>
    </row>
    <row r="142" spans="1:27" s="65" customFormat="1" x14ac:dyDescent="0.25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271</v>
      </c>
      <c r="U142" s="93">
        <f t="shared" si="15"/>
        <v>0</v>
      </c>
      <c r="V142" s="93">
        <v>280.62</v>
      </c>
      <c r="W142" s="94">
        <v>143318</v>
      </c>
      <c r="X142" s="94">
        <v>157543</v>
      </c>
      <c r="Y142" s="42" t="s">
        <v>508</v>
      </c>
      <c r="Z142" s="36"/>
      <c r="AA142" s="36"/>
    </row>
    <row r="143" spans="1:27" s="65" customFormat="1" x14ac:dyDescent="0.25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272</v>
      </c>
      <c r="U143" s="93">
        <f t="shared" si="15"/>
        <v>0</v>
      </c>
      <c r="V143" s="93">
        <v>3108.2</v>
      </c>
      <c r="W143" s="94">
        <v>143319</v>
      </c>
      <c r="X143" s="94">
        <v>157570</v>
      </c>
      <c r="Y143" s="42" t="s">
        <v>508</v>
      </c>
      <c r="Z143" s="36"/>
      <c r="AA143" s="36"/>
    </row>
    <row r="144" spans="1:27" s="65" customFormat="1" x14ac:dyDescent="0.25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>SUM(J144:N144)</f>
        <v>2.2000000000000001E-3</v>
      </c>
      <c r="Q144" s="91">
        <v>892722</v>
      </c>
      <c r="R144" s="91">
        <v>892592</v>
      </c>
      <c r="S144" s="85">
        <v>114</v>
      </c>
      <c r="T144" s="42" t="s">
        <v>321</v>
      </c>
      <c r="U144" s="93">
        <f>J144*J$1*S144</f>
        <v>0</v>
      </c>
      <c r="V144" s="93">
        <v>2211.84</v>
      </c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5">
      <c r="B145" s="42" t="s">
        <v>104</v>
      </c>
      <c r="C145" s="85" t="s">
        <v>25</v>
      </c>
      <c r="D145" s="85" t="s">
        <v>151</v>
      </c>
      <c r="E145" s="86">
        <v>36557</v>
      </c>
      <c r="F145" s="86">
        <v>41029</v>
      </c>
      <c r="G145" s="42" t="s">
        <v>24</v>
      </c>
      <c r="H145" s="42" t="s">
        <v>24</v>
      </c>
      <c r="I145" s="85" t="s">
        <v>22</v>
      </c>
      <c r="J145" s="88">
        <f>6.237*0.0328767</f>
        <v>0.20505197790000002</v>
      </c>
      <c r="K145" s="89">
        <v>0</v>
      </c>
      <c r="L145" s="89">
        <v>2.2000000000000001E-3</v>
      </c>
      <c r="M145" s="89">
        <v>0</v>
      </c>
      <c r="N145" s="89">
        <v>0</v>
      </c>
      <c r="O145" s="90">
        <v>0</v>
      </c>
      <c r="P145" s="89">
        <f t="shared" si="14"/>
        <v>0.20725197790000002</v>
      </c>
      <c r="Q145" s="91">
        <v>892590</v>
      </c>
      <c r="R145" s="91"/>
      <c r="S145" s="85">
        <v>74</v>
      </c>
      <c r="T145" s="42" t="s">
        <v>509</v>
      </c>
      <c r="U145" s="93">
        <v>0</v>
      </c>
      <c r="V145" s="93">
        <v>506.38</v>
      </c>
      <c r="W145" s="94">
        <v>245855</v>
      </c>
      <c r="X145" s="94"/>
      <c r="Y145" s="42"/>
      <c r="Z145" s="36"/>
      <c r="AA145" s="36"/>
    </row>
    <row r="146" spans="2:27" s="65" customFormat="1" x14ac:dyDescent="0.25">
      <c r="B146" s="42" t="s">
        <v>104</v>
      </c>
      <c r="C146" s="85" t="s">
        <v>25</v>
      </c>
      <c r="D146" s="85" t="s">
        <v>290</v>
      </c>
      <c r="E146" s="86">
        <v>36526</v>
      </c>
      <c r="F146" s="86">
        <v>36677</v>
      </c>
      <c r="G146" s="42" t="s">
        <v>291</v>
      </c>
      <c r="H146" s="42" t="s">
        <v>24</v>
      </c>
      <c r="I146" s="85" t="s">
        <v>23</v>
      </c>
      <c r="J146" s="88">
        <v>0.87839999999999996</v>
      </c>
      <c r="K146" s="89"/>
      <c r="L146" s="89"/>
      <c r="M146" s="89"/>
      <c r="N146" s="89"/>
      <c r="O146" s="90"/>
      <c r="P146" s="89"/>
      <c r="Q146" s="91"/>
      <c r="R146" s="91">
        <v>891719</v>
      </c>
      <c r="S146" s="85">
        <v>300</v>
      </c>
      <c r="T146" s="42" t="s">
        <v>292</v>
      </c>
      <c r="U146" s="93">
        <f>(+S146*J146)*31</f>
        <v>8169.119999999999</v>
      </c>
      <c r="V146" s="93"/>
      <c r="W146" s="94"/>
      <c r="X146" s="94">
        <v>202419</v>
      </c>
      <c r="Y146" s="42"/>
      <c r="Z146" s="36"/>
      <c r="AA146" s="36"/>
    </row>
    <row r="147" spans="2:27" s="65" customFormat="1" x14ac:dyDescent="0.25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0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>SUM(J147:N147)</f>
        <v>2.2000000000000001E-3</v>
      </c>
      <c r="Q147" s="91"/>
      <c r="R147" s="91">
        <v>892102</v>
      </c>
      <c r="S147" s="85">
        <v>170</v>
      </c>
      <c r="T147" s="42" t="s">
        <v>156</v>
      </c>
      <c r="U147" s="93">
        <v>1056.1199999999999</v>
      </c>
      <c r="V147" s="93">
        <v>977.59</v>
      </c>
      <c r="W147" s="94"/>
      <c r="X147" s="94">
        <v>143323</v>
      </c>
      <c r="Y147" s="42"/>
      <c r="Z147" s="36"/>
      <c r="AA147" s="36"/>
    </row>
    <row r="148" spans="2:27" s="65" customFormat="1" x14ac:dyDescent="0.25">
      <c r="B148" s="42" t="s">
        <v>104</v>
      </c>
      <c r="C148" s="85" t="s">
        <v>25</v>
      </c>
      <c r="D148" s="85" t="s">
        <v>151</v>
      </c>
      <c r="E148" s="86">
        <v>36465</v>
      </c>
      <c r="F148" s="86">
        <v>41394</v>
      </c>
      <c r="G148" s="42" t="s">
        <v>155</v>
      </c>
      <c r="H148" s="42" t="s">
        <v>157</v>
      </c>
      <c r="I148" s="85" t="s">
        <v>155</v>
      </c>
      <c r="J148" s="88">
        <v>0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 t="shared" si="14"/>
        <v>2.2000000000000001E-3</v>
      </c>
      <c r="Q148" s="91"/>
      <c r="R148" s="91">
        <v>892102</v>
      </c>
      <c r="S148" s="85">
        <v>12207</v>
      </c>
      <c r="T148" s="42" t="s">
        <v>156</v>
      </c>
      <c r="U148" s="93">
        <f t="shared" si="15"/>
        <v>0</v>
      </c>
      <c r="V148" s="93">
        <v>151.37</v>
      </c>
      <c r="W148" s="94"/>
      <c r="X148" s="94">
        <v>143323</v>
      </c>
      <c r="Y148" s="42"/>
      <c r="Z148" s="36"/>
      <c r="AA148" s="36"/>
    </row>
    <row r="149" spans="2:27" s="99" customFormat="1" x14ac:dyDescent="0.25">
      <c r="B149" s="42" t="s">
        <v>237</v>
      </c>
      <c r="C149" s="85" t="s">
        <v>25</v>
      </c>
      <c r="D149" s="85" t="s">
        <v>204</v>
      </c>
      <c r="E149" s="86">
        <v>36586</v>
      </c>
      <c r="F149" s="86">
        <v>36616</v>
      </c>
      <c r="G149" s="42" t="s">
        <v>21</v>
      </c>
      <c r="H149" s="42" t="s">
        <v>24</v>
      </c>
      <c r="I149" s="85" t="s">
        <v>23</v>
      </c>
      <c r="J149" s="88">
        <v>0.65</v>
      </c>
      <c r="K149" s="89">
        <v>0</v>
      </c>
      <c r="L149" s="89">
        <v>2.2000000000000001E-3</v>
      </c>
      <c r="M149" s="89">
        <v>0</v>
      </c>
      <c r="N149" s="89">
        <v>0</v>
      </c>
      <c r="O149" s="90">
        <v>0</v>
      </c>
      <c r="P149" s="89">
        <f>SUM(J149:N149)</f>
        <v>0.6522</v>
      </c>
      <c r="Q149" s="91">
        <v>892686</v>
      </c>
      <c r="R149" s="91" t="s">
        <v>312</v>
      </c>
      <c r="S149" s="85">
        <v>105</v>
      </c>
      <c r="T149" s="42" t="s">
        <v>311</v>
      </c>
      <c r="U149" s="93">
        <f t="shared" si="15"/>
        <v>2115.75</v>
      </c>
      <c r="V149" s="93"/>
      <c r="W149" s="94">
        <v>205504</v>
      </c>
      <c r="X149" s="94">
        <v>145307</v>
      </c>
      <c r="Y149" s="42"/>
      <c r="Z149" s="98"/>
      <c r="AA149" s="98"/>
    </row>
    <row r="150" spans="2:27" s="99" customFormat="1" x14ac:dyDescent="0.25">
      <c r="B150" s="42" t="s">
        <v>237</v>
      </c>
      <c r="C150" s="85" t="s">
        <v>25</v>
      </c>
      <c r="D150" s="85" t="s">
        <v>267</v>
      </c>
      <c r="E150" s="86">
        <v>36586</v>
      </c>
      <c r="F150" s="86">
        <v>36616</v>
      </c>
      <c r="G150" s="42" t="s">
        <v>30</v>
      </c>
      <c r="H150" s="42" t="s">
        <v>30</v>
      </c>
      <c r="I150" s="85" t="s">
        <v>334</v>
      </c>
      <c r="J150" s="88">
        <f>1.2167*0.0328767</f>
        <v>4.0001080889999999E-2</v>
      </c>
      <c r="K150" s="89"/>
      <c r="L150" s="89"/>
      <c r="M150" s="89"/>
      <c r="N150" s="89"/>
      <c r="O150" s="90"/>
      <c r="P150" s="89"/>
      <c r="Q150" s="91">
        <v>892687</v>
      </c>
      <c r="R150" s="91"/>
      <c r="S150" s="85">
        <v>41</v>
      </c>
      <c r="T150" s="42" t="s">
        <v>335</v>
      </c>
      <c r="U150" s="93">
        <f>+J150*S150*J$1</f>
        <v>50.841373811190003</v>
      </c>
      <c r="V150" s="93"/>
      <c r="W150" s="94">
        <v>205587</v>
      </c>
      <c r="X150" s="94"/>
      <c r="Y150" s="42"/>
      <c r="Z150" s="98"/>
      <c r="AA150" s="98"/>
    </row>
    <row r="151" spans="2:27" s="99" customFormat="1" x14ac:dyDescent="0.25">
      <c r="B151" s="42" t="s">
        <v>237</v>
      </c>
      <c r="C151" s="85" t="s">
        <v>25</v>
      </c>
      <c r="D151" s="85" t="s">
        <v>267</v>
      </c>
      <c r="E151" s="86">
        <v>36586</v>
      </c>
      <c r="F151" s="86">
        <v>36616</v>
      </c>
      <c r="G151" s="42" t="s">
        <v>333</v>
      </c>
      <c r="H151" s="42" t="s">
        <v>30</v>
      </c>
      <c r="I151" s="85" t="s">
        <v>22</v>
      </c>
      <c r="J151" s="88">
        <f>5.075*0.0328767</f>
        <v>0.16684925250000002</v>
      </c>
      <c r="K151" s="89"/>
      <c r="L151" s="89"/>
      <c r="M151" s="89"/>
      <c r="N151" s="89"/>
      <c r="O151" s="90"/>
      <c r="P151" s="89"/>
      <c r="Q151" s="91">
        <v>892690</v>
      </c>
      <c r="R151" s="91"/>
      <c r="S151" s="85">
        <v>41</v>
      </c>
      <c r="T151" s="42" t="s">
        <v>332</v>
      </c>
      <c r="U151" s="93">
        <f>+J151*S151*J$1</f>
        <v>212.06539992750001</v>
      </c>
      <c r="V151" s="93"/>
      <c r="W151" s="94">
        <v>205590</v>
      </c>
      <c r="X151" s="94"/>
      <c r="Y151" s="42"/>
      <c r="Z151" s="98"/>
      <c r="AA151" s="98"/>
    </row>
    <row r="152" spans="2:27" ht="11.25" customHeight="1" x14ac:dyDescent="0.25">
      <c r="B152" s="1"/>
      <c r="C152" s="3"/>
      <c r="D152" s="3"/>
      <c r="E152" s="4"/>
      <c r="F152" s="4"/>
      <c r="G152" s="1"/>
      <c r="H152" s="1"/>
      <c r="I152" s="3"/>
      <c r="J152" s="8"/>
      <c r="K152" s="5"/>
      <c r="L152" s="23"/>
      <c r="M152" s="5"/>
      <c r="N152" s="5"/>
      <c r="O152" s="46"/>
      <c r="P152" s="5"/>
      <c r="Q152" s="24"/>
      <c r="R152" s="24"/>
      <c r="S152" s="2">
        <f>SUM(S137:S151)</f>
        <v>13461</v>
      </c>
      <c r="T152" s="3"/>
      <c r="U152" s="9">
        <f>SUM(U137:U151)</f>
        <v>11603.896773738688</v>
      </c>
      <c r="V152" s="9"/>
      <c r="W152" s="59"/>
      <c r="X152" s="59"/>
      <c r="Y152" s="1"/>
      <c r="Z152" s="36"/>
      <c r="AA152" s="36"/>
    </row>
    <row r="153" spans="2:27" x14ac:dyDescent="0.25">
      <c r="B153" s="16" t="s">
        <v>4</v>
      </c>
      <c r="C153" s="17" t="s">
        <v>5</v>
      </c>
      <c r="D153" s="17" t="s">
        <v>6</v>
      </c>
      <c r="E153" s="18" t="s">
        <v>7</v>
      </c>
      <c r="F153" s="18"/>
      <c r="G153" s="16" t="s">
        <v>8</v>
      </c>
      <c r="H153" s="16" t="s">
        <v>9</v>
      </c>
      <c r="I153" s="17" t="s">
        <v>53</v>
      </c>
      <c r="J153" s="19" t="s">
        <v>10</v>
      </c>
      <c r="K153" s="17" t="s">
        <v>11</v>
      </c>
      <c r="L153" s="17" t="s">
        <v>12</v>
      </c>
      <c r="M153" s="17" t="s">
        <v>13</v>
      </c>
      <c r="N153" s="17" t="s">
        <v>14</v>
      </c>
      <c r="O153" s="47" t="s">
        <v>15</v>
      </c>
      <c r="P153" s="17" t="s">
        <v>16</v>
      </c>
      <c r="Q153" s="20" t="s">
        <v>234</v>
      </c>
      <c r="R153" s="20" t="s">
        <v>233</v>
      </c>
      <c r="S153" s="17" t="s">
        <v>17</v>
      </c>
      <c r="T153" s="16" t="s">
        <v>18</v>
      </c>
      <c r="U153" s="21" t="s">
        <v>52</v>
      </c>
      <c r="V153" s="21" t="s">
        <v>51</v>
      </c>
      <c r="W153" s="57" t="s">
        <v>235</v>
      </c>
      <c r="X153" s="57" t="s">
        <v>236</v>
      </c>
      <c r="Y153" s="62">
        <f>+Y93</f>
        <v>0</v>
      </c>
      <c r="Z153" s="36"/>
      <c r="AA153" s="36"/>
    </row>
    <row r="154" spans="2:27" s="65" customFormat="1" x14ac:dyDescent="0.25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165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ref="P154:P161" si="16">SUM(J154:N154)</f>
        <v>2.2000000000000001E-3</v>
      </c>
      <c r="Q154" s="91" t="s">
        <v>266</v>
      </c>
      <c r="R154" s="91" t="s">
        <v>162</v>
      </c>
      <c r="S154" s="85">
        <v>16</v>
      </c>
      <c r="T154" s="42" t="s">
        <v>265</v>
      </c>
      <c r="U154" s="93">
        <f t="shared" ref="U154:U159" si="17">J154*J$1*S154</f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5">
      <c r="B155" s="42" t="s">
        <v>104</v>
      </c>
      <c r="C155" s="85" t="s">
        <v>158</v>
      </c>
      <c r="D155" s="85" t="s">
        <v>151</v>
      </c>
      <c r="E155" s="86">
        <v>35977</v>
      </c>
      <c r="F155" s="86">
        <v>38657</v>
      </c>
      <c r="G155" s="42" t="s">
        <v>166</v>
      </c>
      <c r="H155" s="42" t="s">
        <v>159</v>
      </c>
      <c r="I155" s="85" t="s">
        <v>160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266</v>
      </c>
      <c r="R155" s="91" t="s">
        <v>162</v>
      </c>
      <c r="S155" s="85">
        <v>17</v>
      </c>
      <c r="T155" s="42" t="s">
        <v>265</v>
      </c>
      <c r="U155" s="93">
        <f t="shared" si="17"/>
        <v>0</v>
      </c>
      <c r="V155" s="93"/>
      <c r="W155" s="94"/>
      <c r="X155" s="94">
        <v>143324</v>
      </c>
      <c r="Y155" s="1"/>
      <c r="Z155" s="36"/>
      <c r="AA155" s="36"/>
    </row>
    <row r="156" spans="2:27" s="65" customFormat="1" x14ac:dyDescent="0.25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165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266</v>
      </c>
      <c r="R156" s="91" t="s">
        <v>163</v>
      </c>
      <c r="S156" s="85">
        <v>19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5">
      <c r="B157" s="42" t="s">
        <v>104</v>
      </c>
      <c r="C157" s="85" t="s">
        <v>158</v>
      </c>
      <c r="D157" s="85" t="s">
        <v>151</v>
      </c>
      <c r="E157" s="86">
        <v>36161</v>
      </c>
      <c r="F157" s="86">
        <v>38657</v>
      </c>
      <c r="G157" s="42" t="s">
        <v>166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266</v>
      </c>
      <c r="R157" s="91" t="s">
        <v>163</v>
      </c>
      <c r="S157" s="85">
        <v>17</v>
      </c>
      <c r="T157" s="42" t="s">
        <v>265</v>
      </c>
      <c r="U157" s="93">
        <f t="shared" si="17"/>
        <v>0</v>
      </c>
      <c r="V157" s="93"/>
      <c r="W157" s="94"/>
      <c r="X157" s="94">
        <v>143326</v>
      </c>
      <c r="Y157" s="1"/>
      <c r="Z157" s="36"/>
      <c r="AA157" s="36"/>
    </row>
    <row r="158" spans="2:27" s="65" customFormat="1" x14ac:dyDescent="0.25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165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268</v>
      </c>
      <c r="R158" s="91" t="s">
        <v>164</v>
      </c>
      <c r="S158" s="85">
        <v>25</v>
      </c>
      <c r="T158" s="42" t="s">
        <v>265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5">
      <c r="B159" s="42" t="s">
        <v>237</v>
      </c>
      <c r="C159" s="85" t="s">
        <v>158</v>
      </c>
      <c r="D159" s="85" t="s">
        <v>151</v>
      </c>
      <c r="E159" s="86">
        <v>36220</v>
      </c>
      <c r="F159" s="86">
        <v>38656</v>
      </c>
      <c r="G159" s="42" t="s">
        <v>166</v>
      </c>
      <c r="H159" s="42" t="s">
        <v>159</v>
      </c>
      <c r="I159" s="85" t="s">
        <v>161</v>
      </c>
      <c r="J159" s="88">
        <v>0</v>
      </c>
      <c r="K159" s="89">
        <v>0</v>
      </c>
      <c r="L159" s="89">
        <v>2.2000000000000001E-3</v>
      </c>
      <c r="M159" s="89">
        <v>0</v>
      </c>
      <c r="N159" s="89">
        <v>0</v>
      </c>
      <c r="O159" s="90">
        <v>0</v>
      </c>
      <c r="P159" s="89">
        <f t="shared" si="16"/>
        <v>2.2000000000000001E-3</v>
      </c>
      <c r="Q159" s="91" t="s">
        <v>268</v>
      </c>
      <c r="R159" s="91" t="s">
        <v>164</v>
      </c>
      <c r="S159" s="85">
        <v>21</v>
      </c>
      <c r="T159" s="42" t="s">
        <v>265</v>
      </c>
      <c r="U159" s="93">
        <f t="shared" si="17"/>
        <v>0</v>
      </c>
      <c r="V159" s="93"/>
      <c r="W159" s="94"/>
      <c r="X159" s="94">
        <v>157260</v>
      </c>
      <c r="Y159" s="1"/>
      <c r="Z159" s="36"/>
      <c r="AA159" s="36"/>
    </row>
    <row r="160" spans="2:27" s="65" customFormat="1" x14ac:dyDescent="0.25">
      <c r="B160" s="42" t="s">
        <v>104</v>
      </c>
      <c r="C160" s="85" t="s">
        <v>158</v>
      </c>
      <c r="D160" s="85" t="s">
        <v>151</v>
      </c>
      <c r="E160" s="86">
        <v>36586</v>
      </c>
      <c r="F160" s="86">
        <v>38656</v>
      </c>
      <c r="G160" s="42" t="s">
        <v>505</v>
      </c>
      <c r="H160" s="42" t="s">
        <v>506</v>
      </c>
      <c r="I160" s="85" t="s">
        <v>161</v>
      </c>
      <c r="J160" s="88">
        <v>0.30740000000000001</v>
      </c>
      <c r="K160" s="89"/>
      <c r="L160" s="89"/>
      <c r="M160" s="89"/>
      <c r="N160" s="89"/>
      <c r="O160" s="90"/>
      <c r="P160" s="89"/>
      <c r="Q160" s="91" t="s">
        <v>507</v>
      </c>
      <c r="R160" s="91"/>
      <c r="S160" s="85">
        <v>41</v>
      </c>
      <c r="T160" s="42"/>
      <c r="U160" s="93">
        <f>+S160*J160*30</f>
        <v>378.10200000000003</v>
      </c>
      <c r="V160" s="93"/>
      <c r="W160" s="94">
        <v>209329</v>
      </c>
      <c r="X160" s="94"/>
      <c r="Y160" s="1"/>
      <c r="Z160" s="36"/>
      <c r="AA160" s="36"/>
    </row>
    <row r="161" spans="2:27" s="65" customFormat="1" x14ac:dyDescent="0.25">
      <c r="B161" s="42" t="s">
        <v>237</v>
      </c>
      <c r="C161" s="85" t="s">
        <v>158</v>
      </c>
      <c r="D161" s="85" t="s">
        <v>267</v>
      </c>
      <c r="E161" s="86">
        <v>36586</v>
      </c>
      <c r="F161" s="86">
        <v>36616</v>
      </c>
      <c r="G161" s="42" t="s">
        <v>166</v>
      </c>
      <c r="H161" s="42" t="s">
        <v>159</v>
      </c>
      <c r="I161" s="85" t="s">
        <v>161</v>
      </c>
      <c r="J161" s="102">
        <v>0.31380000000000002</v>
      </c>
      <c r="K161" s="102">
        <v>2.7900000000000001E-2</v>
      </c>
      <c r="L161" s="102">
        <v>2.2000000000000001E-3</v>
      </c>
      <c r="M161" s="102">
        <v>7.1999999999999998E-3</v>
      </c>
      <c r="N161" s="102">
        <v>0</v>
      </c>
      <c r="O161" s="90">
        <v>0</v>
      </c>
      <c r="P161" s="89">
        <f t="shared" si="16"/>
        <v>0.35109999999999997</v>
      </c>
      <c r="Q161" s="91" t="s">
        <v>310</v>
      </c>
      <c r="R161" s="91" t="s">
        <v>279</v>
      </c>
      <c r="S161" s="91">
        <v>1405</v>
      </c>
      <c r="T161" s="85" t="s">
        <v>309</v>
      </c>
      <c r="U161" s="103">
        <f>+(0.3074*S161)*31</f>
        <v>13388.806999999999</v>
      </c>
      <c r="V161" s="103"/>
      <c r="W161" s="104">
        <v>204625</v>
      </c>
      <c r="X161" s="104"/>
      <c r="Y161" s="1"/>
      <c r="Z161" s="36"/>
      <c r="AA161" s="36"/>
    </row>
    <row r="162" spans="2:27" x14ac:dyDescent="0.25">
      <c r="B162" s="1"/>
      <c r="C162" s="3"/>
      <c r="D162" s="3"/>
      <c r="E162" s="4" t="s">
        <v>3</v>
      </c>
      <c r="F162" s="4"/>
      <c r="G162" s="1"/>
      <c r="H162" s="1"/>
      <c r="I162" s="3"/>
      <c r="J162" s="8"/>
      <c r="K162" s="5"/>
      <c r="L162" s="23"/>
      <c r="M162" s="5"/>
      <c r="N162" s="5"/>
      <c r="O162" s="46"/>
      <c r="P162" s="5"/>
      <c r="Q162" s="52"/>
      <c r="R162" s="52"/>
      <c r="S162" s="53">
        <f>SUM(S154:S161)</f>
        <v>1561</v>
      </c>
      <c r="T162" s="40"/>
      <c r="U162" s="39">
        <f>SUM(U154:U161)</f>
        <v>13766.909</v>
      </c>
      <c r="V162" s="39"/>
      <c r="W162" s="60"/>
      <c r="X162" s="60"/>
      <c r="Y162" s="63"/>
      <c r="Z162" s="35"/>
      <c r="AA162" s="35"/>
    </row>
    <row r="163" spans="2:27" x14ac:dyDescent="0.25">
      <c r="B163" s="16" t="s">
        <v>4</v>
      </c>
      <c r="C163" s="17" t="s">
        <v>5</v>
      </c>
      <c r="D163" s="17" t="s">
        <v>6</v>
      </c>
      <c r="E163" s="18" t="s">
        <v>7</v>
      </c>
      <c r="F163" s="18"/>
      <c r="G163" s="16" t="s">
        <v>8</v>
      </c>
      <c r="H163" s="16" t="s">
        <v>9</v>
      </c>
      <c r="I163" s="17" t="s">
        <v>53</v>
      </c>
      <c r="J163" s="19" t="s">
        <v>10</v>
      </c>
      <c r="K163" s="17" t="s">
        <v>11</v>
      </c>
      <c r="L163" s="17" t="s">
        <v>12</v>
      </c>
      <c r="M163" s="17" t="s">
        <v>13</v>
      </c>
      <c r="N163" s="17" t="s">
        <v>14</v>
      </c>
      <c r="O163" s="47" t="s">
        <v>15</v>
      </c>
      <c r="P163" s="17" t="s">
        <v>16</v>
      </c>
      <c r="Q163" s="20" t="s">
        <v>234</v>
      </c>
      <c r="R163" s="20" t="s">
        <v>233</v>
      </c>
      <c r="S163" s="17" t="s">
        <v>17</v>
      </c>
      <c r="T163" s="16" t="s">
        <v>18</v>
      </c>
      <c r="U163" s="21" t="s">
        <v>52</v>
      </c>
      <c r="V163" s="21" t="s">
        <v>51</v>
      </c>
      <c r="W163" s="57" t="s">
        <v>235</v>
      </c>
      <c r="X163" s="57" t="s">
        <v>236</v>
      </c>
      <c r="Y163" s="62" t="e">
        <f>+#REF!</f>
        <v>#REF!</v>
      </c>
      <c r="Z163" s="36"/>
      <c r="AA163" s="36"/>
    </row>
    <row r="164" spans="2:27" s="99" customFormat="1" x14ac:dyDescent="0.25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33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>SUM(J164:N164)</f>
        <v>2.2000000000000001E-3</v>
      </c>
      <c r="Q164" s="91"/>
      <c r="R164" s="91" t="s">
        <v>316</v>
      </c>
      <c r="S164" s="85">
        <v>55</v>
      </c>
      <c r="T164" s="87" t="s">
        <v>317</v>
      </c>
      <c r="U164" s="93">
        <f t="shared" ref="U164:U184" si="18">J164*J$1*S164</f>
        <v>0</v>
      </c>
      <c r="V164" s="93"/>
      <c r="W164" s="94"/>
      <c r="X164" s="94" t="s">
        <v>318</v>
      </c>
      <c r="Y164" s="42"/>
      <c r="Z164" s="98"/>
      <c r="AA164" s="98"/>
    </row>
    <row r="165" spans="2:27" s="99" customFormat="1" x14ac:dyDescent="0.25">
      <c r="B165" s="42" t="s">
        <v>104</v>
      </c>
      <c r="C165" s="85" t="s">
        <v>1</v>
      </c>
      <c r="D165" s="85" t="s">
        <v>167</v>
      </c>
      <c r="E165" s="86">
        <v>36586</v>
      </c>
      <c r="F165" s="86">
        <v>36616</v>
      </c>
      <c r="G165" s="42" t="s">
        <v>169</v>
      </c>
      <c r="H165" s="42" t="s">
        <v>167</v>
      </c>
      <c r="I165" s="85" t="s">
        <v>168</v>
      </c>
      <c r="J165" s="88">
        <v>0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 t="shared" ref="P165:P170" si="19">SUM(J165:N165)</f>
        <v>2.2000000000000001E-3</v>
      </c>
      <c r="Q165" s="91"/>
      <c r="R165" s="91" t="s">
        <v>316</v>
      </c>
      <c r="S165" s="85">
        <v>81</v>
      </c>
      <c r="T165" s="87" t="s">
        <v>317</v>
      </c>
      <c r="U165" s="93">
        <f t="shared" si="18"/>
        <v>0</v>
      </c>
      <c r="V165" s="93"/>
      <c r="W165" s="94"/>
      <c r="X165" s="94" t="s">
        <v>318</v>
      </c>
      <c r="Y165" s="42"/>
      <c r="Z165" s="98"/>
      <c r="AA165" s="98"/>
    </row>
    <row r="166" spans="2:27" s="99" customFormat="1" x14ac:dyDescent="0.25">
      <c r="B166" s="42" t="s">
        <v>104</v>
      </c>
      <c r="C166" s="85" t="s">
        <v>1</v>
      </c>
      <c r="D166" s="85" t="s">
        <v>167</v>
      </c>
      <c r="E166" s="86">
        <v>36586</v>
      </c>
      <c r="F166" s="86">
        <v>36616</v>
      </c>
      <c r="G166" s="42" t="s">
        <v>170</v>
      </c>
      <c r="H166" s="42" t="s">
        <v>167</v>
      </c>
      <c r="I166" s="85" t="s">
        <v>168</v>
      </c>
      <c r="J166" s="88">
        <v>0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 t="shared" si="19"/>
        <v>2.2000000000000001E-3</v>
      </c>
      <c r="Q166" s="91"/>
      <c r="R166" s="91" t="s">
        <v>316</v>
      </c>
      <c r="S166" s="85">
        <v>188</v>
      </c>
      <c r="T166" s="87" t="s">
        <v>317</v>
      </c>
      <c r="U166" s="93">
        <f t="shared" si="18"/>
        <v>0</v>
      </c>
      <c r="V166" s="93"/>
      <c r="W166" s="94"/>
      <c r="X166" s="94" t="s">
        <v>318</v>
      </c>
      <c r="Y166" s="42"/>
      <c r="Z166" s="98"/>
      <c r="AA166" s="98"/>
    </row>
    <row r="167" spans="2:27" s="99" customFormat="1" x14ac:dyDescent="0.25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33</v>
      </c>
      <c r="H167" s="87" t="s">
        <v>171</v>
      </c>
      <c r="I167" s="85" t="s">
        <v>168</v>
      </c>
      <c r="J167" s="88">
        <f t="shared" ref="J167:J172" si="20">7.5958/J$1</f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299</v>
      </c>
      <c r="R167" s="91" t="s">
        <v>238</v>
      </c>
      <c r="S167" s="85">
        <v>1173</v>
      </c>
      <c r="T167" s="42" t="s">
        <v>302</v>
      </c>
      <c r="U167" s="97">
        <f t="shared" si="18"/>
        <v>8909.8734000000004</v>
      </c>
      <c r="V167" s="93"/>
      <c r="W167" s="94"/>
      <c r="X167" s="94" t="s">
        <v>277</v>
      </c>
      <c r="Y167" s="42"/>
      <c r="Z167" s="98"/>
      <c r="AA167" s="98"/>
    </row>
    <row r="168" spans="2:27" s="99" customFormat="1" x14ac:dyDescent="0.25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169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>SUM(J168:N168)</f>
        <v>0.24722580645161291</v>
      </c>
      <c r="Q168" s="91" t="s">
        <v>300</v>
      </c>
      <c r="R168" s="91" t="s">
        <v>238</v>
      </c>
      <c r="S168" s="85">
        <v>1726</v>
      </c>
      <c r="T168" s="42" t="s">
        <v>302</v>
      </c>
      <c r="U168" s="97">
        <f t="shared" si="18"/>
        <v>13110.3508</v>
      </c>
      <c r="V168" s="93"/>
      <c r="W168" s="94"/>
      <c r="X168" s="94" t="s">
        <v>277</v>
      </c>
      <c r="Y168" s="42"/>
      <c r="Z168" s="98"/>
      <c r="AA168" s="98"/>
    </row>
    <row r="169" spans="2:27" s="99" customFormat="1" x14ac:dyDescent="0.25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170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301</v>
      </c>
      <c r="R169" s="91" t="s">
        <v>238</v>
      </c>
      <c r="S169" s="85">
        <f>1311+2692</f>
        <v>4003</v>
      </c>
      <c r="T169" s="42" t="s">
        <v>302</v>
      </c>
      <c r="U169" s="97">
        <f t="shared" si="18"/>
        <v>30405.987399999998</v>
      </c>
      <c r="V169" s="93"/>
      <c r="W169" s="94"/>
      <c r="X169" s="94" t="s">
        <v>277</v>
      </c>
      <c r="Y169" s="42"/>
      <c r="Z169" s="98"/>
      <c r="AA169" s="98"/>
    </row>
    <row r="170" spans="2:27" s="99" customFormat="1" x14ac:dyDescent="0.25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33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 t="shared" si="19"/>
        <v>0.24722580645161291</v>
      </c>
      <c r="Q170" s="91" t="s">
        <v>307</v>
      </c>
      <c r="R170" s="91" t="s">
        <v>239</v>
      </c>
      <c r="S170" s="85">
        <v>70</v>
      </c>
      <c r="T170" s="42" t="s">
        <v>308</v>
      </c>
      <c r="U170" s="97">
        <f t="shared" si="18"/>
        <v>531.70600000000002</v>
      </c>
      <c r="V170" s="93"/>
      <c r="W170" s="94">
        <v>203720</v>
      </c>
      <c r="X170" s="94" t="s">
        <v>278</v>
      </c>
      <c r="Y170" s="42"/>
      <c r="Z170" s="98"/>
      <c r="AA170" s="98"/>
    </row>
    <row r="171" spans="2:27" s="99" customFormat="1" x14ac:dyDescent="0.25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169</v>
      </c>
      <c r="H171" s="87" t="s">
        <v>171</v>
      </c>
      <c r="I171" s="85" t="s">
        <v>168</v>
      </c>
      <c r="J171" s="88">
        <f t="shared" si="20"/>
        <v>0.2450258064516129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0.24722580645161291</v>
      </c>
      <c r="Q171" s="91" t="s">
        <v>307</v>
      </c>
      <c r="R171" s="91" t="s">
        <v>239</v>
      </c>
      <c r="S171" s="85">
        <v>103</v>
      </c>
      <c r="T171" s="42" t="s">
        <v>308</v>
      </c>
      <c r="U171" s="97">
        <f t="shared" si="18"/>
        <v>782.36739999999998</v>
      </c>
      <c r="V171" s="93"/>
      <c r="W171" s="94">
        <v>203720</v>
      </c>
      <c r="X171" s="94" t="s">
        <v>278</v>
      </c>
      <c r="Y171" s="42"/>
      <c r="Z171" s="98"/>
      <c r="AA171" s="98"/>
    </row>
    <row r="172" spans="2:27" s="99" customFormat="1" x14ac:dyDescent="0.25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170</v>
      </c>
      <c r="H172" s="87" t="s">
        <v>171</v>
      </c>
      <c r="I172" s="85" t="s">
        <v>168</v>
      </c>
      <c r="J172" s="88">
        <f t="shared" si="20"/>
        <v>0.2450258064516129</v>
      </c>
      <c r="K172" s="89">
        <v>0</v>
      </c>
      <c r="L172" s="89">
        <v>2.2000000000000001E-3</v>
      </c>
      <c r="M172" s="89">
        <v>0</v>
      </c>
      <c r="N172" s="89">
        <v>0</v>
      </c>
      <c r="O172" s="90">
        <v>0</v>
      </c>
      <c r="P172" s="89">
        <f>SUM(J172:N172)</f>
        <v>0.24722580645161291</v>
      </c>
      <c r="Q172" s="91" t="s">
        <v>307</v>
      </c>
      <c r="R172" s="91" t="s">
        <v>239</v>
      </c>
      <c r="S172" s="85">
        <f>78+160</f>
        <v>238</v>
      </c>
      <c r="T172" s="42" t="s">
        <v>308</v>
      </c>
      <c r="U172" s="97">
        <f t="shared" si="18"/>
        <v>1807.8003999999999</v>
      </c>
      <c r="V172" s="93"/>
      <c r="W172" s="94">
        <v>203720</v>
      </c>
      <c r="X172" s="94" t="s">
        <v>278</v>
      </c>
      <c r="Y172" s="42"/>
      <c r="Z172" s="98"/>
      <c r="AA172" s="98"/>
    </row>
    <row r="173" spans="2:27" s="99" customFormat="1" x14ac:dyDescent="0.25">
      <c r="B173" s="42" t="s">
        <v>237</v>
      </c>
      <c r="C173" s="85" t="s">
        <v>1</v>
      </c>
      <c r="D173" s="85" t="s">
        <v>142</v>
      </c>
      <c r="E173" s="86">
        <v>36586</v>
      </c>
      <c r="F173" s="86">
        <v>36616</v>
      </c>
      <c r="G173" s="42" t="s">
        <v>172</v>
      </c>
      <c r="H173" s="87" t="s">
        <v>171</v>
      </c>
      <c r="I173" s="85" t="s">
        <v>173</v>
      </c>
      <c r="J173" s="88">
        <f>14.174/J$1</f>
        <v>0.45722580645161287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>SUM(J173:N173)</f>
        <v>0.45942580645161285</v>
      </c>
      <c r="Q173" s="91" t="s">
        <v>305</v>
      </c>
      <c r="R173" s="91" t="s">
        <v>240</v>
      </c>
      <c r="S173" s="85">
        <v>5426</v>
      </c>
      <c r="T173" s="42" t="s">
        <v>306</v>
      </c>
      <c r="U173" s="97">
        <f t="shared" si="18"/>
        <v>76908.123999999996</v>
      </c>
      <c r="V173" s="93"/>
      <c r="W173" s="94">
        <v>203829</v>
      </c>
      <c r="X173" s="94">
        <v>158618</v>
      </c>
      <c r="Y173" s="42"/>
      <c r="Z173" s="98"/>
      <c r="AA173" s="98"/>
    </row>
    <row r="174" spans="2:27" s="99" customFormat="1" x14ac:dyDescent="0.25">
      <c r="B174" s="42" t="s">
        <v>237</v>
      </c>
      <c r="C174" s="85" t="s">
        <v>1</v>
      </c>
      <c r="D174" s="85" t="s">
        <v>142</v>
      </c>
      <c r="E174" s="86">
        <v>36586</v>
      </c>
      <c r="F174" s="86">
        <v>36616</v>
      </c>
      <c r="G174" s="42" t="s">
        <v>241</v>
      </c>
      <c r="H174" s="42" t="s">
        <v>171</v>
      </c>
      <c r="I174" s="85" t="s">
        <v>174</v>
      </c>
      <c r="J174" s="88">
        <f>15.0624/J$1</f>
        <v>0.48588387096774194</v>
      </c>
      <c r="K174" s="89"/>
      <c r="L174" s="89"/>
      <c r="M174" s="89"/>
      <c r="N174" s="89"/>
      <c r="O174" s="90"/>
      <c r="P174" s="89"/>
      <c r="Q174" s="91" t="s">
        <v>322</v>
      </c>
      <c r="R174" s="91" t="s">
        <v>242</v>
      </c>
      <c r="S174" s="85">
        <v>892</v>
      </c>
      <c r="T174" s="42" t="s">
        <v>323</v>
      </c>
      <c r="U174" s="97">
        <f t="shared" si="18"/>
        <v>13435.6608</v>
      </c>
      <c r="V174" s="93"/>
      <c r="W174" s="94">
        <v>207149</v>
      </c>
      <c r="X174" s="94">
        <v>158619</v>
      </c>
      <c r="Y174" s="42"/>
      <c r="Z174" s="98"/>
      <c r="AA174" s="98"/>
    </row>
    <row r="175" spans="2:27" s="99" customFormat="1" x14ac:dyDescent="0.25">
      <c r="B175" s="42" t="s">
        <v>237</v>
      </c>
      <c r="C175" s="85" t="s">
        <v>1</v>
      </c>
      <c r="D175" s="85" t="s">
        <v>142</v>
      </c>
      <c r="E175" s="86">
        <v>36557</v>
      </c>
      <c r="F175" s="86">
        <v>36585</v>
      </c>
      <c r="G175" s="42" t="s">
        <v>191</v>
      </c>
      <c r="H175" s="87"/>
      <c r="I175" s="85" t="s">
        <v>190</v>
      </c>
      <c r="J175" s="88">
        <v>7.9000000000000008E-3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ref="P175:P182" si="21">SUM(J175:N175)</f>
        <v>1.0100000000000001E-2</v>
      </c>
      <c r="Q175" s="91" t="s">
        <v>297</v>
      </c>
      <c r="R175" s="91" t="s">
        <v>255</v>
      </c>
      <c r="S175" s="85">
        <v>396361</v>
      </c>
      <c r="T175" s="42"/>
      <c r="U175" s="92">
        <f>+S175*J175</f>
        <v>3131.2519000000002</v>
      </c>
      <c r="V175" s="93"/>
      <c r="W175" s="94">
        <v>204191</v>
      </c>
      <c r="X175" s="95"/>
      <c r="Y175" s="42"/>
      <c r="Z175" s="98"/>
      <c r="AA175" s="98"/>
    </row>
    <row r="176" spans="2:27" s="99" customFormat="1" x14ac:dyDescent="0.25">
      <c r="B176" s="42" t="s">
        <v>237</v>
      </c>
      <c r="C176" s="85" t="s">
        <v>1</v>
      </c>
      <c r="D176" s="85" t="s">
        <v>142</v>
      </c>
      <c r="E176" s="86">
        <v>36557</v>
      </c>
      <c r="F176" s="86">
        <v>36585</v>
      </c>
      <c r="G176" s="42" t="s">
        <v>189</v>
      </c>
      <c r="H176" s="87"/>
      <c r="I176" s="85" t="s">
        <v>190</v>
      </c>
      <c r="J176" s="88">
        <v>0.6673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0.66949999999999998</v>
      </c>
      <c r="Q176" s="91" t="s">
        <v>297</v>
      </c>
      <c r="R176" s="91" t="s">
        <v>297</v>
      </c>
      <c r="S176" s="85">
        <v>4663</v>
      </c>
      <c r="T176" s="42"/>
      <c r="U176" s="92">
        <f>+S176*J176</f>
        <v>3111.6199000000001</v>
      </c>
      <c r="V176" s="93"/>
      <c r="W176" s="94">
        <v>204191</v>
      </c>
      <c r="X176" s="95"/>
      <c r="Y176" s="42"/>
      <c r="Z176" s="98"/>
      <c r="AA176" s="98"/>
    </row>
    <row r="177" spans="2:27" s="65" customFormat="1" x14ac:dyDescent="0.25">
      <c r="B177" s="42" t="s">
        <v>237</v>
      </c>
      <c r="C177" s="85" t="s">
        <v>1</v>
      </c>
      <c r="D177" s="85" t="s">
        <v>142</v>
      </c>
      <c r="E177" s="86">
        <v>36586</v>
      </c>
      <c r="F177" s="86">
        <v>36616</v>
      </c>
      <c r="G177" s="42" t="s">
        <v>192</v>
      </c>
      <c r="H177" s="87"/>
      <c r="I177" s="85" t="s">
        <v>194</v>
      </c>
      <c r="J177" s="88">
        <v>4.8099999999999997E-2</v>
      </c>
      <c r="K177" s="89">
        <v>0</v>
      </c>
      <c r="L177" s="89">
        <v>2.2000000000000001E-3</v>
      </c>
      <c r="M177" s="89">
        <v>0</v>
      </c>
      <c r="N177" s="89">
        <v>0</v>
      </c>
      <c r="O177" s="90">
        <v>0</v>
      </c>
      <c r="P177" s="89">
        <f t="shared" si="21"/>
        <v>5.0299999999999997E-2</v>
      </c>
      <c r="Q177" s="91" t="s">
        <v>298</v>
      </c>
      <c r="R177" s="91" t="s">
        <v>286</v>
      </c>
      <c r="S177" s="85">
        <v>7485</v>
      </c>
      <c r="T177" s="42" t="s">
        <v>304</v>
      </c>
      <c r="U177" s="92">
        <f>J177*S177</f>
        <v>360.02849999999995</v>
      </c>
      <c r="V177" s="93"/>
      <c r="W177" s="94">
        <v>204191</v>
      </c>
      <c r="X177" s="95" t="s">
        <v>196</v>
      </c>
      <c r="Y177" s="1"/>
      <c r="Z177" s="36"/>
      <c r="AA177" s="36"/>
    </row>
    <row r="178" spans="2:27" s="65" customFormat="1" x14ac:dyDescent="0.25">
      <c r="B178" s="42" t="s">
        <v>237</v>
      </c>
      <c r="C178" s="85" t="s">
        <v>1</v>
      </c>
      <c r="D178" s="85" t="s">
        <v>142</v>
      </c>
      <c r="E178" s="86">
        <v>36586</v>
      </c>
      <c r="F178" s="86">
        <v>36616</v>
      </c>
      <c r="G178" s="42" t="s">
        <v>193</v>
      </c>
      <c r="H178" s="87"/>
      <c r="I178" s="85" t="s">
        <v>194</v>
      </c>
      <c r="J178" s="88">
        <v>0.48399999999999999</v>
      </c>
      <c r="K178" s="89">
        <v>0</v>
      </c>
      <c r="L178" s="89">
        <v>2.2000000000000001E-3</v>
      </c>
      <c r="M178" s="89">
        <v>0</v>
      </c>
      <c r="N178" s="89">
        <v>0</v>
      </c>
      <c r="O178" s="90">
        <v>0</v>
      </c>
      <c r="P178" s="89">
        <f t="shared" si="21"/>
        <v>0.48619999999999997</v>
      </c>
      <c r="Q178" s="91" t="s">
        <v>286</v>
      </c>
      <c r="R178" s="96" t="s">
        <v>195</v>
      </c>
      <c r="S178" s="85">
        <v>744</v>
      </c>
      <c r="T178" s="42" t="s">
        <v>303</v>
      </c>
      <c r="U178" s="92">
        <f>J178*S178</f>
        <v>360.096</v>
      </c>
      <c r="V178" s="93"/>
      <c r="W178" s="94">
        <v>204184</v>
      </c>
      <c r="X178" s="95" t="s">
        <v>196</v>
      </c>
      <c r="Y178" s="1"/>
      <c r="Z178" s="36"/>
      <c r="AA178" s="36"/>
    </row>
    <row r="179" spans="2:27" s="65" customFormat="1" x14ac:dyDescent="0.25">
      <c r="B179" s="1" t="s">
        <v>104</v>
      </c>
      <c r="C179" s="3" t="s">
        <v>1</v>
      </c>
      <c r="D179" s="3" t="s">
        <v>151</v>
      </c>
      <c r="E179" s="4">
        <v>35977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182</v>
      </c>
      <c r="R179" s="66" t="s">
        <v>182</v>
      </c>
      <c r="S179" s="3">
        <v>15</v>
      </c>
      <c r="T179" s="1" t="s">
        <v>184</v>
      </c>
      <c r="U179" s="84">
        <f t="shared" si="18"/>
        <v>71.569500000000005</v>
      </c>
      <c r="V179" s="9"/>
      <c r="W179" s="59"/>
      <c r="X179" s="67" t="s">
        <v>197</v>
      </c>
      <c r="Y179" s="1"/>
      <c r="Z179" s="36"/>
      <c r="AA179" s="36"/>
    </row>
    <row r="180" spans="2:27" s="65" customFormat="1" x14ac:dyDescent="0.25">
      <c r="B180" s="1" t="s">
        <v>104</v>
      </c>
      <c r="C180" s="3" t="s">
        <v>1</v>
      </c>
      <c r="D180" s="3" t="s">
        <v>151</v>
      </c>
      <c r="E180" s="4">
        <v>36130</v>
      </c>
      <c r="F180" s="4">
        <v>39599</v>
      </c>
      <c r="G180" s="1" t="s">
        <v>180</v>
      </c>
      <c r="H180" s="1" t="s">
        <v>181</v>
      </c>
      <c r="I180" s="3" t="s">
        <v>183</v>
      </c>
      <c r="J180" s="8">
        <f>4.7713/J$1</f>
        <v>0.15391290322580645</v>
      </c>
      <c r="K180" s="5">
        <v>0</v>
      </c>
      <c r="L180" s="5">
        <v>2.2000000000000001E-3</v>
      </c>
      <c r="M180" s="5">
        <v>0</v>
      </c>
      <c r="N180" s="5">
        <v>0</v>
      </c>
      <c r="O180" s="46">
        <v>0</v>
      </c>
      <c r="P180" s="5">
        <f t="shared" si="21"/>
        <v>0.15611290322580645</v>
      </c>
      <c r="Q180" s="66" t="s">
        <v>185</v>
      </c>
      <c r="R180" s="66" t="s">
        <v>185</v>
      </c>
      <c r="S180" s="3">
        <v>2</v>
      </c>
      <c r="T180" s="1" t="s">
        <v>186</v>
      </c>
      <c r="U180" s="84">
        <f t="shared" si="18"/>
        <v>9.5426000000000002</v>
      </c>
      <c r="V180" s="9"/>
      <c r="W180" s="59"/>
      <c r="X180" s="67" t="s">
        <v>198</v>
      </c>
      <c r="Y180" s="1"/>
      <c r="Z180" s="36"/>
      <c r="AA180" s="36"/>
    </row>
    <row r="181" spans="2:27" s="65" customFormat="1" x14ac:dyDescent="0.25">
      <c r="B181" s="1" t="s">
        <v>104</v>
      </c>
      <c r="C181" s="3" t="s">
        <v>1</v>
      </c>
      <c r="D181" s="3" t="s">
        <v>151</v>
      </c>
      <c r="E181" s="4">
        <v>36220</v>
      </c>
      <c r="F181" s="4">
        <v>39599</v>
      </c>
      <c r="G181" s="1" t="s">
        <v>180</v>
      </c>
      <c r="H181" s="1" t="s">
        <v>181</v>
      </c>
      <c r="I181" s="3" t="s">
        <v>183</v>
      </c>
      <c r="J181" s="8">
        <f>4.7713/J$1</f>
        <v>0.15391290322580645</v>
      </c>
      <c r="K181" s="5">
        <v>0</v>
      </c>
      <c r="L181" s="5">
        <v>2.2000000000000001E-3</v>
      </c>
      <c r="M181" s="5">
        <v>0</v>
      </c>
      <c r="N181" s="5">
        <v>0</v>
      </c>
      <c r="O181" s="46">
        <v>0</v>
      </c>
      <c r="P181" s="5">
        <f t="shared" si="21"/>
        <v>0.15611290322580645</v>
      </c>
      <c r="Q181" s="66" t="s">
        <v>188</v>
      </c>
      <c r="R181" s="66" t="s">
        <v>188</v>
      </c>
      <c r="S181" s="3">
        <v>5</v>
      </c>
      <c r="T181" s="1" t="s">
        <v>187</v>
      </c>
      <c r="U181" s="84">
        <f t="shared" si="18"/>
        <v>23.8565</v>
      </c>
      <c r="V181" s="9"/>
      <c r="W181" s="59"/>
      <c r="X181" s="67" t="s">
        <v>199</v>
      </c>
      <c r="Y181" s="1"/>
      <c r="Z181" s="36"/>
      <c r="AA181" s="36"/>
    </row>
    <row r="182" spans="2:27" s="99" customFormat="1" x14ac:dyDescent="0.25">
      <c r="B182" s="42" t="s">
        <v>237</v>
      </c>
      <c r="C182" s="85" t="s">
        <v>1</v>
      </c>
      <c r="D182" s="85" t="s">
        <v>176</v>
      </c>
      <c r="E182" s="86">
        <v>36586</v>
      </c>
      <c r="F182" s="86">
        <v>36616</v>
      </c>
      <c r="G182" s="42" t="s">
        <v>172</v>
      </c>
      <c r="H182" s="87" t="s">
        <v>177</v>
      </c>
      <c r="I182" s="85" t="s">
        <v>178</v>
      </c>
      <c r="J182" s="88">
        <v>0.4955</v>
      </c>
      <c r="K182" s="89">
        <v>0</v>
      </c>
      <c r="L182" s="89">
        <v>2.2000000000000001E-3</v>
      </c>
      <c r="M182" s="89">
        <v>0</v>
      </c>
      <c r="N182" s="89">
        <v>0</v>
      </c>
      <c r="O182" s="90">
        <v>0</v>
      </c>
      <c r="P182" s="89">
        <f t="shared" si="21"/>
        <v>0.49769999999999998</v>
      </c>
      <c r="Q182" s="108">
        <v>3.3908999999999998</v>
      </c>
      <c r="R182" s="96" t="s">
        <v>200</v>
      </c>
      <c r="S182" s="85">
        <v>145</v>
      </c>
      <c r="T182" s="87" t="s">
        <v>319</v>
      </c>
      <c r="U182" s="132">
        <v>0</v>
      </c>
      <c r="V182" s="93" t="s">
        <v>394</v>
      </c>
      <c r="W182" s="94"/>
      <c r="X182" s="98">
        <v>144552</v>
      </c>
      <c r="Y182" s="42"/>
      <c r="Z182" s="98"/>
      <c r="AA182" s="98"/>
    </row>
    <row r="183" spans="2:27" x14ac:dyDescent="0.25">
      <c r="B183" s="27" t="s">
        <v>104</v>
      </c>
      <c r="C183" s="3" t="s">
        <v>1</v>
      </c>
      <c r="D183" s="3" t="s">
        <v>287</v>
      </c>
      <c r="E183" s="4">
        <v>36526</v>
      </c>
      <c r="F183" s="4">
        <v>38564</v>
      </c>
      <c r="G183" s="1" t="s">
        <v>288</v>
      </c>
      <c r="H183" s="1" t="s">
        <v>289</v>
      </c>
      <c r="I183" s="3" t="s">
        <v>161</v>
      </c>
      <c r="J183" s="8">
        <v>0.13736999999999999</v>
      </c>
      <c r="K183" s="5"/>
      <c r="L183" s="5"/>
      <c r="M183" s="5"/>
      <c r="N183" s="5"/>
      <c r="O183" s="46"/>
      <c r="P183" s="5"/>
      <c r="Q183" s="83">
        <v>2.6598000000000002</v>
      </c>
      <c r="R183" s="52">
        <v>14800</v>
      </c>
      <c r="S183" s="53">
        <v>14800</v>
      </c>
      <c r="T183" s="40"/>
      <c r="U183" s="93">
        <f t="shared" si="18"/>
        <v>63025.356</v>
      </c>
      <c r="V183" s="28"/>
      <c r="W183" s="55"/>
      <c r="X183" s="55">
        <v>165423</v>
      </c>
      <c r="Y183" s="61"/>
      <c r="Z183" s="35"/>
      <c r="AA183" s="35"/>
    </row>
    <row r="184" spans="2:27" x14ac:dyDescent="0.25">
      <c r="B184" s="27" t="s">
        <v>104</v>
      </c>
      <c r="C184" s="3" t="s">
        <v>1</v>
      </c>
      <c r="D184" s="3" t="s">
        <v>287</v>
      </c>
      <c r="E184" s="4">
        <v>36526</v>
      </c>
      <c r="F184" s="4">
        <v>38564</v>
      </c>
      <c r="G184" s="1" t="s">
        <v>288</v>
      </c>
      <c r="H184" s="1" t="s">
        <v>289</v>
      </c>
      <c r="I184" s="3" t="s">
        <v>161</v>
      </c>
      <c r="J184" s="8">
        <v>0.13736999999999999</v>
      </c>
      <c r="K184" s="5"/>
      <c r="L184" s="5"/>
      <c r="M184" s="5"/>
      <c r="N184" s="5"/>
      <c r="O184" s="46"/>
      <c r="P184" s="5"/>
      <c r="Q184" s="83">
        <v>2.6591999999999998</v>
      </c>
      <c r="R184" s="52">
        <v>755</v>
      </c>
      <c r="S184" s="53">
        <v>755</v>
      </c>
      <c r="T184" s="40"/>
      <c r="U184" s="93">
        <f t="shared" si="18"/>
        <v>3215.1448500000001</v>
      </c>
      <c r="V184" s="28"/>
      <c r="W184" s="55"/>
      <c r="X184" s="55">
        <v>165415</v>
      </c>
      <c r="Y184" s="61"/>
      <c r="Z184" s="35"/>
      <c r="AA184" s="35"/>
    </row>
    <row r="185" spans="2:27" x14ac:dyDescent="0.25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>
        <f>SUM(U164:U184)</f>
        <v>219200.33594999998</v>
      </c>
      <c r="V185" s="28"/>
      <c r="W185" s="55"/>
      <c r="X185" s="55"/>
      <c r="Y185" s="61"/>
      <c r="Z185" s="35"/>
      <c r="AA185" s="35"/>
    </row>
    <row r="186" spans="2:27" x14ac:dyDescent="0.25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28"/>
      <c r="V186" s="28"/>
      <c r="W186" s="55"/>
      <c r="X186" s="55"/>
      <c r="Y186" s="61"/>
      <c r="Z186" s="35"/>
      <c r="AA186" s="35"/>
    </row>
    <row r="187" spans="2:27" x14ac:dyDescent="0.25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28"/>
      <c r="W187" s="55"/>
      <c r="X187" s="55"/>
      <c r="Y187" s="61"/>
      <c r="Z187" s="35"/>
      <c r="AA187" s="35"/>
    </row>
    <row r="188" spans="2:27" ht="13.8" thickBot="1" x14ac:dyDescent="0.3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133">
        <f>SUM(U185,U162,U152,U135,U121,U113,U110,U85,U34,U21)</f>
        <v>2512724.7105448553</v>
      </c>
      <c r="V188" s="28" t="s">
        <v>320</v>
      </c>
      <c r="W188" s="55"/>
      <c r="X188" s="55"/>
      <c r="Y188" s="61"/>
      <c r="Z188" s="35"/>
      <c r="AA188" s="35"/>
    </row>
    <row r="189" spans="2:27" ht="13.8" thickTop="1" x14ac:dyDescent="0.25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61" t="s">
        <v>395</v>
      </c>
      <c r="W189" s="55"/>
      <c r="X189" s="55"/>
      <c r="Y189" s="61"/>
      <c r="Z189" s="40"/>
      <c r="AA189" s="35"/>
    </row>
    <row r="190" spans="2:27" x14ac:dyDescent="0.25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6"/>
      <c r="P190" s="5"/>
      <c r="Q190" s="52"/>
      <c r="R190" s="52"/>
      <c r="S190" s="53"/>
      <c r="T190" s="28"/>
      <c r="U190" s="28"/>
      <c r="V190" s="28"/>
      <c r="W190" s="55"/>
      <c r="X190" s="55"/>
      <c r="Y190" s="61"/>
      <c r="Z190" s="35"/>
      <c r="AA190" s="35"/>
    </row>
    <row r="191" spans="2:27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6"/>
      <c r="P191" s="5"/>
      <c r="Q191" s="52"/>
      <c r="R191" s="52"/>
      <c r="S191" s="53"/>
      <c r="T191" s="28"/>
      <c r="U191" s="28"/>
      <c r="V191" s="28"/>
      <c r="W191" s="55"/>
      <c r="X191" s="55"/>
      <c r="Y191" s="61"/>
      <c r="Z191" s="35"/>
      <c r="AA191" s="35"/>
    </row>
    <row r="192" spans="2:27" x14ac:dyDescent="0.25">
      <c r="B192" s="27"/>
      <c r="C192" s="3"/>
      <c r="D192" s="3"/>
      <c r="E192" s="4"/>
      <c r="F192" s="4"/>
      <c r="G192" s="1"/>
      <c r="H192" s="1"/>
      <c r="I192" s="3"/>
      <c r="J192" s="8"/>
      <c r="K192" s="5"/>
      <c r="L192" s="5"/>
      <c r="M192" s="5"/>
      <c r="N192" s="5"/>
      <c r="O192" s="46"/>
      <c r="P192" s="5"/>
      <c r="Q192" s="52"/>
      <c r="R192" s="52"/>
      <c r="S192" s="53"/>
      <c r="T192" s="40"/>
      <c r="U192" s="28"/>
      <c r="V192" s="28"/>
      <c r="W192" s="55"/>
      <c r="X192" s="55"/>
      <c r="Y192" s="61"/>
      <c r="Z192" s="35"/>
      <c r="AA192" s="35"/>
    </row>
    <row r="193" spans="2:27" x14ac:dyDescent="0.25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6"/>
      <c r="P193" s="5"/>
      <c r="Q193" s="52"/>
      <c r="R193" s="52"/>
      <c r="S193" s="53"/>
      <c r="T193" s="40"/>
      <c r="U193" s="28"/>
      <c r="V193" s="28"/>
      <c r="W193" s="55"/>
      <c r="X193" s="55"/>
      <c r="Y193" s="61"/>
      <c r="Z193" s="35"/>
      <c r="AA193" s="35"/>
    </row>
    <row r="194" spans="2:27" x14ac:dyDescent="0.25">
      <c r="Q194" s="34"/>
      <c r="R194" s="34"/>
      <c r="S194" s="34"/>
      <c r="T194" s="34"/>
      <c r="U194" s="34"/>
      <c r="V194" s="34"/>
      <c r="W194" s="54"/>
      <c r="X194" s="54"/>
      <c r="Y194" s="64"/>
      <c r="Z194" s="54"/>
    </row>
    <row r="195" spans="2:27" x14ac:dyDescent="0.25">
      <c r="Q195" s="34"/>
      <c r="R195" s="34"/>
      <c r="S195" s="34"/>
      <c r="T195" s="34"/>
      <c r="U195" s="34"/>
      <c r="V195" s="34"/>
      <c r="W195" s="54"/>
      <c r="X195" s="54"/>
      <c r="Y195" s="64"/>
      <c r="Z195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>
      <selection activeCell="E15" sqref="E15"/>
    </sheetView>
  </sheetViews>
  <sheetFormatPr defaultColWidth="9.109375" defaultRowHeight="13.2" x14ac:dyDescent="0.25"/>
  <cols>
    <col min="1" max="1" width="16.5546875" style="159" customWidth="1"/>
    <col min="2" max="2" width="22" style="159" customWidth="1"/>
    <col min="3" max="3" width="21.44140625" style="159" customWidth="1"/>
    <col min="4" max="4" width="20.33203125" style="159" customWidth="1"/>
    <col min="5" max="5" width="18.88671875" style="159" customWidth="1"/>
    <col min="6" max="6" width="17" style="159" customWidth="1"/>
    <col min="7" max="7" width="19.5546875" style="159" customWidth="1"/>
    <col min="8" max="8" width="13.44140625" style="159" customWidth="1"/>
    <col min="9" max="16384" width="9.109375" style="159"/>
  </cols>
  <sheetData>
    <row r="2" spans="1:9" s="157" customFormat="1" x14ac:dyDescent="0.25"/>
    <row r="3" spans="1:9" x14ac:dyDescent="0.25">
      <c r="A3" s="157"/>
    </row>
    <row r="4" spans="1:9" x14ac:dyDescent="0.25">
      <c r="A4" s="157"/>
      <c r="B4" s="160" t="s">
        <v>463</v>
      </c>
    </row>
    <row r="5" spans="1:9" x14ac:dyDescent="0.25">
      <c r="A5" s="157"/>
      <c r="B5" s="160"/>
    </row>
    <row r="6" spans="1:9" x14ac:dyDescent="0.25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5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5">
      <c r="A8" s="157"/>
      <c r="B8" s="160" t="s">
        <v>464</v>
      </c>
      <c r="C8" s="160" t="s">
        <v>464</v>
      </c>
      <c r="D8" s="160" t="s">
        <v>464</v>
      </c>
      <c r="E8" s="160" t="s">
        <v>464</v>
      </c>
      <c r="F8" s="160" t="s">
        <v>464</v>
      </c>
      <c r="G8" s="160" t="s">
        <v>464</v>
      </c>
      <c r="H8" s="160" t="s">
        <v>489</v>
      </c>
      <c r="I8" s="160" t="s">
        <v>489</v>
      </c>
    </row>
    <row r="9" spans="1:9" x14ac:dyDescent="0.25">
      <c r="A9" s="157"/>
      <c r="B9" s="160" t="s">
        <v>474</v>
      </c>
      <c r="C9" s="160" t="s">
        <v>471</v>
      </c>
      <c r="D9" s="160" t="s">
        <v>471</v>
      </c>
      <c r="E9" s="160" t="s">
        <v>470</v>
      </c>
      <c r="F9" s="160" t="s">
        <v>465</v>
      </c>
      <c r="G9" s="160" t="s">
        <v>465</v>
      </c>
      <c r="H9" s="160" t="s">
        <v>474</v>
      </c>
      <c r="I9" s="160" t="s">
        <v>474</v>
      </c>
    </row>
    <row r="10" spans="1:9" x14ac:dyDescent="0.25">
      <c r="A10" s="157"/>
      <c r="B10" s="160" t="s">
        <v>475</v>
      </c>
      <c r="C10" s="160" t="s">
        <v>473</v>
      </c>
      <c r="D10" s="160" t="s">
        <v>472</v>
      </c>
      <c r="E10" s="160" t="s">
        <v>469</v>
      </c>
      <c r="F10" s="160" t="s">
        <v>466</v>
      </c>
      <c r="G10" s="160" t="s">
        <v>468</v>
      </c>
      <c r="H10" s="160" t="s">
        <v>511</v>
      </c>
      <c r="I10" s="160" t="s">
        <v>510</v>
      </c>
    </row>
    <row r="11" spans="1:9" x14ac:dyDescent="0.25">
      <c r="A11" s="157"/>
      <c r="B11" s="160" t="s">
        <v>476</v>
      </c>
      <c r="C11" s="160" t="s">
        <v>477</v>
      </c>
      <c r="D11" s="160" t="s">
        <v>478</v>
      </c>
      <c r="E11" s="160" t="s">
        <v>479</v>
      </c>
      <c r="F11" s="160" t="s">
        <v>512</v>
      </c>
      <c r="G11" s="160" t="s">
        <v>512</v>
      </c>
      <c r="H11" s="160" t="s">
        <v>490</v>
      </c>
      <c r="I11" s="160" t="s">
        <v>492</v>
      </c>
    </row>
    <row r="12" spans="1:9" x14ac:dyDescent="0.25">
      <c r="A12" s="157"/>
      <c r="B12" s="160" t="s">
        <v>467</v>
      </c>
      <c r="C12" s="160" t="s">
        <v>467</v>
      </c>
      <c r="D12" s="160" t="s">
        <v>467</v>
      </c>
      <c r="E12" s="160" t="s">
        <v>467</v>
      </c>
      <c r="F12" s="160" t="s">
        <v>467</v>
      </c>
      <c r="G12" s="160" t="s">
        <v>467</v>
      </c>
      <c r="H12" s="160" t="s">
        <v>491</v>
      </c>
      <c r="I12" s="160" t="s">
        <v>491</v>
      </c>
    </row>
    <row r="13" spans="1:9" x14ac:dyDescent="0.25">
      <c r="A13" s="157"/>
    </row>
    <row r="14" spans="1:9" x14ac:dyDescent="0.25">
      <c r="A14" s="157"/>
    </row>
    <row r="15" spans="1:9" x14ac:dyDescent="0.25">
      <c r="A15" s="157"/>
      <c r="E15" s="160" t="s">
        <v>513</v>
      </c>
    </row>
    <row r="16" spans="1:9" x14ac:dyDescent="0.25">
      <c r="A16" s="157"/>
    </row>
    <row r="17" spans="1:1" x14ac:dyDescent="0.25">
      <c r="A17" s="157"/>
    </row>
    <row r="18" spans="1:1" x14ac:dyDescent="0.25">
      <c r="A18" s="157"/>
    </row>
    <row r="19" spans="1:1" x14ac:dyDescent="0.25">
      <c r="A19" s="157"/>
    </row>
    <row r="20" spans="1:1" x14ac:dyDescent="0.25">
      <c r="A20" s="157"/>
    </row>
    <row r="21" spans="1:1" x14ac:dyDescent="0.25">
      <c r="A21" s="157"/>
    </row>
    <row r="22" spans="1:1" x14ac:dyDescent="0.25">
      <c r="A22" s="157"/>
    </row>
    <row r="23" spans="1:1" x14ac:dyDescent="0.25">
      <c r="A23" s="157"/>
    </row>
    <row r="24" spans="1:1" x14ac:dyDescent="0.25">
      <c r="A24" s="157"/>
    </row>
    <row r="25" spans="1:1" x14ac:dyDescent="0.25">
      <c r="A25" s="157"/>
    </row>
    <row r="26" spans="1:1" x14ac:dyDescent="0.25">
      <c r="A26" s="157"/>
    </row>
    <row r="27" spans="1:1" x14ac:dyDescent="0.25">
      <c r="A27" s="157"/>
    </row>
    <row r="28" spans="1:1" x14ac:dyDescent="0.25">
      <c r="A28" s="157"/>
    </row>
    <row r="29" spans="1:1" x14ac:dyDescent="0.25">
      <c r="A29" s="157"/>
    </row>
    <row r="30" spans="1:1" x14ac:dyDescent="0.25">
      <c r="A30" s="157"/>
    </row>
    <row r="31" spans="1:1" x14ac:dyDescent="0.25">
      <c r="A31" s="157"/>
    </row>
    <row r="32" spans="1:1" x14ac:dyDescent="0.25">
      <c r="A32" s="157"/>
    </row>
    <row r="33" spans="1:7" x14ac:dyDescent="0.25">
      <c r="A33" s="157"/>
    </row>
    <row r="34" spans="1:7" x14ac:dyDescent="0.25">
      <c r="A34" s="157"/>
    </row>
    <row r="35" spans="1:7" x14ac:dyDescent="0.25">
      <c r="A35" s="157"/>
    </row>
    <row r="36" spans="1:7" x14ac:dyDescent="0.25">
      <c r="A36" s="157"/>
    </row>
    <row r="37" spans="1:7" x14ac:dyDescent="0.25">
      <c r="A37" s="157"/>
    </row>
    <row r="38" spans="1:7" x14ac:dyDescent="0.25">
      <c r="A38" s="157"/>
    </row>
    <row r="39" spans="1:7" ht="13.8" thickBot="1" x14ac:dyDescent="0.3">
      <c r="A39" s="157"/>
      <c r="B39" s="164"/>
      <c r="C39" s="164"/>
      <c r="D39" s="164"/>
      <c r="E39" s="164"/>
      <c r="F39" s="164"/>
      <c r="G39" s="164"/>
    </row>
    <row r="40" spans="1:7" ht="13.8" thickTop="1" x14ac:dyDescent="0.25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ColWidth="9.109375" defaultRowHeight="13.2" x14ac:dyDescent="0.25"/>
  <cols>
    <col min="1" max="1" width="9.109375" style="159"/>
    <col min="2" max="2" width="13.5546875" style="159" customWidth="1"/>
    <col min="3" max="3" width="12.33203125" style="159" customWidth="1"/>
    <col min="4" max="4" width="13.88671875" style="159" customWidth="1"/>
    <col min="5" max="6" width="9.109375" style="159"/>
    <col min="7" max="7" width="12.109375" style="159" customWidth="1"/>
    <col min="8" max="8" width="13.88671875" style="159" customWidth="1"/>
    <col min="9" max="9" width="13.109375" style="159" customWidth="1"/>
    <col min="10" max="16384" width="9.109375" style="159"/>
  </cols>
  <sheetData>
    <row r="1" spans="1:9" x14ac:dyDescent="0.25">
      <c r="A1" s="78" t="s">
        <v>158</v>
      </c>
      <c r="B1" s="68"/>
      <c r="C1" s="68"/>
      <c r="D1" s="68"/>
    </row>
    <row r="2" spans="1:9" x14ac:dyDescent="0.25">
      <c r="A2" s="68" t="s">
        <v>222</v>
      </c>
      <c r="B2" s="68" t="s">
        <v>462</v>
      </c>
      <c r="C2" s="72">
        <v>2.58</v>
      </c>
      <c r="D2" s="68"/>
    </row>
    <row r="3" spans="1:9" x14ac:dyDescent="0.25">
      <c r="A3" s="68" t="s">
        <v>481</v>
      </c>
      <c r="B3" s="68"/>
      <c r="C3" s="72">
        <v>-0.01</v>
      </c>
      <c r="D3" s="68"/>
    </row>
    <row r="4" spans="1:9" x14ac:dyDescent="0.25">
      <c r="A4" s="68" t="s">
        <v>223</v>
      </c>
      <c r="B4" s="68"/>
      <c r="C4" s="72">
        <v>3.2300000000000002E-2</v>
      </c>
      <c r="D4" s="68"/>
      <c r="F4" s="160" t="s">
        <v>482</v>
      </c>
    </row>
    <row r="5" spans="1:9" x14ac:dyDescent="0.25">
      <c r="A5" s="68" t="s">
        <v>224</v>
      </c>
      <c r="B5" s="68"/>
      <c r="C5" s="72">
        <v>9.4000000000000004E-3</v>
      </c>
      <c r="D5" s="68"/>
    </row>
    <row r="6" spans="1:9" x14ac:dyDescent="0.25">
      <c r="A6" s="68" t="s">
        <v>225</v>
      </c>
      <c r="B6" s="68"/>
      <c r="C6" s="73">
        <v>3.3700000000000001E-2</v>
      </c>
      <c r="D6" s="68"/>
    </row>
    <row r="7" spans="1:9" x14ac:dyDescent="0.25">
      <c r="A7" s="68" t="s">
        <v>226</v>
      </c>
      <c r="B7" s="68"/>
      <c r="C7" s="74">
        <f>ROUND((+C2+C3)/(1-C6)-(C2+C3)+C4+C5,4)</f>
        <v>0.1313</v>
      </c>
      <c r="D7" s="68"/>
    </row>
    <row r="8" spans="1:9" ht="13.8" thickBot="1" x14ac:dyDescent="0.3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5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5">
      <c r="A10" s="157"/>
      <c r="B10" s="157"/>
      <c r="C10" s="157"/>
      <c r="D10" s="157"/>
    </row>
    <row r="11" spans="1:9" x14ac:dyDescent="0.25">
      <c r="A11" s="157"/>
      <c r="B11" s="157"/>
      <c r="C11" s="157"/>
      <c r="D11" s="157"/>
    </row>
    <row r="12" spans="1:9" x14ac:dyDescent="0.25">
      <c r="A12" s="157"/>
      <c r="B12" s="158" t="s">
        <v>484</v>
      </c>
      <c r="C12" s="158" t="s">
        <v>483</v>
      </c>
      <c r="D12" s="158" t="s">
        <v>485</v>
      </c>
      <c r="E12" s="158" t="s">
        <v>376</v>
      </c>
      <c r="G12" s="160" t="s">
        <v>481</v>
      </c>
      <c r="H12" s="160" t="s">
        <v>226</v>
      </c>
      <c r="I12" s="160" t="s">
        <v>486</v>
      </c>
    </row>
    <row r="13" spans="1:9" x14ac:dyDescent="0.25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5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5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5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5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5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5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5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5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5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5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5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5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5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5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5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5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5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5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5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5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5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5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5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5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5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5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5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5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5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5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5">
      <c r="A44" s="157"/>
      <c r="B44" s="157"/>
      <c r="C44" s="157"/>
      <c r="D44" s="163"/>
      <c r="E44" s="166"/>
    </row>
    <row r="45" spans="1:9" ht="13.8" thickBot="1" x14ac:dyDescent="0.3">
      <c r="A45" s="158" t="s">
        <v>480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8" thickTop="1" x14ac:dyDescent="0.25">
      <c r="D46" s="163"/>
      <c r="E46" s="166"/>
    </row>
    <row r="47" spans="1:9" x14ac:dyDescent="0.25">
      <c r="E47" s="166"/>
    </row>
    <row r="48" spans="1:9" x14ac:dyDescent="0.25">
      <c r="E48" s="167" t="s">
        <v>487</v>
      </c>
      <c r="G48" s="166">
        <v>2.8965000000000001</v>
      </c>
    </row>
    <row r="49" spans="5:7" x14ac:dyDescent="0.25">
      <c r="E49" s="167" t="s">
        <v>488</v>
      </c>
      <c r="G49" s="166">
        <v>2.79</v>
      </c>
    </row>
    <row r="50" spans="5:7" x14ac:dyDescent="0.25">
      <c r="E50" s="167" t="s">
        <v>493</v>
      </c>
    </row>
    <row r="51" spans="5:7" x14ac:dyDescent="0.25">
      <c r="E51" s="167" t="s">
        <v>494</v>
      </c>
    </row>
    <row r="52" spans="5:7" x14ac:dyDescent="0.25">
      <c r="E52" s="166"/>
    </row>
    <row r="53" spans="5:7" x14ac:dyDescent="0.25">
      <c r="E53" s="166"/>
    </row>
    <row r="54" spans="5:7" x14ac:dyDescent="0.25">
      <c r="E54" s="166"/>
    </row>
    <row r="55" spans="5:7" x14ac:dyDescent="0.25">
      <c r="E55" s="166"/>
    </row>
    <row r="56" spans="5:7" x14ac:dyDescent="0.25">
      <c r="E56" s="166"/>
    </row>
    <row r="57" spans="5:7" x14ac:dyDescent="0.25">
      <c r="E57" s="166"/>
    </row>
    <row r="58" spans="5:7" x14ac:dyDescent="0.25">
      <c r="E58" s="166"/>
    </row>
    <row r="59" spans="5:7" x14ac:dyDescent="0.25">
      <c r="E59" s="166"/>
    </row>
    <row r="60" spans="5:7" x14ac:dyDescent="0.25">
      <c r="E60" s="166"/>
    </row>
    <row r="61" spans="5:7" x14ac:dyDescent="0.25">
      <c r="E61" s="166"/>
    </row>
    <row r="62" spans="5:7" x14ac:dyDescent="0.25">
      <c r="E62" s="166"/>
    </row>
    <row r="63" spans="5:7" x14ac:dyDescent="0.25">
      <c r="E63" s="166"/>
    </row>
    <row r="64" spans="5:7" x14ac:dyDescent="0.25">
      <c r="E64" s="166"/>
    </row>
    <row r="65" spans="5:5" x14ac:dyDescent="0.25">
      <c r="E65" s="166"/>
    </row>
    <row r="66" spans="5:5" x14ac:dyDescent="0.25">
      <c r="E66" s="166"/>
    </row>
    <row r="67" spans="5:5" x14ac:dyDescent="0.25">
      <c r="E67" s="166"/>
    </row>
    <row r="68" spans="5:5" x14ac:dyDescent="0.25">
      <c r="E68" s="166"/>
    </row>
    <row r="69" spans="5:5" x14ac:dyDescent="0.25">
      <c r="E69" s="166"/>
    </row>
    <row r="70" spans="5:5" x14ac:dyDescent="0.25">
      <c r="E70" s="166"/>
    </row>
    <row r="71" spans="5:5" x14ac:dyDescent="0.25">
      <c r="E71" s="166"/>
    </row>
    <row r="72" spans="5:5" x14ac:dyDescent="0.25">
      <c r="E72" s="166"/>
    </row>
    <row r="73" spans="5:5" x14ac:dyDescent="0.25">
      <c r="E73" s="166"/>
    </row>
    <row r="74" spans="5:5" x14ac:dyDescent="0.25">
      <c r="E74" s="166"/>
    </row>
    <row r="75" spans="5:5" x14ac:dyDescent="0.25">
      <c r="E75" s="166"/>
    </row>
    <row r="76" spans="5:5" x14ac:dyDescent="0.25">
      <c r="E76" s="166"/>
    </row>
    <row r="77" spans="5:5" x14ac:dyDescent="0.25">
      <c r="E77" s="166"/>
    </row>
    <row r="78" spans="5:5" x14ac:dyDescent="0.25">
      <c r="E78" s="166"/>
    </row>
    <row r="79" spans="5:5" x14ac:dyDescent="0.25">
      <c r="E79" s="166"/>
    </row>
    <row r="80" spans="5:5" x14ac:dyDescent="0.25">
      <c r="E80" s="166"/>
    </row>
    <row r="81" spans="5:5" x14ac:dyDescent="0.25">
      <c r="E81" s="166"/>
    </row>
    <row r="82" spans="5:5" x14ac:dyDescent="0.25">
      <c r="E82" s="166"/>
    </row>
    <row r="83" spans="5:5" x14ac:dyDescent="0.25">
      <c r="E83" s="166"/>
    </row>
    <row r="84" spans="5:5" x14ac:dyDescent="0.25">
      <c r="E84" s="166"/>
    </row>
    <row r="85" spans="5:5" x14ac:dyDescent="0.25">
      <c r="E85" s="166"/>
    </row>
    <row r="86" spans="5:5" x14ac:dyDescent="0.25">
      <c r="E86" s="166"/>
    </row>
    <row r="87" spans="5:5" x14ac:dyDescent="0.25">
      <c r="E87" s="166"/>
    </row>
    <row r="88" spans="5:5" x14ac:dyDescent="0.25">
      <c r="E88" s="166"/>
    </row>
    <row r="89" spans="5:5" x14ac:dyDescent="0.25">
      <c r="E89" s="166"/>
    </row>
    <row r="90" spans="5:5" x14ac:dyDescent="0.25">
      <c r="E90" s="166"/>
    </row>
    <row r="91" spans="5:5" x14ac:dyDescent="0.25">
      <c r="E91" s="166"/>
    </row>
    <row r="92" spans="5:5" x14ac:dyDescent="0.25">
      <c r="E92" s="166"/>
    </row>
    <row r="93" spans="5:5" x14ac:dyDescent="0.25">
      <c r="E93" s="166"/>
    </row>
    <row r="94" spans="5:5" x14ac:dyDescent="0.25">
      <c r="E94" s="166"/>
    </row>
    <row r="95" spans="5:5" x14ac:dyDescent="0.25">
      <c r="E95" s="166"/>
    </row>
    <row r="96" spans="5:5" x14ac:dyDescent="0.25">
      <c r="E96" s="166"/>
    </row>
    <row r="97" spans="5:5" x14ac:dyDescent="0.25">
      <c r="E97" s="166"/>
    </row>
    <row r="98" spans="5:5" x14ac:dyDescent="0.25">
      <c r="E98" s="166"/>
    </row>
    <row r="99" spans="5:5" x14ac:dyDescent="0.25">
      <c r="E99" s="166"/>
    </row>
    <row r="100" spans="5:5" x14ac:dyDescent="0.25">
      <c r="E100" s="166"/>
    </row>
    <row r="101" spans="5:5" x14ac:dyDescent="0.25">
      <c r="E101" s="166"/>
    </row>
    <row r="102" spans="5:5" x14ac:dyDescent="0.25">
      <c r="E102" s="166"/>
    </row>
    <row r="103" spans="5:5" x14ac:dyDescent="0.25">
      <c r="E103" s="166"/>
    </row>
    <row r="104" spans="5:5" x14ac:dyDescent="0.25">
      <c r="E104" s="166"/>
    </row>
    <row r="105" spans="5:5" x14ac:dyDescent="0.25">
      <c r="E105" s="166"/>
    </row>
    <row r="106" spans="5:5" x14ac:dyDescent="0.25">
      <c r="E106" s="166"/>
    </row>
    <row r="107" spans="5:5" x14ac:dyDescent="0.25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2000-03-31T13:54:31Z</cp:lastPrinted>
  <dcterms:created xsi:type="dcterms:W3CDTF">1998-07-21T12:15:25Z</dcterms:created>
  <dcterms:modified xsi:type="dcterms:W3CDTF">2023-09-10T15:47:38Z</dcterms:modified>
</cp:coreProperties>
</file>