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Sheet1!$A$1:$AG$55</definedName>
  </definedNames>
  <calcPr calcId="0"/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A16" i="1"/>
  <c r="AB16" i="1"/>
  <c r="AA20" i="1"/>
  <c r="AB20" i="1"/>
  <c r="AC20" i="1"/>
  <c r="AD20" i="1"/>
  <c r="AE20" i="1"/>
  <c r="AF20" i="1"/>
  <c r="B21" i="1"/>
  <c r="C21" i="1"/>
  <c r="D21" i="1"/>
  <c r="E21" i="1"/>
  <c r="F21" i="1"/>
  <c r="G21" i="1"/>
  <c r="H21" i="1"/>
  <c r="V21" i="1"/>
  <c r="W21" i="1"/>
  <c r="X21" i="1"/>
  <c r="Y21" i="1"/>
  <c r="Z21" i="1"/>
  <c r="AA21" i="1"/>
  <c r="AB21" i="1"/>
  <c r="AC21" i="1"/>
  <c r="AD21" i="1"/>
  <c r="AE21" i="1"/>
  <c r="AF21" i="1"/>
  <c r="W22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9" i="1"/>
  <c r="AG41" i="1"/>
  <c r="AG44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G54" i="1"/>
  <c r="AG55" i="1"/>
  <c r="AG56" i="1"/>
</calcChain>
</file>

<file path=xl/comments1.xml><?xml version="1.0" encoding="utf-8"?>
<comments xmlns="http://schemas.openxmlformats.org/spreadsheetml/2006/main">
  <authors>
    <author>Scott Hendrickson</author>
  </authors>
  <commentList>
    <comment ref="B6" authorId="0" shapeId="0">
      <text>
        <r>
          <rPr>
            <b/>
            <sz val="8"/>
            <color indexed="81"/>
            <rFont val="Tahoma"/>
          </rPr>
          <t>Scott Hendrickson:</t>
        </r>
        <r>
          <rPr>
            <sz val="8"/>
            <color indexed="81"/>
            <rFont val="Tahoma"/>
          </rPr>
          <t xml:space="preserve">
This is the grossed up for fuel number.  Is that correct?  If not, use 227,176.</t>
        </r>
      </text>
    </comment>
    <comment ref="B8" authorId="0" shapeId="0">
      <text>
        <r>
          <rPr>
            <b/>
            <sz val="8"/>
            <color indexed="81"/>
            <rFont val="Tahoma"/>
          </rPr>
          <t>Scott Hendrickson:</t>
        </r>
        <r>
          <rPr>
            <sz val="8"/>
            <color indexed="81"/>
            <rFont val="Tahoma"/>
          </rPr>
          <t xml:space="preserve">
282,794 less 40,000 for CALP and less 19,293 for BG&amp;E</t>
        </r>
      </text>
    </comment>
  </commentList>
</comments>
</file>

<file path=xl/sharedStrings.xml><?xml version="1.0" encoding="utf-8"?>
<sst xmlns="http://schemas.openxmlformats.org/spreadsheetml/2006/main" count="45" uniqueCount="32">
  <si>
    <t>Retail Baseload Nomination</t>
  </si>
  <si>
    <t>TCO</t>
  </si>
  <si>
    <t>ANR-Paulding</t>
  </si>
  <si>
    <t>Tenn-Brinker</t>
  </si>
  <si>
    <t>Tetco-Hooker</t>
  </si>
  <si>
    <t>PEPL-Maumee</t>
  </si>
  <si>
    <t>Tetco-Lebanon</t>
  </si>
  <si>
    <t>TxGas-Lebanon</t>
  </si>
  <si>
    <t>Tenn-Greenwood</t>
  </si>
  <si>
    <t>Tetco-Eagle</t>
  </si>
  <si>
    <t>ANR-Monclova</t>
  </si>
  <si>
    <t>CR-Cygnet</t>
  </si>
  <si>
    <t>TRCO-Emporia</t>
  </si>
  <si>
    <t>Storage W/D to CES Retail</t>
  </si>
  <si>
    <t>Cove Pt. W/D to CES Retail</t>
  </si>
  <si>
    <t>IT T-port to CES Retail</t>
  </si>
  <si>
    <t>Various del pts.</t>
  </si>
  <si>
    <t/>
  </si>
  <si>
    <t>Storage W/D to Non-CES Mkts</t>
  </si>
  <si>
    <t>South Jersey</t>
  </si>
  <si>
    <t>Engage</t>
  </si>
  <si>
    <t>CES Retail Volumes</t>
  </si>
  <si>
    <t>January 2000</t>
  </si>
  <si>
    <t>Total Supply</t>
  </si>
  <si>
    <t>CALP T-port (retail)</t>
  </si>
  <si>
    <t>Dayton T-port (retail)</t>
  </si>
  <si>
    <t>CES Transport Available</t>
  </si>
  <si>
    <t>CES T-port   used (retail)</t>
  </si>
  <si>
    <t>Above Baseload Nomination</t>
  </si>
  <si>
    <t>(Below) Baseload Nomination</t>
  </si>
  <si>
    <t>Total Flowing FT</t>
  </si>
  <si>
    <t>CES Transport Long/(Short)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</si>
</sst>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_(* #,##0_);[Red]_(* \(#,##0\);_(* &quot;-&quot;??_);_(@_)"/>
  </numFmts>
  <fonts count="7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NumberFormat="1" applyFont="1"/>
    <xf numFmtId="165" fontId="4" fillId="0" borderId="0" xfId="1" applyNumberFormat="1" applyFont="1" applyAlignment="1">
      <alignment horizontal="right" wrapText="1"/>
    </xf>
    <xf numFmtId="165" fontId="4" fillId="0" borderId="0" xfId="1" applyNumberFormat="1" applyFont="1"/>
    <xf numFmtId="165" fontId="4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1" quotePrefix="1" applyNumberFormat="1" applyFont="1" applyAlignment="1">
      <alignment horizontal="right"/>
    </xf>
    <xf numFmtId="165" fontId="4" fillId="0" borderId="1" xfId="1" applyNumberFormat="1" applyFont="1" applyBorder="1"/>
    <xf numFmtId="165" fontId="5" fillId="0" borderId="0" xfId="1" applyNumberFormat="1" applyFont="1" applyAlignment="1">
      <alignment horizontal="left"/>
    </xf>
    <xf numFmtId="165" fontId="5" fillId="0" borderId="0" xfId="1" quotePrefix="1" applyNumberFormat="1" applyFont="1" applyAlignment="1">
      <alignment horizontal="left"/>
    </xf>
    <xf numFmtId="38" fontId="4" fillId="0" borderId="0" xfId="1" applyNumberFormat="1" applyFont="1"/>
    <xf numFmtId="165" fontId="0" fillId="0" borderId="2" xfId="1" applyNumberFormat="1" applyFont="1" applyBorder="1" applyAlignment="1">
      <alignment horizontal="right"/>
    </xf>
    <xf numFmtId="165" fontId="0" fillId="0" borderId="2" xfId="1" applyNumberFormat="1" applyFont="1" applyBorder="1"/>
    <xf numFmtId="165" fontId="6" fillId="0" borderId="0" xfId="1" applyNumberFormat="1" applyFont="1" applyAlignment="1">
      <alignment horizontal="right" wrapText="1"/>
    </xf>
    <xf numFmtId="165" fontId="6" fillId="0" borderId="0" xfId="1" applyNumberFormat="1" applyFont="1"/>
    <xf numFmtId="166" fontId="4" fillId="0" borderId="0" xfId="1" applyNumberFormat="1" applyFont="1"/>
    <xf numFmtId="16" fontId="4" fillId="2" borderId="0" xfId="1" applyNumberFormat="1" applyFont="1" applyFill="1" applyAlignment="1">
      <alignment horizontal="right"/>
    </xf>
    <xf numFmtId="165" fontId="4" fillId="0" borderId="1" xfId="1" applyNumberFormat="1" applyFont="1" applyBorder="1" applyAlignment="1">
      <alignment horizontal="right" wrapText="1"/>
    </xf>
    <xf numFmtId="165" fontId="0" fillId="0" borderId="1" xfId="1" applyNumberFormat="1" applyFont="1" applyBorder="1" applyAlignment="1">
      <alignment horizontal="right"/>
    </xf>
    <xf numFmtId="165" fontId="0" fillId="0" borderId="1" xfId="1" applyNumberFormat="1" applyFont="1" applyBorder="1"/>
    <xf numFmtId="165" fontId="4" fillId="0" borderId="1" xfId="1" applyNumberFormat="1" applyFont="1" applyBorder="1" applyAlignment="1">
      <alignment horizontal="right"/>
    </xf>
    <xf numFmtId="165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77"/>
  <sheetViews>
    <sheetView tabSelected="1" topLeftCell="AC30" workbookViewId="0">
      <selection activeCell="AH36" sqref="AH36"/>
    </sheetView>
  </sheetViews>
  <sheetFormatPr defaultColWidth="9.109375" defaultRowHeight="13.2" x14ac:dyDescent="0.25"/>
  <cols>
    <col min="1" max="1" width="15.6640625" style="5" customWidth="1"/>
    <col min="2" max="2" width="9.109375" style="1" customWidth="1"/>
    <col min="3" max="4" width="9.88671875" style="1" bestFit="1" customWidth="1"/>
    <col min="5" max="21" width="9.33203125" style="1" bestFit="1" customWidth="1"/>
    <col min="22" max="26" width="10.33203125" style="1" bestFit="1" customWidth="1"/>
    <col min="27" max="27" width="9.109375" style="1" customWidth="1"/>
    <col min="28" max="33" width="10.33203125" style="1" bestFit="1" customWidth="1"/>
    <col min="34" max="16384" width="9.109375" style="1"/>
  </cols>
  <sheetData>
    <row r="1" spans="1:32" ht="24.6" x14ac:dyDescent="0.4">
      <c r="A1" s="8" t="s">
        <v>21</v>
      </c>
    </row>
    <row r="2" spans="1:32" ht="24.6" x14ac:dyDescent="0.4">
      <c r="A2" s="9" t="s">
        <v>22</v>
      </c>
    </row>
    <row r="5" spans="1:32" s="3" customFormat="1" x14ac:dyDescent="0.25">
      <c r="A5" s="4"/>
      <c r="B5" s="16">
        <v>36526</v>
      </c>
      <c r="C5" s="16">
        <v>36527</v>
      </c>
      <c r="D5" s="16">
        <v>36528</v>
      </c>
      <c r="E5" s="16">
        <v>36529</v>
      </c>
      <c r="F5" s="16">
        <v>36530</v>
      </c>
      <c r="G5" s="16">
        <v>36531</v>
      </c>
      <c r="H5" s="16">
        <v>36532</v>
      </c>
      <c r="I5" s="16">
        <v>36533</v>
      </c>
      <c r="J5" s="16">
        <v>36534</v>
      </c>
      <c r="K5" s="16">
        <v>36535</v>
      </c>
      <c r="L5" s="16">
        <v>36536</v>
      </c>
      <c r="M5" s="16">
        <v>36537</v>
      </c>
      <c r="N5" s="16">
        <v>36538</v>
      </c>
      <c r="O5" s="16">
        <v>36539</v>
      </c>
      <c r="P5" s="16">
        <v>36540</v>
      </c>
      <c r="Q5" s="16">
        <v>36541</v>
      </c>
      <c r="R5" s="16">
        <v>36542</v>
      </c>
      <c r="S5" s="16">
        <v>36543</v>
      </c>
      <c r="T5" s="16">
        <v>36544</v>
      </c>
      <c r="U5" s="16">
        <v>36545</v>
      </c>
      <c r="V5" s="16">
        <v>36546</v>
      </c>
      <c r="W5" s="16">
        <v>36547</v>
      </c>
      <c r="X5" s="16">
        <v>36548</v>
      </c>
      <c r="Y5" s="16">
        <v>36549</v>
      </c>
      <c r="Z5" s="16">
        <v>36550</v>
      </c>
      <c r="AA5" s="16">
        <v>36551</v>
      </c>
      <c r="AB5" s="16">
        <v>36552</v>
      </c>
      <c r="AC5" s="16">
        <v>36553</v>
      </c>
      <c r="AD5" s="16">
        <v>36554</v>
      </c>
      <c r="AE5" s="16">
        <v>36555</v>
      </c>
      <c r="AF5" s="16">
        <v>36556</v>
      </c>
    </row>
    <row r="6" spans="1:32" ht="48" customHeight="1" x14ac:dyDescent="0.25">
      <c r="A6" s="17" t="s">
        <v>0</v>
      </c>
      <c r="B6" s="7">
        <v>232087</v>
      </c>
      <c r="C6" s="7">
        <v>232087</v>
      </c>
      <c r="D6" s="7">
        <v>232087</v>
      </c>
      <c r="E6" s="7">
        <v>232087</v>
      </c>
      <c r="F6" s="7">
        <v>232087</v>
      </c>
      <c r="G6" s="7">
        <v>232087</v>
      </c>
      <c r="H6" s="7">
        <v>232087</v>
      </c>
      <c r="I6" s="7">
        <v>232087</v>
      </c>
      <c r="J6" s="7">
        <v>232087</v>
      </c>
      <c r="K6" s="7">
        <v>232087</v>
      </c>
      <c r="L6" s="7">
        <v>232087</v>
      </c>
      <c r="M6" s="7">
        <v>232087</v>
      </c>
      <c r="N6" s="7">
        <v>232087</v>
      </c>
      <c r="O6" s="7">
        <v>232087</v>
      </c>
      <c r="P6" s="7">
        <v>232087</v>
      </c>
      <c r="Q6" s="7">
        <v>232087</v>
      </c>
      <c r="R6" s="7">
        <v>232087</v>
      </c>
      <c r="S6" s="7">
        <v>232087</v>
      </c>
      <c r="T6" s="7">
        <v>232087</v>
      </c>
      <c r="U6" s="7">
        <v>232087</v>
      </c>
      <c r="V6" s="7">
        <v>232087</v>
      </c>
      <c r="W6" s="7">
        <v>232087</v>
      </c>
      <c r="X6" s="7">
        <v>232087</v>
      </c>
      <c r="Y6" s="7">
        <v>232087</v>
      </c>
      <c r="Z6" s="7">
        <v>232087</v>
      </c>
      <c r="AA6" s="7">
        <v>232087</v>
      </c>
      <c r="AB6" s="7">
        <v>232087</v>
      </c>
      <c r="AC6" s="7">
        <v>232087</v>
      </c>
      <c r="AD6" s="7">
        <v>232087</v>
      </c>
      <c r="AE6" s="7">
        <v>232087</v>
      </c>
      <c r="AF6" s="7">
        <v>232087</v>
      </c>
    </row>
    <row r="7" spans="1:32" ht="12.75" customHeight="1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25.5" customHeight="1" x14ac:dyDescent="0.25">
      <c r="A8" s="2" t="s">
        <v>26</v>
      </c>
      <c r="B8" s="3">
        <f>282794-40000-19293</f>
        <v>223501</v>
      </c>
      <c r="C8" s="3">
        <f>+B8</f>
        <v>223501</v>
      </c>
      <c r="D8" s="3">
        <f>282794-40000-19293</f>
        <v>223501</v>
      </c>
      <c r="E8" s="3">
        <f>+D8</f>
        <v>223501</v>
      </c>
      <c r="F8" s="3">
        <f>282794-40000-19293</f>
        <v>223501</v>
      </c>
      <c r="G8" s="3">
        <f>+F8</f>
        <v>223501</v>
      </c>
      <c r="H8" s="3">
        <f>282794-40000-19293</f>
        <v>223501</v>
      </c>
      <c r="I8" s="3">
        <f>+H8</f>
        <v>223501</v>
      </c>
      <c r="J8" s="3">
        <f>282794-40000-19293</f>
        <v>223501</v>
      </c>
      <c r="K8" s="3">
        <f>+J8</f>
        <v>223501</v>
      </c>
      <c r="L8" s="3">
        <f>282794-40000-19293</f>
        <v>223501</v>
      </c>
      <c r="M8" s="3">
        <f>+L8</f>
        <v>223501</v>
      </c>
      <c r="N8" s="3">
        <f>282794-40000-19293</f>
        <v>223501</v>
      </c>
      <c r="O8" s="3">
        <f>+N8</f>
        <v>223501</v>
      </c>
      <c r="P8" s="3">
        <f>282794-40000-19293</f>
        <v>223501</v>
      </c>
      <c r="Q8" s="3">
        <f>+P8</f>
        <v>223501</v>
      </c>
      <c r="R8" s="3">
        <f>282794-40000-19293</f>
        <v>223501</v>
      </c>
      <c r="S8" s="3">
        <f>+R8</f>
        <v>223501</v>
      </c>
      <c r="T8" s="3">
        <f>282794-40000-19293</f>
        <v>223501</v>
      </c>
      <c r="U8" s="3">
        <f>+T8</f>
        <v>223501</v>
      </c>
      <c r="V8" s="3">
        <f>282794-40000-19293</f>
        <v>223501</v>
      </c>
      <c r="W8" s="3">
        <f>+V8</f>
        <v>223501</v>
      </c>
      <c r="X8" s="3">
        <f>282794-40000-19293</f>
        <v>223501</v>
      </c>
      <c r="Y8" s="3">
        <f>+X8</f>
        <v>223501</v>
      </c>
      <c r="Z8" s="3">
        <f>282794-40000-19293</f>
        <v>223501</v>
      </c>
      <c r="AA8" s="3">
        <f>+Z8</f>
        <v>223501</v>
      </c>
      <c r="AB8" s="3">
        <f>282794-40000-19293</f>
        <v>223501</v>
      </c>
      <c r="AC8" s="3">
        <f>+AB8</f>
        <v>223501</v>
      </c>
      <c r="AD8" s="3">
        <f>282794-40000-19293</f>
        <v>223501</v>
      </c>
      <c r="AE8" s="3">
        <f>+AD8</f>
        <v>223501</v>
      </c>
      <c r="AF8" s="3">
        <f>282794-40000-19293</f>
        <v>223501</v>
      </c>
    </row>
    <row r="9" spans="1:32" ht="25.5" customHeight="1" x14ac:dyDescent="0.25">
      <c r="A9" s="2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ht="25.5" customHeight="1" x14ac:dyDescent="0.25">
      <c r="A10" s="2" t="s">
        <v>31</v>
      </c>
      <c r="B10" s="10">
        <f t="shared" ref="B10:AF10" si="0">+B8-B13</f>
        <v>69311</v>
      </c>
      <c r="C10" s="10">
        <f t="shared" si="0"/>
        <v>89821</v>
      </c>
      <c r="D10" s="10">
        <f t="shared" si="0"/>
        <v>76123</v>
      </c>
      <c r="E10" s="10">
        <f t="shared" si="0"/>
        <v>26174</v>
      </c>
      <c r="F10" s="10">
        <f t="shared" si="0"/>
        <v>15886</v>
      </c>
      <c r="G10" s="10">
        <f t="shared" si="0"/>
        <v>37490</v>
      </c>
      <c r="H10" s="10">
        <f t="shared" si="0"/>
        <v>10161</v>
      </c>
      <c r="I10" s="10">
        <f t="shared" si="0"/>
        <v>38270</v>
      </c>
      <c r="J10" s="10">
        <f t="shared" si="0"/>
        <v>45045</v>
      </c>
      <c r="K10" s="10">
        <f t="shared" si="0"/>
        <v>53619</v>
      </c>
      <c r="L10" s="10">
        <f t="shared" si="0"/>
        <v>39418</v>
      </c>
      <c r="M10" s="10">
        <f t="shared" si="0"/>
        <v>35409</v>
      </c>
      <c r="N10" s="10">
        <f t="shared" si="0"/>
        <v>884</v>
      </c>
      <c r="O10" s="10">
        <f t="shared" si="0"/>
        <v>12363</v>
      </c>
      <c r="P10" s="10">
        <f t="shared" si="0"/>
        <v>48324</v>
      </c>
      <c r="Q10" s="10">
        <f t="shared" si="0"/>
        <v>15913</v>
      </c>
      <c r="R10" s="10">
        <f t="shared" si="0"/>
        <v>2783</v>
      </c>
      <c r="S10" s="10">
        <f t="shared" si="0"/>
        <v>18058</v>
      </c>
      <c r="T10" s="10">
        <f t="shared" si="0"/>
        <v>27896</v>
      </c>
      <c r="U10" s="10">
        <f t="shared" si="0"/>
        <v>11263</v>
      </c>
      <c r="V10" s="10">
        <f t="shared" si="0"/>
        <v>-22064</v>
      </c>
      <c r="W10" s="10">
        <f t="shared" si="0"/>
        <v>13389</v>
      </c>
      <c r="X10" s="10">
        <f t="shared" si="0"/>
        <v>21815</v>
      </c>
      <c r="Y10" s="10">
        <f t="shared" si="0"/>
        <v>-9305</v>
      </c>
      <c r="Z10" s="10">
        <f t="shared" si="0"/>
        <v>-1942</v>
      </c>
      <c r="AA10" s="10">
        <f t="shared" si="0"/>
        <v>-18278</v>
      </c>
      <c r="AB10" s="10">
        <f t="shared" si="0"/>
        <v>-14810</v>
      </c>
      <c r="AC10" s="10">
        <f t="shared" si="0"/>
        <v>-818</v>
      </c>
      <c r="AD10" s="10">
        <f t="shared" si="0"/>
        <v>32827</v>
      </c>
      <c r="AE10" s="10">
        <f t="shared" si="0"/>
        <v>32983</v>
      </c>
      <c r="AF10" s="10">
        <f t="shared" si="0"/>
        <v>34949</v>
      </c>
    </row>
    <row r="11" spans="1:32" ht="12.75" customHeight="1" x14ac:dyDescent="0.25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26.4" x14ac:dyDescent="0.25">
      <c r="A12" s="2" t="s">
        <v>27</v>
      </c>
    </row>
    <row r="13" spans="1:32" x14ac:dyDescent="0.25">
      <c r="A13" s="13" t="s">
        <v>1</v>
      </c>
      <c r="B13" s="1">
        <v>154190</v>
      </c>
      <c r="C13" s="1">
        <v>133680</v>
      </c>
      <c r="D13" s="1">
        <v>147378</v>
      </c>
      <c r="E13" s="1">
        <v>197327</v>
      </c>
      <c r="F13" s="1">
        <v>207615</v>
      </c>
      <c r="G13" s="1">
        <v>186011</v>
      </c>
      <c r="H13" s="1">
        <v>213340</v>
      </c>
      <c r="I13" s="1">
        <v>185231</v>
      </c>
      <c r="J13" s="1">
        <v>178456</v>
      </c>
      <c r="K13" s="1">
        <v>169882</v>
      </c>
      <c r="L13" s="1">
        <v>184083</v>
      </c>
      <c r="M13" s="1">
        <v>188092</v>
      </c>
      <c r="N13" s="1">
        <v>222617</v>
      </c>
      <c r="O13" s="1">
        <v>211138</v>
      </c>
      <c r="P13" s="1">
        <v>175177</v>
      </c>
      <c r="Q13" s="1">
        <v>207588</v>
      </c>
      <c r="R13" s="1">
        <v>220718</v>
      </c>
      <c r="S13" s="1">
        <v>205443</v>
      </c>
      <c r="T13" s="1">
        <v>195605</v>
      </c>
      <c r="U13" s="1">
        <v>212238</v>
      </c>
      <c r="V13" s="1">
        <v>245565</v>
      </c>
      <c r="W13" s="1">
        <v>210112</v>
      </c>
      <c r="X13" s="1">
        <v>201686</v>
      </c>
      <c r="Y13" s="1">
        <v>232806</v>
      </c>
      <c r="Z13" s="1">
        <v>225443</v>
      </c>
      <c r="AA13" s="1">
        <v>241779</v>
      </c>
      <c r="AB13" s="1">
        <v>238311</v>
      </c>
      <c r="AC13" s="1">
        <v>224319</v>
      </c>
      <c r="AD13" s="1">
        <v>190674</v>
      </c>
      <c r="AE13" s="1">
        <v>190518</v>
      </c>
      <c r="AF13" s="1">
        <v>188552</v>
      </c>
    </row>
    <row r="14" spans="1:32" x14ac:dyDescent="0.25">
      <c r="A14" s="5" t="s">
        <v>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2695</v>
      </c>
      <c r="W14" s="1">
        <v>0</v>
      </c>
      <c r="X14" s="1">
        <v>0</v>
      </c>
      <c r="Y14" s="1">
        <v>0</v>
      </c>
      <c r="Z14" s="1">
        <v>823</v>
      </c>
      <c r="AA14" s="1">
        <v>1338</v>
      </c>
      <c r="AB14" s="1">
        <v>1323</v>
      </c>
      <c r="AC14" s="1">
        <v>1338</v>
      </c>
      <c r="AD14" s="1">
        <v>823</v>
      </c>
      <c r="AE14" s="1">
        <v>823</v>
      </c>
      <c r="AF14" s="1">
        <v>823</v>
      </c>
    </row>
    <row r="15" spans="1:32" x14ac:dyDescent="0.25">
      <c r="A15" s="5" t="s">
        <v>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2554</v>
      </c>
      <c r="W15" s="1">
        <v>2554</v>
      </c>
      <c r="X15" s="1">
        <v>2554</v>
      </c>
      <c r="Y15" s="1">
        <v>2554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5" t="s">
        <v>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9352</v>
      </c>
      <c r="W16" s="1">
        <v>0</v>
      </c>
      <c r="X16" s="1">
        <v>0</v>
      </c>
      <c r="Y16" s="1">
        <v>0</v>
      </c>
      <c r="Z16" s="1">
        <v>6600</v>
      </c>
      <c r="AA16" s="1">
        <f>7110+3500</f>
        <v>10610</v>
      </c>
      <c r="AB16" s="1">
        <f>7410+3200</f>
        <v>10610</v>
      </c>
      <c r="AC16" s="1">
        <v>7110</v>
      </c>
      <c r="AD16" s="1">
        <v>0</v>
      </c>
      <c r="AE16" s="1">
        <v>0</v>
      </c>
      <c r="AF16" s="1">
        <v>0</v>
      </c>
    </row>
    <row r="17" spans="1:32" x14ac:dyDescent="0.25">
      <c r="A17" s="5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1385</v>
      </c>
      <c r="AB17" s="1">
        <v>361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5" t="s">
        <v>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940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5" t="s">
        <v>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715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5" t="s">
        <v>2</v>
      </c>
      <c r="B20" s="1">
        <v>2177</v>
      </c>
      <c r="C20" s="1">
        <v>2247</v>
      </c>
      <c r="D20" s="1">
        <v>2247</v>
      </c>
      <c r="E20" s="1">
        <v>2247</v>
      </c>
      <c r="F20" s="1">
        <v>2247</v>
      </c>
      <c r="G20" s="1">
        <v>2247</v>
      </c>
      <c r="H20" s="1">
        <v>2247</v>
      </c>
      <c r="I20" s="1">
        <v>2247</v>
      </c>
      <c r="J20" s="1">
        <v>2247</v>
      </c>
      <c r="K20" s="1">
        <v>2247</v>
      </c>
      <c r="L20" s="1">
        <v>2247</v>
      </c>
      <c r="M20" s="1">
        <v>2247</v>
      </c>
      <c r="N20" s="1">
        <v>2247</v>
      </c>
      <c r="O20" s="1">
        <v>2247</v>
      </c>
      <c r="P20" s="1">
        <v>2247</v>
      </c>
      <c r="Q20" s="1">
        <v>2247</v>
      </c>
      <c r="R20" s="1">
        <v>2247</v>
      </c>
      <c r="S20" s="1">
        <v>2247</v>
      </c>
      <c r="T20" s="1">
        <v>2247</v>
      </c>
      <c r="U20" s="1">
        <v>2247</v>
      </c>
      <c r="V20" s="1">
        <v>2571</v>
      </c>
      <c r="W20" s="1">
        <v>2247</v>
      </c>
      <c r="X20" s="1">
        <v>1910</v>
      </c>
      <c r="Y20" s="1">
        <v>1910</v>
      </c>
      <c r="Z20" s="1">
        <v>2247</v>
      </c>
      <c r="AA20" s="1">
        <f>3843+62+1252</f>
        <v>5157</v>
      </c>
      <c r="AB20" s="1">
        <f>2177+70+2874</f>
        <v>5121</v>
      </c>
      <c r="AC20" s="1">
        <f>2177+2747</f>
        <v>4924</v>
      </c>
      <c r="AD20" s="1">
        <f>2177+1919</f>
        <v>4096</v>
      </c>
      <c r="AE20" s="1">
        <f>2177+1919</f>
        <v>4096</v>
      </c>
      <c r="AF20" s="1">
        <f>2177+1728</f>
        <v>3905</v>
      </c>
    </row>
    <row r="21" spans="1:32" x14ac:dyDescent="0.25">
      <c r="A21" s="5" t="s">
        <v>5</v>
      </c>
      <c r="B21" s="1">
        <f>9455+3546</f>
        <v>13001</v>
      </c>
      <c r="C21" s="1">
        <f t="shared" ref="C21:H21" si="1">9455+3546</f>
        <v>13001</v>
      </c>
      <c r="D21" s="1">
        <f t="shared" si="1"/>
        <v>13001</v>
      </c>
      <c r="E21" s="1">
        <f t="shared" si="1"/>
        <v>13001</v>
      </c>
      <c r="F21" s="1">
        <f t="shared" si="1"/>
        <v>13001</v>
      </c>
      <c r="G21" s="1">
        <f t="shared" si="1"/>
        <v>13001</v>
      </c>
      <c r="H21" s="1">
        <f t="shared" si="1"/>
        <v>13001</v>
      </c>
      <c r="I21" s="1">
        <v>4867</v>
      </c>
      <c r="J21" s="1">
        <v>4867</v>
      </c>
      <c r="K21" s="1">
        <v>4867</v>
      </c>
      <c r="L21" s="1">
        <v>4867</v>
      </c>
      <c r="M21" s="1">
        <v>4867</v>
      </c>
      <c r="N21" s="1">
        <v>4867</v>
      </c>
      <c r="O21" s="1">
        <v>4867</v>
      </c>
      <c r="P21" s="1">
        <v>4867</v>
      </c>
      <c r="Q21" s="1">
        <v>4867</v>
      </c>
      <c r="R21" s="1">
        <v>4867</v>
      </c>
      <c r="S21" s="1">
        <v>4867</v>
      </c>
      <c r="T21" s="1">
        <v>4867</v>
      </c>
      <c r="U21" s="1">
        <v>4867</v>
      </c>
      <c r="V21" s="1">
        <f>9878+3103</f>
        <v>12981</v>
      </c>
      <c r="W21" s="1">
        <f>3794+7338</f>
        <v>11132</v>
      </c>
      <c r="X21" s="1">
        <f>3794+7338</f>
        <v>11132</v>
      </c>
      <c r="Y21" s="1">
        <f>3794+7338+3065</f>
        <v>14197</v>
      </c>
      <c r="Z21" s="1">
        <f>7347+6017+10000</f>
        <v>23364</v>
      </c>
      <c r="AA21" s="1">
        <f>3954+6185+15000</f>
        <v>25139</v>
      </c>
      <c r="AB21" s="1">
        <f>8938+3843+15838</f>
        <v>28619</v>
      </c>
      <c r="AC21" s="1">
        <f>8938+3843+12335</f>
        <v>25116</v>
      </c>
      <c r="AD21" s="1">
        <f>8938+3843+5000</f>
        <v>17781</v>
      </c>
      <c r="AE21" s="1">
        <f>8938+3843+5000</f>
        <v>17781</v>
      </c>
      <c r="AF21" s="1">
        <f>8938+3843+5000</f>
        <v>17781</v>
      </c>
    </row>
    <row r="22" spans="1:32" x14ac:dyDescent="0.25">
      <c r="A22" s="5" t="s">
        <v>10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16346</v>
      </c>
      <c r="W22" s="1">
        <f>161+1722</f>
        <v>1883</v>
      </c>
      <c r="X22" s="1">
        <v>161</v>
      </c>
      <c r="Y22" s="1">
        <v>161</v>
      </c>
      <c r="Z22" s="1">
        <v>2869</v>
      </c>
      <c r="AA22" s="1">
        <v>1795</v>
      </c>
      <c r="AB22" s="1">
        <v>1676</v>
      </c>
      <c r="AC22" s="1">
        <v>2869</v>
      </c>
      <c r="AD22" s="1">
        <v>3256</v>
      </c>
      <c r="AE22" s="1">
        <v>3256</v>
      </c>
      <c r="AF22" s="1">
        <v>3256</v>
      </c>
    </row>
    <row r="23" spans="1:32" x14ac:dyDescent="0.25">
      <c r="A23" s="18" t="s">
        <v>11</v>
      </c>
      <c r="B23" s="19">
        <v>14970</v>
      </c>
      <c r="C23" s="19">
        <v>14970</v>
      </c>
      <c r="D23" s="19">
        <v>14970</v>
      </c>
      <c r="E23" s="19">
        <v>14970</v>
      </c>
      <c r="F23" s="19">
        <v>14970</v>
      </c>
      <c r="G23" s="19">
        <v>14970</v>
      </c>
      <c r="H23" s="19">
        <v>14970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15000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5764</v>
      </c>
      <c r="W23" s="19">
        <v>5855</v>
      </c>
      <c r="X23" s="19">
        <v>6662</v>
      </c>
      <c r="Y23" s="19">
        <v>6026</v>
      </c>
      <c r="Z23" s="19">
        <v>5462</v>
      </c>
      <c r="AA23" s="19">
        <v>4227</v>
      </c>
      <c r="AB23" s="19">
        <v>3983</v>
      </c>
      <c r="AC23" s="19">
        <v>5011</v>
      </c>
      <c r="AD23" s="19">
        <v>7020</v>
      </c>
      <c r="AE23" s="19">
        <v>7020</v>
      </c>
      <c r="AF23" s="19">
        <v>7020</v>
      </c>
    </row>
    <row r="25" spans="1:32" ht="26.4" x14ac:dyDescent="0.25">
      <c r="A25" s="2" t="s">
        <v>24</v>
      </c>
    </row>
    <row r="26" spans="1:32" x14ac:dyDescent="0.25">
      <c r="A26" s="13" t="s">
        <v>1</v>
      </c>
      <c r="B26" s="1">
        <v>9328</v>
      </c>
      <c r="C26" s="1">
        <v>9351</v>
      </c>
      <c r="D26" s="1">
        <v>9504</v>
      </c>
      <c r="E26" s="1">
        <v>9504</v>
      </c>
      <c r="F26" s="1">
        <v>10142</v>
      </c>
      <c r="G26" s="1">
        <v>9687</v>
      </c>
      <c r="H26" s="1">
        <v>9734</v>
      </c>
      <c r="I26" s="1">
        <v>9539</v>
      </c>
      <c r="J26" s="1">
        <v>9639</v>
      </c>
      <c r="K26" s="1">
        <v>9792</v>
      </c>
      <c r="L26" s="1">
        <v>9792</v>
      </c>
      <c r="M26" s="1">
        <v>9672</v>
      </c>
      <c r="N26" s="1">
        <v>12441</v>
      </c>
      <c r="O26" s="1">
        <v>16192</v>
      </c>
      <c r="P26" s="1">
        <v>10839</v>
      </c>
      <c r="Q26" s="1">
        <v>10861</v>
      </c>
      <c r="R26" s="1">
        <v>3212</v>
      </c>
      <c r="S26" s="1">
        <v>3212</v>
      </c>
      <c r="T26" s="1">
        <v>3622</v>
      </c>
      <c r="U26" s="1">
        <v>24067</v>
      </c>
      <c r="V26" s="1">
        <v>11830</v>
      </c>
      <c r="W26" s="1">
        <v>5916</v>
      </c>
      <c r="X26" s="1">
        <v>6016</v>
      </c>
      <c r="Y26" s="1">
        <v>5942</v>
      </c>
      <c r="Z26" s="1">
        <v>5707</v>
      </c>
      <c r="AA26" s="1">
        <v>6218</v>
      </c>
      <c r="AB26" s="1">
        <v>7675</v>
      </c>
      <c r="AC26" s="1">
        <v>6786</v>
      </c>
      <c r="AD26" s="1">
        <v>7845</v>
      </c>
      <c r="AE26" s="1">
        <v>7945</v>
      </c>
      <c r="AF26" s="1">
        <v>8098</v>
      </c>
    </row>
    <row r="27" spans="1:32" x14ac:dyDescent="0.25">
      <c r="A27" s="5" t="s">
        <v>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179</v>
      </c>
      <c r="U27" s="1">
        <v>192</v>
      </c>
      <c r="V27" s="1">
        <v>192</v>
      </c>
      <c r="W27" s="1">
        <v>192</v>
      </c>
      <c r="X27" s="1">
        <v>192</v>
      </c>
      <c r="Y27" s="1">
        <v>192</v>
      </c>
      <c r="Z27" s="1">
        <v>192</v>
      </c>
      <c r="AA27" s="1">
        <v>192</v>
      </c>
      <c r="AB27" s="1">
        <v>192</v>
      </c>
      <c r="AC27" s="1">
        <v>192</v>
      </c>
      <c r="AD27" s="1">
        <v>192</v>
      </c>
      <c r="AE27" s="1">
        <v>192</v>
      </c>
      <c r="AF27" s="1">
        <v>192</v>
      </c>
    </row>
    <row r="28" spans="1:32" x14ac:dyDescent="0.25">
      <c r="A28" s="5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1727</v>
      </c>
      <c r="AE28" s="1">
        <v>1727</v>
      </c>
      <c r="AF28" s="1">
        <v>1727</v>
      </c>
    </row>
    <row r="29" spans="1:32" x14ac:dyDescent="0.25">
      <c r="A29" s="2"/>
    </row>
    <row r="30" spans="1:32" ht="26.4" x14ac:dyDescent="0.25">
      <c r="A30" s="2" t="s">
        <v>25</v>
      </c>
    </row>
    <row r="31" spans="1:32" x14ac:dyDescent="0.25">
      <c r="A31" s="5" t="s">
        <v>1</v>
      </c>
      <c r="B31" s="1">
        <f>+IF(B73=0,0,B73/0.97884)</f>
        <v>0</v>
      </c>
      <c r="C31" s="1">
        <f t="shared" ref="C31:AF31" si="2">+IF(C73=0,0,C73/0.97884)</f>
        <v>0</v>
      </c>
      <c r="D31" s="1">
        <f t="shared" si="2"/>
        <v>0</v>
      </c>
      <c r="E31" s="1">
        <f t="shared" si="2"/>
        <v>11762.903028074046</v>
      </c>
      <c r="F31" s="1">
        <f t="shared" si="2"/>
        <v>11755.751706101099</v>
      </c>
      <c r="G31" s="1">
        <f t="shared" si="2"/>
        <v>16420.456867312329</v>
      </c>
      <c r="H31" s="1">
        <f t="shared" si="2"/>
        <v>16420.456867312329</v>
      </c>
      <c r="I31" s="1">
        <f t="shared" si="2"/>
        <v>16420.456867312329</v>
      </c>
      <c r="J31" s="1">
        <f t="shared" si="2"/>
        <v>12682.358710310162</v>
      </c>
      <c r="K31" s="1">
        <f t="shared" si="2"/>
        <v>12682.358710310162</v>
      </c>
      <c r="L31" s="1">
        <f t="shared" si="2"/>
        <v>12682.358710310162</v>
      </c>
      <c r="M31" s="1">
        <f t="shared" si="2"/>
        <v>12682.358710310162</v>
      </c>
      <c r="N31" s="1">
        <f t="shared" si="2"/>
        <v>12682.358710310162</v>
      </c>
      <c r="O31" s="1">
        <f t="shared" si="2"/>
        <v>6613.951207551796</v>
      </c>
      <c r="P31" s="1">
        <f t="shared" si="2"/>
        <v>6835.6421887131701</v>
      </c>
      <c r="Q31" s="1">
        <f t="shared" si="2"/>
        <v>6835.6421887131701</v>
      </c>
      <c r="R31" s="1">
        <f t="shared" si="2"/>
        <v>6835.6421887131701</v>
      </c>
      <c r="S31" s="1">
        <f t="shared" si="2"/>
        <v>0</v>
      </c>
      <c r="T31" s="1">
        <f t="shared" si="2"/>
        <v>0</v>
      </c>
      <c r="U31" s="1">
        <f t="shared" si="2"/>
        <v>0</v>
      </c>
      <c r="V31" s="1">
        <f t="shared" si="2"/>
        <v>1382.2483756282948</v>
      </c>
      <c r="W31" s="1">
        <f t="shared" si="2"/>
        <v>4618.7323770994235</v>
      </c>
      <c r="X31" s="1">
        <f t="shared" si="2"/>
        <v>4618.7323770994235</v>
      </c>
      <c r="Y31" s="1">
        <f t="shared" si="2"/>
        <v>4618.7323770994235</v>
      </c>
      <c r="Z31" s="1">
        <f t="shared" si="2"/>
        <v>6581.2594499611787</v>
      </c>
      <c r="AA31" s="1">
        <f t="shared" si="2"/>
        <v>0</v>
      </c>
      <c r="AB31" s="1">
        <f t="shared" si="2"/>
        <v>0</v>
      </c>
      <c r="AC31" s="1">
        <f t="shared" si="2"/>
        <v>1570.225981774345</v>
      </c>
      <c r="AD31" s="1">
        <f t="shared" si="2"/>
        <v>1570.225981774345</v>
      </c>
      <c r="AE31" s="1">
        <f t="shared" si="2"/>
        <v>1570.225981774345</v>
      </c>
      <c r="AF31" s="1">
        <f t="shared" si="2"/>
        <v>1570.225981774345</v>
      </c>
    </row>
    <row r="32" spans="1:32" x14ac:dyDescent="0.25">
      <c r="A32" s="5" t="s">
        <v>2</v>
      </c>
      <c r="B32" s="1">
        <f>+IF(B74=0,0,B74/0.97884)</f>
        <v>0</v>
      </c>
      <c r="C32" s="1">
        <f t="shared" ref="C32:Q32" si="3">+IF(C74=0,0,C74/0.97884)</f>
        <v>0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  <c r="L32" s="1">
        <f t="shared" si="3"/>
        <v>0</v>
      </c>
      <c r="M32" s="1">
        <f t="shared" si="3"/>
        <v>0</v>
      </c>
      <c r="N32" s="1">
        <f t="shared" si="3"/>
        <v>0</v>
      </c>
      <c r="O32" s="1">
        <f t="shared" si="3"/>
        <v>0</v>
      </c>
      <c r="P32" s="1">
        <f t="shared" si="3"/>
        <v>0</v>
      </c>
      <c r="Q32" s="1">
        <f t="shared" si="3"/>
        <v>0</v>
      </c>
      <c r="R32" s="1">
        <f t="shared" ref="R32:AF32" si="4">+IF(R74=0,0,R74/0.97884)</f>
        <v>0</v>
      </c>
      <c r="S32" s="1">
        <f t="shared" si="4"/>
        <v>0</v>
      </c>
      <c r="T32" s="1">
        <f t="shared" si="4"/>
        <v>0</v>
      </c>
      <c r="U32" s="1">
        <f t="shared" si="4"/>
        <v>0</v>
      </c>
      <c r="V32" s="1">
        <f t="shared" si="4"/>
        <v>0</v>
      </c>
      <c r="W32" s="1">
        <f t="shared" si="4"/>
        <v>1131.9521065751296</v>
      </c>
      <c r="X32" s="1">
        <f t="shared" si="4"/>
        <v>1198.3572391810715</v>
      </c>
      <c r="Y32" s="1">
        <f t="shared" si="4"/>
        <v>1197.3356217563646</v>
      </c>
      <c r="Z32" s="1">
        <f t="shared" si="4"/>
        <v>0</v>
      </c>
      <c r="AA32" s="1">
        <f t="shared" si="4"/>
        <v>0</v>
      </c>
      <c r="AB32" s="1">
        <f t="shared" si="4"/>
        <v>0</v>
      </c>
      <c r="AC32" s="1">
        <f t="shared" si="4"/>
        <v>0</v>
      </c>
      <c r="AD32" s="1">
        <f t="shared" si="4"/>
        <v>0</v>
      </c>
      <c r="AE32" s="1">
        <f t="shared" si="4"/>
        <v>0</v>
      </c>
      <c r="AF32" s="1">
        <f t="shared" si="4"/>
        <v>0</v>
      </c>
    </row>
    <row r="33" spans="1:33" x14ac:dyDescent="0.25">
      <c r="A33" s="5" t="s">
        <v>3</v>
      </c>
      <c r="B33" s="1">
        <f>+IF(B75=0,0,B75/0.97884)</f>
        <v>0</v>
      </c>
      <c r="C33" s="1">
        <f t="shared" ref="C33:Q33" si="5">+IF(C75=0,0,C75/0.97884)</f>
        <v>0</v>
      </c>
      <c r="D33" s="1">
        <f t="shared" si="5"/>
        <v>0</v>
      </c>
      <c r="E33" s="1">
        <f t="shared" si="5"/>
        <v>0</v>
      </c>
      <c r="F33" s="1">
        <f t="shared" si="5"/>
        <v>0</v>
      </c>
      <c r="G33" s="1">
        <f t="shared" si="5"/>
        <v>0</v>
      </c>
      <c r="H33" s="1">
        <f t="shared" si="5"/>
        <v>0</v>
      </c>
      <c r="I33" s="1">
        <f t="shared" si="5"/>
        <v>0</v>
      </c>
      <c r="J33" s="1">
        <f t="shared" si="5"/>
        <v>0</v>
      </c>
      <c r="K33" s="1">
        <f t="shared" si="5"/>
        <v>0</v>
      </c>
      <c r="L33" s="1">
        <f t="shared" si="5"/>
        <v>0</v>
      </c>
      <c r="M33" s="1">
        <f t="shared" si="5"/>
        <v>0</v>
      </c>
      <c r="N33" s="1">
        <f t="shared" si="5"/>
        <v>0</v>
      </c>
      <c r="O33" s="1">
        <f t="shared" si="5"/>
        <v>0</v>
      </c>
      <c r="P33" s="1">
        <f t="shared" si="5"/>
        <v>0</v>
      </c>
      <c r="Q33" s="1">
        <f t="shared" si="5"/>
        <v>0</v>
      </c>
      <c r="R33" s="1">
        <f t="shared" ref="R33:AF33" si="6">+IF(R75=0,0,R75/0.97884)</f>
        <v>0</v>
      </c>
      <c r="S33" s="1">
        <f t="shared" si="6"/>
        <v>0</v>
      </c>
      <c r="T33" s="1">
        <f t="shared" si="6"/>
        <v>0</v>
      </c>
      <c r="U33" s="1">
        <f t="shared" si="6"/>
        <v>0</v>
      </c>
      <c r="V33" s="1">
        <f t="shared" si="6"/>
        <v>0</v>
      </c>
      <c r="W33" s="1">
        <f t="shared" si="6"/>
        <v>2014.6295615218012</v>
      </c>
      <c r="X33" s="1">
        <f t="shared" si="6"/>
        <v>2014.6295615218012</v>
      </c>
      <c r="Y33" s="1">
        <f t="shared" si="6"/>
        <v>2035.0619100159372</v>
      </c>
      <c r="Z33" s="1">
        <f t="shared" si="6"/>
        <v>0</v>
      </c>
      <c r="AA33" s="1">
        <f t="shared" si="6"/>
        <v>0</v>
      </c>
      <c r="AB33" s="1">
        <f t="shared" si="6"/>
        <v>0</v>
      </c>
      <c r="AC33" s="1">
        <f t="shared" si="6"/>
        <v>0</v>
      </c>
      <c r="AD33" s="1">
        <f t="shared" si="6"/>
        <v>0</v>
      </c>
      <c r="AE33" s="1">
        <f t="shared" si="6"/>
        <v>0</v>
      </c>
      <c r="AF33" s="1">
        <f t="shared" si="6"/>
        <v>0</v>
      </c>
    </row>
    <row r="34" spans="1:33" x14ac:dyDescent="0.25">
      <c r="A34" s="5" t="s">
        <v>4</v>
      </c>
      <c r="B34" s="1">
        <f t="shared" ref="B34:Q34" si="7">+IF(B76=0,0,B76/0.97884)</f>
        <v>0</v>
      </c>
      <c r="C34" s="1">
        <f t="shared" si="7"/>
        <v>0</v>
      </c>
      <c r="D34" s="1">
        <f t="shared" si="7"/>
        <v>0</v>
      </c>
      <c r="E34" s="1">
        <f t="shared" si="7"/>
        <v>0</v>
      </c>
      <c r="F34" s="1">
        <f t="shared" si="7"/>
        <v>0</v>
      </c>
      <c r="G34" s="1">
        <f t="shared" si="7"/>
        <v>0</v>
      </c>
      <c r="H34" s="1">
        <f t="shared" si="7"/>
        <v>0</v>
      </c>
      <c r="I34" s="1">
        <f t="shared" si="7"/>
        <v>0</v>
      </c>
      <c r="J34" s="1">
        <f t="shared" si="7"/>
        <v>0</v>
      </c>
      <c r="K34" s="1">
        <f t="shared" si="7"/>
        <v>0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">
        <f t="shared" si="7"/>
        <v>0</v>
      </c>
      <c r="Q34" s="1">
        <f t="shared" si="7"/>
        <v>0</v>
      </c>
      <c r="R34" s="1">
        <f t="shared" ref="R34:AF34" si="8">+IF(R76=0,0,R76/0.97884)</f>
        <v>0</v>
      </c>
      <c r="S34" s="1">
        <f t="shared" si="8"/>
        <v>0</v>
      </c>
      <c r="T34" s="1">
        <f t="shared" si="8"/>
        <v>0</v>
      </c>
      <c r="U34" s="1">
        <f t="shared" si="8"/>
        <v>0</v>
      </c>
      <c r="V34" s="1">
        <f t="shared" si="8"/>
        <v>0</v>
      </c>
      <c r="W34" s="1">
        <f t="shared" si="8"/>
        <v>6699.7670712271665</v>
      </c>
      <c r="X34" s="1">
        <f t="shared" si="8"/>
        <v>6937.8039311838502</v>
      </c>
      <c r="Y34" s="1">
        <f t="shared" si="8"/>
        <v>6699.7670712271665</v>
      </c>
      <c r="Z34" s="1">
        <f t="shared" si="8"/>
        <v>0</v>
      </c>
      <c r="AA34" s="1">
        <f t="shared" si="8"/>
        <v>0</v>
      </c>
      <c r="AB34" s="1">
        <f t="shared" si="8"/>
        <v>0</v>
      </c>
      <c r="AC34" s="1">
        <f t="shared" si="8"/>
        <v>0</v>
      </c>
      <c r="AD34" s="1">
        <f t="shared" si="8"/>
        <v>0</v>
      </c>
      <c r="AE34" s="1">
        <f t="shared" si="8"/>
        <v>0</v>
      </c>
      <c r="AF34" s="1">
        <f t="shared" si="8"/>
        <v>0</v>
      </c>
    </row>
    <row r="35" spans="1:33" x14ac:dyDescent="0.25">
      <c r="A35" s="5" t="s">
        <v>5</v>
      </c>
      <c r="B35" s="1">
        <f t="shared" ref="B35:AF35" si="9">+IF(B77=0,0,B77/0.97884)</f>
        <v>0</v>
      </c>
      <c r="C35" s="1">
        <f t="shared" si="9"/>
        <v>0</v>
      </c>
      <c r="D35" s="1">
        <f t="shared" si="9"/>
        <v>0</v>
      </c>
      <c r="E35" s="1">
        <f t="shared" si="9"/>
        <v>0</v>
      </c>
      <c r="F35" s="1">
        <f t="shared" si="9"/>
        <v>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0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>
        <f t="shared" si="9"/>
        <v>0</v>
      </c>
      <c r="P35" s="1">
        <f t="shared" si="9"/>
        <v>0</v>
      </c>
      <c r="Q35" s="1">
        <f t="shared" si="9"/>
        <v>0</v>
      </c>
      <c r="R35" s="1">
        <f t="shared" si="9"/>
        <v>0</v>
      </c>
      <c r="S35" s="1">
        <f t="shared" si="9"/>
        <v>0</v>
      </c>
      <c r="T35" s="1">
        <f t="shared" si="9"/>
        <v>0</v>
      </c>
      <c r="U35" s="1">
        <f t="shared" si="9"/>
        <v>0</v>
      </c>
      <c r="V35" s="1">
        <f t="shared" si="9"/>
        <v>0</v>
      </c>
      <c r="W35" s="1">
        <f t="shared" si="9"/>
        <v>13064.443627150504</v>
      </c>
      <c r="X35" s="1">
        <f t="shared" si="9"/>
        <v>13239.140206775366</v>
      </c>
      <c r="Y35" s="1">
        <f t="shared" si="9"/>
        <v>10289.730701646848</v>
      </c>
      <c r="Z35" s="1">
        <f t="shared" si="9"/>
        <v>0</v>
      </c>
      <c r="AA35" s="1">
        <f t="shared" si="9"/>
        <v>0</v>
      </c>
      <c r="AB35" s="1">
        <f t="shared" si="9"/>
        <v>0</v>
      </c>
      <c r="AC35" s="1">
        <f t="shared" si="9"/>
        <v>0</v>
      </c>
      <c r="AD35" s="1">
        <f t="shared" si="9"/>
        <v>0</v>
      </c>
      <c r="AE35" s="1">
        <f t="shared" si="9"/>
        <v>0</v>
      </c>
      <c r="AF35" s="1">
        <f t="shared" si="9"/>
        <v>0</v>
      </c>
    </row>
    <row r="37" spans="1:33" ht="26.4" x14ac:dyDescent="0.25">
      <c r="A37" s="17" t="s">
        <v>30</v>
      </c>
      <c r="B37" s="7">
        <f>+B46-B39-B41-B44</f>
        <v>193666</v>
      </c>
      <c r="C37" s="7">
        <f t="shared" ref="C37:AF37" si="10">+C46-C39-C41-C44</f>
        <v>173249</v>
      </c>
      <c r="D37" s="7">
        <f t="shared" si="10"/>
        <v>187100</v>
      </c>
      <c r="E37" s="7">
        <f t="shared" si="10"/>
        <v>248811.90302807407</v>
      </c>
      <c r="F37" s="7">
        <f t="shared" si="10"/>
        <v>259730.75170610112</v>
      </c>
      <c r="G37" s="7">
        <f t="shared" si="10"/>
        <v>242336.45686731231</v>
      </c>
      <c r="H37" s="7">
        <f t="shared" si="10"/>
        <v>269712.45686731231</v>
      </c>
      <c r="I37" s="7">
        <f t="shared" si="10"/>
        <v>218304.45686731231</v>
      </c>
      <c r="J37" s="7">
        <f t="shared" si="10"/>
        <v>207891.35871031016</v>
      </c>
      <c r="K37" s="7">
        <f t="shared" si="10"/>
        <v>199470.35871031016</v>
      </c>
      <c r="L37" s="7">
        <f t="shared" si="10"/>
        <v>213671.35871031016</v>
      </c>
      <c r="M37" s="7">
        <f t="shared" si="10"/>
        <v>217560.35871031016</v>
      </c>
      <c r="N37" s="7">
        <f t="shared" si="10"/>
        <v>254854.35871031019</v>
      </c>
      <c r="O37" s="7">
        <f t="shared" si="10"/>
        <v>256057.95120755176</v>
      </c>
      <c r="P37" s="7">
        <f t="shared" si="10"/>
        <v>199965.64218871316</v>
      </c>
      <c r="Q37" s="7">
        <f t="shared" si="10"/>
        <v>232398.64218871319</v>
      </c>
      <c r="R37" s="7">
        <f t="shared" si="10"/>
        <v>237879.64218871319</v>
      </c>
      <c r="S37" s="7">
        <f t="shared" si="10"/>
        <v>216484</v>
      </c>
      <c r="T37" s="7">
        <f t="shared" si="10"/>
        <v>206520</v>
      </c>
      <c r="U37" s="7">
        <f t="shared" si="10"/>
        <v>243611</v>
      </c>
      <c r="V37" s="7">
        <f t="shared" si="10"/>
        <v>311232.24837562832</v>
      </c>
      <c r="W37" s="7">
        <f t="shared" si="10"/>
        <v>267420.52474357403</v>
      </c>
      <c r="X37" s="7">
        <f t="shared" si="10"/>
        <v>258321.66331576149</v>
      </c>
      <c r="Y37" s="7">
        <f t="shared" si="10"/>
        <v>288628.62768174574</v>
      </c>
      <c r="Z37" s="7">
        <f t="shared" si="10"/>
        <v>279288.25944996119</v>
      </c>
      <c r="AA37" s="7">
        <f t="shared" si="10"/>
        <v>297840</v>
      </c>
      <c r="AB37" s="7">
        <f t="shared" si="10"/>
        <v>298811</v>
      </c>
      <c r="AC37" s="7">
        <f t="shared" si="10"/>
        <v>279235.22598177433</v>
      </c>
      <c r="AD37" s="7">
        <f t="shared" si="10"/>
        <v>234984.22598177433</v>
      </c>
      <c r="AE37" s="7">
        <f t="shared" si="10"/>
        <v>234928.22598177433</v>
      </c>
      <c r="AF37" s="7">
        <f t="shared" si="10"/>
        <v>232924.22598177433</v>
      </c>
    </row>
    <row r="39" spans="1:33" ht="26.4" x14ac:dyDescent="0.25">
      <c r="A39" s="2" t="s">
        <v>13</v>
      </c>
      <c r="B39" s="1">
        <v>18266</v>
      </c>
      <c r="C39" s="1">
        <v>10217</v>
      </c>
      <c r="D39" s="1">
        <v>28983</v>
      </c>
      <c r="E39" s="1">
        <v>45047</v>
      </c>
      <c r="F39" s="1">
        <v>48775</v>
      </c>
      <c r="G39" s="1">
        <v>16983</v>
      </c>
      <c r="H39" s="1">
        <v>34389</v>
      </c>
      <c r="I39" s="1">
        <v>42307</v>
      </c>
      <c r="J39" s="1">
        <v>40337</v>
      </c>
      <c r="K39" s="1">
        <v>28396</v>
      </c>
      <c r="L39" s="1">
        <v>29455</v>
      </c>
      <c r="M39" s="1">
        <v>41579</v>
      </c>
      <c r="N39" s="1">
        <v>45736</v>
      </c>
      <c r="O39" s="1">
        <v>39324</v>
      </c>
      <c r="P39" s="1">
        <v>34892</v>
      </c>
      <c r="Q39" s="1">
        <v>63980</v>
      </c>
      <c r="R39" s="1">
        <v>65090</v>
      </c>
      <c r="S39" s="1">
        <v>61622</v>
      </c>
      <c r="T39" s="1">
        <v>30753</v>
      </c>
      <c r="U39" s="1">
        <v>43430</v>
      </c>
      <c r="V39" s="1">
        <v>128787</v>
      </c>
      <c r="W39" s="1">
        <v>125237</v>
      </c>
      <c r="X39" s="1">
        <v>118053</v>
      </c>
      <c r="Y39" s="1">
        <v>145114</v>
      </c>
      <c r="Z39" s="1">
        <v>122383</v>
      </c>
      <c r="AA39" s="1">
        <v>119540</v>
      </c>
      <c r="AB39" s="1">
        <v>122255</v>
      </c>
      <c r="AC39" s="1">
        <v>123245</v>
      </c>
      <c r="AD39" s="1">
        <v>104466</v>
      </c>
      <c r="AE39" s="1">
        <v>110631</v>
      </c>
      <c r="AF39" s="1">
        <v>110590</v>
      </c>
      <c r="AG39" s="3">
        <f>SUM(B39:AF39)</f>
        <v>2099862</v>
      </c>
    </row>
    <row r="41" spans="1:33" ht="26.4" x14ac:dyDescent="0.25">
      <c r="A41" s="2" t="s">
        <v>14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7401</v>
      </c>
      <c r="S41" s="1">
        <v>13401</v>
      </c>
      <c r="T41" s="1">
        <v>19590</v>
      </c>
      <c r="U41" s="1">
        <v>14920</v>
      </c>
      <c r="V41" s="1">
        <v>15169</v>
      </c>
      <c r="W41" s="1">
        <v>7401</v>
      </c>
      <c r="X41" s="1">
        <v>7401</v>
      </c>
      <c r="Y41" s="1">
        <v>7507</v>
      </c>
      <c r="Z41" s="1">
        <v>7401</v>
      </c>
      <c r="AA41" s="1">
        <v>8579</v>
      </c>
      <c r="AB41" s="1">
        <v>8569</v>
      </c>
      <c r="AC41" s="1">
        <v>8501</v>
      </c>
      <c r="AD41" s="1">
        <v>7629</v>
      </c>
      <c r="AE41" s="1">
        <v>7629</v>
      </c>
      <c r="AF41" s="1">
        <v>7629</v>
      </c>
      <c r="AG41" s="3">
        <f>SUM(B41:AF41)</f>
        <v>148727</v>
      </c>
    </row>
    <row r="43" spans="1:33" ht="26.4" x14ac:dyDescent="0.25">
      <c r="A43" s="2" t="s">
        <v>15</v>
      </c>
    </row>
    <row r="44" spans="1:33" x14ac:dyDescent="0.25">
      <c r="A44" s="5" t="s">
        <v>16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31969</v>
      </c>
      <c r="W44" s="1">
        <v>2554</v>
      </c>
      <c r="X44" s="1">
        <v>2554</v>
      </c>
      <c r="Y44" s="1">
        <v>5619</v>
      </c>
      <c r="Z44" s="1">
        <v>28270</v>
      </c>
      <c r="AA44" s="1">
        <v>42655</v>
      </c>
      <c r="AB44" s="1">
        <v>40341</v>
      </c>
      <c r="AC44" s="1">
        <v>18449</v>
      </c>
      <c r="AD44" s="1">
        <v>2934</v>
      </c>
      <c r="AE44" s="1">
        <v>2934</v>
      </c>
      <c r="AF44" s="1">
        <v>2934</v>
      </c>
      <c r="AG44" s="3">
        <f>SUM(B44:AF44)</f>
        <v>181213</v>
      </c>
    </row>
    <row r="45" spans="1:33" x14ac:dyDescent="0.25">
      <c r="A45" s="6" t="s">
        <v>17</v>
      </c>
    </row>
    <row r="46" spans="1:33" x14ac:dyDescent="0.25">
      <c r="A46" s="20" t="s">
        <v>23</v>
      </c>
      <c r="B46" s="7">
        <f t="shared" ref="B46:AF46" si="11">+SUM(B13:B23)+SUM(B26:B28)+SUM(B31:B35)+B39+B41+B44</f>
        <v>211932</v>
      </c>
      <c r="C46" s="7">
        <f t="shared" si="11"/>
        <v>183466</v>
      </c>
      <c r="D46" s="7">
        <f t="shared" si="11"/>
        <v>216083</v>
      </c>
      <c r="E46" s="7">
        <f t="shared" si="11"/>
        <v>293858.90302807407</v>
      </c>
      <c r="F46" s="7">
        <f t="shared" si="11"/>
        <v>308505.75170610112</v>
      </c>
      <c r="G46" s="7">
        <f t="shared" si="11"/>
        <v>259319.45686731231</v>
      </c>
      <c r="H46" s="7">
        <f t="shared" si="11"/>
        <v>304101.45686731231</v>
      </c>
      <c r="I46" s="7">
        <f t="shared" si="11"/>
        <v>260611.45686731231</v>
      </c>
      <c r="J46" s="7">
        <f t="shared" si="11"/>
        <v>248228.35871031016</v>
      </c>
      <c r="K46" s="7">
        <f t="shared" si="11"/>
        <v>227866.35871031016</v>
      </c>
      <c r="L46" s="7">
        <f t="shared" si="11"/>
        <v>243126.35871031016</v>
      </c>
      <c r="M46" s="7">
        <f t="shared" si="11"/>
        <v>259139.35871031016</v>
      </c>
      <c r="N46" s="7">
        <f t="shared" si="11"/>
        <v>300590.35871031019</v>
      </c>
      <c r="O46" s="7">
        <f t="shared" si="11"/>
        <v>295381.95120755176</v>
      </c>
      <c r="P46" s="7">
        <f t="shared" si="11"/>
        <v>234857.64218871316</v>
      </c>
      <c r="Q46" s="7">
        <f t="shared" si="11"/>
        <v>296378.64218871319</v>
      </c>
      <c r="R46" s="7">
        <f t="shared" si="11"/>
        <v>310370.64218871319</v>
      </c>
      <c r="S46" s="7">
        <f t="shared" si="11"/>
        <v>291507</v>
      </c>
      <c r="T46" s="7">
        <f t="shared" si="11"/>
        <v>256863</v>
      </c>
      <c r="U46" s="7">
        <f t="shared" si="11"/>
        <v>301961</v>
      </c>
      <c r="V46" s="7">
        <f t="shared" si="11"/>
        <v>487157.24837562832</v>
      </c>
      <c r="W46" s="7">
        <f t="shared" si="11"/>
        <v>402612.52474357403</v>
      </c>
      <c r="X46" s="7">
        <f t="shared" si="11"/>
        <v>386329.66331576149</v>
      </c>
      <c r="Y46" s="7">
        <f t="shared" si="11"/>
        <v>446868.62768174574</v>
      </c>
      <c r="Z46" s="7">
        <f t="shared" si="11"/>
        <v>437342.25944996119</v>
      </c>
      <c r="AA46" s="7">
        <f t="shared" si="11"/>
        <v>468614</v>
      </c>
      <c r="AB46" s="7">
        <f t="shared" si="11"/>
        <v>469976</v>
      </c>
      <c r="AC46" s="7">
        <f t="shared" si="11"/>
        <v>429430.22598177433</v>
      </c>
      <c r="AD46" s="7">
        <f t="shared" si="11"/>
        <v>350013.22598177433</v>
      </c>
      <c r="AE46" s="7">
        <f t="shared" si="11"/>
        <v>356122.22598177433</v>
      </c>
      <c r="AF46" s="7">
        <f t="shared" si="11"/>
        <v>354077.22598177433</v>
      </c>
      <c r="AG46" s="3">
        <f>SUM(B46:AF46)</f>
        <v>9892691.9241551198</v>
      </c>
    </row>
    <row r="48" spans="1:33" ht="26.4" x14ac:dyDescent="0.25">
      <c r="A48" s="2" t="s">
        <v>28</v>
      </c>
      <c r="B48" s="15">
        <f t="shared" ref="B48:AF48" si="12">+IF(B46&lt;B6,0,B46-B6)</f>
        <v>0</v>
      </c>
      <c r="C48" s="15">
        <f t="shared" si="12"/>
        <v>0</v>
      </c>
      <c r="D48" s="15">
        <f t="shared" si="12"/>
        <v>0</v>
      </c>
      <c r="E48" s="15">
        <f t="shared" si="12"/>
        <v>61771.90302807407</v>
      </c>
      <c r="F48" s="15">
        <f t="shared" si="12"/>
        <v>76418.751706101117</v>
      </c>
      <c r="G48" s="15">
        <f t="shared" si="12"/>
        <v>27232.456867312314</v>
      </c>
      <c r="H48" s="15">
        <f t="shared" si="12"/>
        <v>72014.456867312314</v>
      </c>
      <c r="I48" s="15">
        <f t="shared" si="12"/>
        <v>28524.456867312314</v>
      </c>
      <c r="J48" s="15">
        <f t="shared" si="12"/>
        <v>16141.35871031016</v>
      </c>
      <c r="K48" s="15">
        <f t="shared" si="12"/>
        <v>0</v>
      </c>
      <c r="L48" s="15">
        <f t="shared" si="12"/>
        <v>11039.35871031016</v>
      </c>
      <c r="M48" s="15">
        <f t="shared" si="12"/>
        <v>27052.35871031016</v>
      </c>
      <c r="N48" s="15">
        <f t="shared" si="12"/>
        <v>68503.358710310189</v>
      </c>
      <c r="O48" s="15">
        <f t="shared" si="12"/>
        <v>63294.951207551756</v>
      </c>
      <c r="P48" s="15">
        <f t="shared" si="12"/>
        <v>2770.6421887131582</v>
      </c>
      <c r="Q48" s="15">
        <f t="shared" si="12"/>
        <v>64291.642188713187</v>
      </c>
      <c r="R48" s="15">
        <f t="shared" si="12"/>
        <v>78283.642188713187</v>
      </c>
      <c r="S48" s="15">
        <f t="shared" si="12"/>
        <v>59420</v>
      </c>
      <c r="T48" s="15">
        <f t="shared" si="12"/>
        <v>24776</v>
      </c>
      <c r="U48" s="15">
        <f t="shared" si="12"/>
        <v>69874</v>
      </c>
      <c r="V48" s="15">
        <f t="shared" si="12"/>
        <v>255070.24837562832</v>
      </c>
      <c r="W48" s="15">
        <f t="shared" si="12"/>
        <v>170525.52474357403</v>
      </c>
      <c r="X48" s="15">
        <f t="shared" si="12"/>
        <v>154242.66331576149</v>
      </c>
      <c r="Y48" s="15">
        <f t="shared" si="12"/>
        <v>214781.62768174574</v>
      </c>
      <c r="Z48" s="15">
        <f t="shared" si="12"/>
        <v>205255.25944996119</v>
      </c>
      <c r="AA48" s="15">
        <f t="shared" si="12"/>
        <v>236527</v>
      </c>
      <c r="AB48" s="15">
        <f t="shared" si="12"/>
        <v>237889</v>
      </c>
      <c r="AC48" s="15">
        <f t="shared" si="12"/>
        <v>197343.22598177433</v>
      </c>
      <c r="AD48" s="15">
        <f t="shared" si="12"/>
        <v>117926.22598177433</v>
      </c>
      <c r="AE48" s="15">
        <f t="shared" si="12"/>
        <v>124035.22598177433</v>
      </c>
      <c r="AF48" s="15">
        <f t="shared" si="12"/>
        <v>121990.22598177433</v>
      </c>
      <c r="AG48" s="3">
        <f>SUM(B48:AF48)</f>
        <v>2786995.5654448117</v>
      </c>
    </row>
    <row r="49" spans="1:33" ht="39.6" x14ac:dyDescent="0.25">
      <c r="A49" s="2" t="s">
        <v>29</v>
      </c>
      <c r="B49" s="15">
        <f t="shared" ref="B49:AF49" si="13">+IF(B46&gt;B6,0,B46-B6)</f>
        <v>-20155</v>
      </c>
      <c r="C49" s="15">
        <f t="shared" si="13"/>
        <v>-48621</v>
      </c>
      <c r="D49" s="15">
        <f t="shared" si="13"/>
        <v>-16004</v>
      </c>
      <c r="E49" s="15">
        <f t="shared" si="13"/>
        <v>0</v>
      </c>
      <c r="F49" s="15">
        <f t="shared" si="13"/>
        <v>0</v>
      </c>
      <c r="G49" s="15">
        <f t="shared" si="13"/>
        <v>0</v>
      </c>
      <c r="H49" s="15">
        <f t="shared" si="13"/>
        <v>0</v>
      </c>
      <c r="I49" s="15">
        <f t="shared" si="13"/>
        <v>0</v>
      </c>
      <c r="J49" s="15">
        <f t="shared" si="13"/>
        <v>0</v>
      </c>
      <c r="K49" s="15">
        <f t="shared" si="13"/>
        <v>-4220.6412896898401</v>
      </c>
      <c r="L49" s="15">
        <f t="shared" si="13"/>
        <v>0</v>
      </c>
      <c r="M49" s="15">
        <f t="shared" si="13"/>
        <v>0</v>
      </c>
      <c r="N49" s="15">
        <f t="shared" si="13"/>
        <v>0</v>
      </c>
      <c r="O49" s="15">
        <f t="shared" si="13"/>
        <v>0</v>
      </c>
      <c r="P49" s="15">
        <f t="shared" si="13"/>
        <v>0</v>
      </c>
      <c r="Q49" s="15">
        <f t="shared" si="13"/>
        <v>0</v>
      </c>
      <c r="R49" s="15">
        <f t="shared" si="13"/>
        <v>0</v>
      </c>
      <c r="S49" s="15">
        <f t="shared" si="13"/>
        <v>0</v>
      </c>
      <c r="T49" s="15">
        <f t="shared" si="13"/>
        <v>0</v>
      </c>
      <c r="U49" s="15">
        <f t="shared" si="13"/>
        <v>0</v>
      </c>
      <c r="V49" s="15">
        <f t="shared" si="13"/>
        <v>0</v>
      </c>
      <c r="W49" s="15">
        <f t="shared" si="13"/>
        <v>0</v>
      </c>
      <c r="X49" s="15">
        <f t="shared" si="13"/>
        <v>0</v>
      </c>
      <c r="Y49" s="15">
        <f t="shared" si="13"/>
        <v>0</v>
      </c>
      <c r="Z49" s="15">
        <f t="shared" si="13"/>
        <v>0</v>
      </c>
      <c r="AA49" s="15">
        <f t="shared" si="13"/>
        <v>0</v>
      </c>
      <c r="AB49" s="15">
        <f t="shared" si="13"/>
        <v>0</v>
      </c>
      <c r="AC49" s="15">
        <f t="shared" si="13"/>
        <v>0</v>
      </c>
      <c r="AD49" s="15">
        <f t="shared" si="13"/>
        <v>0</v>
      </c>
      <c r="AE49" s="15">
        <f t="shared" si="13"/>
        <v>0</v>
      </c>
      <c r="AF49" s="15">
        <f t="shared" si="13"/>
        <v>0</v>
      </c>
      <c r="AG49" s="10">
        <f>SUM(B49:AF49)</f>
        <v>-89000.64128968984</v>
      </c>
    </row>
    <row r="50" spans="1:33" x14ac:dyDescent="0.25">
      <c r="A50" s="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3" x14ac:dyDescent="0.2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21"/>
    </row>
    <row r="53" spans="1:33" ht="26.4" x14ac:dyDescent="0.25">
      <c r="A53" s="2" t="s">
        <v>18</v>
      </c>
    </row>
    <row r="54" spans="1:33" x14ac:dyDescent="0.25">
      <c r="A54" s="5" t="s">
        <v>19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868</v>
      </c>
      <c r="P54" s="1">
        <v>0</v>
      </c>
      <c r="Q54" s="1">
        <v>0</v>
      </c>
      <c r="R54" s="1">
        <v>0</v>
      </c>
      <c r="S54" s="1">
        <v>20</v>
      </c>
      <c r="T54" s="1">
        <v>0</v>
      </c>
      <c r="U54" s="1">
        <v>0</v>
      </c>
      <c r="V54" s="1">
        <v>1070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3">
        <f>SUM(B54:AF54)</f>
        <v>1958</v>
      </c>
    </row>
    <row r="55" spans="1:33" x14ac:dyDescent="0.25">
      <c r="A55" s="5" t="s">
        <v>20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2471</v>
      </c>
      <c r="X55" s="1">
        <v>2471</v>
      </c>
      <c r="Y55" s="1">
        <v>2471</v>
      </c>
      <c r="Z55" s="1">
        <v>2471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7">
        <f>SUM(B55:AF55)</f>
        <v>9884</v>
      </c>
    </row>
    <row r="56" spans="1:33" x14ac:dyDescent="0.25">
      <c r="AG56" s="3">
        <f>SUM(AG54:AG55)</f>
        <v>11842</v>
      </c>
    </row>
    <row r="72" spans="1:32" ht="26.4" x14ac:dyDescent="0.25">
      <c r="A72" s="2" t="s">
        <v>25</v>
      </c>
    </row>
    <row r="73" spans="1:32" x14ac:dyDescent="0.25">
      <c r="A73" s="5" t="s">
        <v>1</v>
      </c>
      <c r="B73" s="1">
        <v>0</v>
      </c>
      <c r="C73" s="1">
        <v>0</v>
      </c>
      <c r="D73" s="1">
        <v>0</v>
      </c>
      <c r="E73" s="1">
        <v>11514</v>
      </c>
      <c r="F73" s="1">
        <v>11507</v>
      </c>
      <c r="G73" s="1">
        <v>16073</v>
      </c>
      <c r="H73" s="1">
        <v>16073</v>
      </c>
      <c r="I73" s="1">
        <v>16073</v>
      </c>
      <c r="J73" s="1">
        <v>12414</v>
      </c>
      <c r="K73" s="1">
        <v>12414</v>
      </c>
      <c r="L73" s="1">
        <v>12414</v>
      </c>
      <c r="M73" s="1">
        <v>12414</v>
      </c>
      <c r="N73" s="1">
        <v>12414</v>
      </c>
      <c r="O73" s="1">
        <v>6474</v>
      </c>
      <c r="P73" s="1">
        <v>6691</v>
      </c>
      <c r="Q73" s="1">
        <v>6691</v>
      </c>
      <c r="R73" s="1">
        <v>6691</v>
      </c>
      <c r="S73" s="1">
        <v>0</v>
      </c>
      <c r="T73" s="1">
        <v>0</v>
      </c>
      <c r="U73" s="1">
        <v>0</v>
      </c>
      <c r="V73" s="1">
        <v>1353</v>
      </c>
      <c r="W73" s="1">
        <v>4521</v>
      </c>
      <c r="X73" s="1">
        <v>4521</v>
      </c>
      <c r="Y73" s="1">
        <v>4521</v>
      </c>
      <c r="Z73" s="1">
        <v>6442</v>
      </c>
      <c r="AA73" s="1">
        <v>0</v>
      </c>
      <c r="AB73" s="1">
        <v>0</v>
      </c>
      <c r="AC73" s="1">
        <v>1537</v>
      </c>
      <c r="AD73" s="1">
        <v>1537</v>
      </c>
      <c r="AE73" s="1">
        <v>1537</v>
      </c>
      <c r="AF73" s="1">
        <v>1537</v>
      </c>
    </row>
    <row r="74" spans="1:32" x14ac:dyDescent="0.25">
      <c r="A74" s="5" t="s">
        <v>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1108</v>
      </c>
      <c r="X74" s="1">
        <v>1173</v>
      </c>
      <c r="Y74" s="1">
        <v>1172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</row>
    <row r="75" spans="1:32" x14ac:dyDescent="0.25">
      <c r="A75" s="5" t="s">
        <v>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1972</v>
      </c>
      <c r="X75" s="1">
        <v>1972</v>
      </c>
      <c r="Y75" s="1">
        <v>1992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:32" x14ac:dyDescent="0.25">
      <c r="A76" s="5" t="s">
        <v>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6558</v>
      </c>
      <c r="X76" s="1">
        <v>6791</v>
      </c>
      <c r="Y76" s="1">
        <v>6558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:32" x14ac:dyDescent="0.25">
      <c r="A77" s="5" t="s">
        <v>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12788</v>
      </c>
      <c r="X77" s="1">
        <v>12959</v>
      </c>
      <c r="Y77" s="1">
        <v>10072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</sheetData>
  <pageMargins left="0.24" right="0.23" top="0.17" bottom="0.2" header="0.17" footer="0.2"/>
  <pageSetup paperSize="5" scale="54" orientation="landscape" horizontalDpi="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Hendrickson</dc:creator>
  <cp:lastModifiedBy>Havlíček Jan</cp:lastModifiedBy>
  <cp:lastPrinted>2000-02-09T22:14:37Z</cp:lastPrinted>
  <dcterms:created xsi:type="dcterms:W3CDTF">2000-02-09T18:07:36Z</dcterms:created>
  <dcterms:modified xsi:type="dcterms:W3CDTF">2023-09-10T15:47:48Z</dcterms:modified>
</cp:coreProperties>
</file>