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84" yWindow="48" windowWidth="11400" windowHeight="6480" activeTab="1"/>
  </bookViews>
  <sheets>
    <sheet name="MARCH 2000" sheetId="7" r:id="rId1"/>
    <sheet name="FEBRUARY 2000" sheetId="6" r:id="rId2"/>
    <sheet name="JANUARY 2000" sheetId="3" r:id="rId3"/>
    <sheet name="FALL 1999 ENDING" sheetId="1" r:id="rId4"/>
  </sheets>
  <calcPr calcId="0"/>
</workbook>
</file>

<file path=xl/calcChain.xml><?xml version="1.0" encoding="utf-8"?>
<calcChain xmlns="http://schemas.openxmlformats.org/spreadsheetml/2006/main">
  <c r="D6" i="1" l="1"/>
  <c r="B26" i="1"/>
  <c r="D26" i="1"/>
  <c r="F26" i="1"/>
  <c r="A31" i="1"/>
  <c r="D31" i="1"/>
  <c r="A32" i="1"/>
  <c r="D32" i="1"/>
  <c r="A34" i="1"/>
  <c r="A35" i="1"/>
  <c r="D36" i="1"/>
  <c r="J5" i="6"/>
  <c r="B26" i="6"/>
  <c r="E26" i="6"/>
  <c r="H26" i="6"/>
  <c r="A31" i="6"/>
  <c r="E31" i="6"/>
  <c r="E32" i="6"/>
  <c r="A33" i="6"/>
  <c r="E33" i="6"/>
  <c r="A35" i="6"/>
  <c r="E35" i="6"/>
  <c r="A36" i="6"/>
  <c r="E37" i="6"/>
  <c r="B26" i="3"/>
  <c r="E26" i="3"/>
  <c r="H26" i="3"/>
  <c r="A31" i="3"/>
  <c r="E31" i="3"/>
  <c r="A32" i="3"/>
  <c r="E32" i="3"/>
  <c r="A34" i="3"/>
  <c r="A35" i="3"/>
  <c r="E36" i="3"/>
  <c r="B26" i="7"/>
  <c r="E26" i="7"/>
  <c r="H26" i="7"/>
  <c r="A31" i="7"/>
  <c r="E31" i="7"/>
  <c r="A32" i="7"/>
  <c r="E32" i="7"/>
  <c r="E33" i="7"/>
  <c r="A34" i="7"/>
  <c r="A35" i="7"/>
  <c r="E36" i="7"/>
</calcChain>
</file>

<file path=xl/sharedStrings.xml><?xml version="1.0" encoding="utf-8"?>
<sst xmlns="http://schemas.openxmlformats.org/spreadsheetml/2006/main" count="118" uniqueCount="49">
  <si>
    <t>MARATHON/ ASHLAND      ORDERS</t>
  </si>
  <si>
    <t>DATE</t>
  </si>
  <si>
    <t>TOTAL ORDERED</t>
  </si>
  <si>
    <t>CITGO                              ORDERS</t>
  </si>
  <si>
    <t>NOTE:</t>
  </si>
  <si>
    <t>PROJECTED TANK LEVEL (at completion)</t>
  </si>
  <si>
    <t>BP AMOCO                       ORDERS</t>
  </si>
  <si>
    <t>Sept thru Dec 1999</t>
  </si>
  <si>
    <t>Order number</t>
  </si>
  <si>
    <t>CIT-001</t>
  </si>
  <si>
    <t>CIT-002</t>
  </si>
  <si>
    <t>MAP-001</t>
  </si>
  <si>
    <t>FALL '99 TOTAL</t>
  </si>
  <si>
    <r>
      <t>TANK LEVEL READING @ 10:AM</t>
    </r>
    <r>
      <rPr>
        <sz val="10"/>
        <rFont val="Humanst521 Lt BT"/>
        <family val="1"/>
      </rPr>
      <t xml:space="preserve">                  as reported by Plant control room</t>
    </r>
  </si>
  <si>
    <t>DRIVE TO MAINTAIN 4.5 MILLION GALLON INVENTORY</t>
  </si>
  <si>
    <t>This is reference only, not included in the December tracking below.</t>
  </si>
  <si>
    <t>TOTAL ORDERED THRU (during) DECEMBER</t>
  </si>
  <si>
    <t>DELIVERED IN DEC.'99                                       per Plant off-load meters</t>
  </si>
  <si>
    <r>
      <t xml:space="preserve">(Deliveries should be shown as </t>
    </r>
    <r>
      <rPr>
        <b/>
        <sz val="11"/>
        <rFont val="Humanst521 Lt BT"/>
        <family val="1"/>
      </rPr>
      <t>negatives</t>
    </r>
    <r>
      <rPr>
        <sz val="11"/>
        <rFont val="Humanst521 Lt BT"/>
        <family val="1"/>
      </rPr>
      <t xml:space="preserve"> to properly calculate the projected level)</t>
    </r>
  </si>
  <si>
    <t>Gordonsville Energy LP   (L.S. #2 FUEL OIL ORDERS)</t>
  </si>
  <si>
    <t>DELIVERED YESTERDAY, THRU 12:MID                              per Plant Control Room</t>
  </si>
  <si>
    <t>DELIVERED 12:AM - 10:AM                                 as reported by Plant Control Room</t>
  </si>
  <si>
    <t>LAST "STRAPPED" vs Cntrl Room TANK LEVEL                                (as reference only… available monthly)</t>
  </si>
  <si>
    <t>4,360,000 Strapped            4,365,000 Indicator</t>
  </si>
  <si>
    <t>Possible Over Delivery</t>
  </si>
  <si>
    <t>Updated 1/03/2000</t>
  </si>
  <si>
    <t>MAP-002</t>
  </si>
  <si>
    <t>CIT-003</t>
  </si>
  <si>
    <t>DELIVERED IN JAN. 00                                       per Plant off-load meters</t>
  </si>
  <si>
    <t>JAN TOTAL</t>
  </si>
  <si>
    <t>TOTAL ORDERED THRU (during) JANUARY</t>
  </si>
  <si>
    <t>CIT-004</t>
  </si>
  <si>
    <t>CIT-005</t>
  </si>
  <si>
    <t>BPA-001</t>
  </si>
  <si>
    <t>Cost per Gal. Deliv. Excluding VA tax</t>
  </si>
  <si>
    <t>Updated 1/1/4444</t>
  </si>
  <si>
    <t>?,??0,000 Strapped               ?,???,000 Indicator</t>
  </si>
  <si>
    <t>?</t>
  </si>
  <si>
    <t>CIT-006</t>
  </si>
  <si>
    <t>Updated 1/31/2000</t>
  </si>
  <si>
    <t>TOTAL ORDERED THRU (during) FEBRUARY</t>
  </si>
  <si>
    <t>TOTAL 'OUTSTANDING'  FROM JANUARY</t>
  </si>
  <si>
    <t>(CALC. FROM JAN. SHEET)</t>
  </si>
  <si>
    <t>See Feb sheet</t>
  </si>
  <si>
    <t>FEB TOTAL</t>
  </si>
  <si>
    <t>DELIVERED IN Feb. 00                                       per Plant off-load meters</t>
  </si>
  <si>
    <t>DELIVERED IN FEB. 00                                       per Plant off-load meters</t>
  </si>
  <si>
    <t>MAR-003</t>
  </si>
  <si>
    <t>Updated 2/23/2000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</si>
</sst>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d\-mmm\-yyyy"/>
    <numFmt numFmtId="166" formatCode="mmmm\-yyyy"/>
    <numFmt numFmtId="168" formatCode="0.0000"/>
    <numFmt numFmtId="171" formatCode="_(* #,##0_);_(* \(#,##0\);_(* &quot;-&quot;??_);_(@_)"/>
    <numFmt numFmtId="172" formatCode="dd\-mmm\-yyyy"/>
    <numFmt numFmtId="175" formatCode="#,##0.0000"/>
  </numFmts>
  <fonts count="19">
    <font>
      <sz val="10"/>
      <name val="Tahoma"/>
    </font>
    <font>
      <sz val="10"/>
      <name val="Tahoma"/>
    </font>
    <font>
      <sz val="10"/>
      <name val="Humanst521 Lt BT"/>
      <family val="1"/>
    </font>
    <font>
      <b/>
      <sz val="10"/>
      <name val="Humanst521 Lt BT"/>
      <family val="1"/>
    </font>
    <font>
      <b/>
      <sz val="11"/>
      <name val="Humanst521 Lt BT"/>
      <family val="1"/>
    </font>
    <font>
      <b/>
      <i/>
      <sz val="11"/>
      <name val="Humanst521 Lt BT"/>
      <family val="1"/>
    </font>
    <font>
      <b/>
      <sz val="11"/>
      <color indexed="9"/>
      <name val="Humanst521 Lt BT"/>
      <family val="1"/>
    </font>
    <font>
      <b/>
      <i/>
      <sz val="10"/>
      <name val="Humanst521 Lt BT"/>
      <family val="1"/>
    </font>
    <font>
      <b/>
      <u/>
      <sz val="12"/>
      <color indexed="9"/>
      <name val="Humanst521 Lt BT"/>
      <family val="1"/>
    </font>
    <font>
      <i/>
      <sz val="11"/>
      <name val="Humanst521 Lt BT"/>
      <family val="1"/>
    </font>
    <font>
      <sz val="11"/>
      <name val="Humanst521 Lt BT"/>
      <family val="1"/>
    </font>
    <font>
      <b/>
      <sz val="16"/>
      <name val="Humanst521 Lt BT"/>
      <family val="1"/>
    </font>
    <font>
      <sz val="10"/>
      <color indexed="9"/>
      <name val="Humanst521 Lt BT"/>
      <family val="1"/>
    </font>
    <font>
      <sz val="9"/>
      <name val="Tahoma"/>
    </font>
    <font>
      <sz val="9"/>
      <name val="Humanst521 Lt BT"/>
      <family val="1"/>
    </font>
    <font>
      <b/>
      <sz val="11"/>
      <color indexed="55"/>
      <name val="Humanst521 Lt BT"/>
      <family val="1"/>
    </font>
    <font>
      <sz val="8"/>
      <color indexed="55"/>
      <name val="Humanst521 Lt BT"/>
      <family val="1"/>
    </font>
    <font>
      <b/>
      <sz val="11"/>
      <color indexed="48"/>
      <name val="Humanst521 Lt BT"/>
      <family val="1"/>
    </font>
    <font>
      <b/>
      <sz val="10"/>
      <color indexed="48"/>
      <name val="Humanst521 Lt BT"/>
      <family val="1"/>
    </font>
  </fonts>
  <fills count="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9">
    <xf numFmtId="0" fontId="0" fillId="0" borderId="0" xfId="0"/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37" fontId="4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37" fontId="4" fillId="0" borderId="4" xfId="0" applyNumberFormat="1" applyFont="1" applyBorder="1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37" fontId="4" fillId="0" borderId="6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37" fontId="8" fillId="2" borderId="7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6" fontId="11" fillId="0" borderId="0" xfId="0" applyNumberFormat="1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 wrapText="1"/>
    </xf>
    <xf numFmtId="164" fontId="3" fillId="0" borderId="8" xfId="0" applyNumberFormat="1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3" fontId="4" fillId="3" borderId="3" xfId="0" applyNumberFormat="1" applyFont="1" applyFill="1" applyBorder="1" applyAlignment="1">
      <alignment horizontal="center" vertical="center" wrapText="1"/>
    </xf>
    <xf numFmtId="3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3" fontId="4" fillId="0" borderId="3" xfId="0" applyNumberFormat="1" applyFont="1" applyFill="1" applyBorder="1" applyAlignment="1">
      <alignment horizontal="center" vertical="center" wrapText="1"/>
    </xf>
    <xf numFmtId="3" fontId="4" fillId="0" borderId="4" xfId="0" applyNumberFormat="1" applyFont="1" applyFill="1" applyBorder="1" applyAlignment="1">
      <alignment horizontal="center" vertical="center" wrapText="1"/>
    </xf>
    <xf numFmtId="3" fontId="4" fillId="0" borderId="3" xfId="0" applyNumberFormat="1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3" fontId="4" fillId="0" borderId="11" xfId="0" applyNumberFormat="1" applyFont="1" applyBorder="1" applyAlignment="1">
      <alignment horizontal="center" vertical="center" wrapText="1"/>
    </xf>
    <xf numFmtId="3" fontId="4" fillId="0" borderId="12" xfId="0" applyNumberFormat="1" applyFont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164" fontId="12" fillId="6" borderId="1" xfId="0" applyNumberFormat="1" applyFont="1" applyFill="1" applyBorder="1" applyAlignment="1">
      <alignment horizontal="center" vertical="center" wrapText="1"/>
    </xf>
    <xf numFmtId="37" fontId="12" fillId="6" borderId="2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71" fontId="16" fillId="3" borderId="3" xfId="1" applyNumberFormat="1" applyFont="1" applyFill="1" applyBorder="1" applyAlignment="1">
      <alignment horizontal="center" vertical="center" wrapText="1"/>
    </xf>
    <xf numFmtId="37" fontId="17" fillId="0" borderId="4" xfId="0" applyNumberFormat="1" applyFont="1" applyBorder="1" applyAlignment="1">
      <alignment horizontal="center" vertical="center" wrapText="1"/>
    </xf>
    <xf numFmtId="172" fontId="3" fillId="0" borderId="8" xfId="0" applyNumberFormat="1" applyFont="1" applyBorder="1" applyAlignment="1">
      <alignment horizontal="center" vertical="center" wrapText="1"/>
    </xf>
    <xf numFmtId="172" fontId="3" fillId="0" borderId="8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2" fillId="6" borderId="16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6" fillId="5" borderId="19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3" fontId="4" fillId="3" borderId="22" xfId="0" applyNumberFormat="1" applyFont="1" applyFill="1" applyBorder="1" applyAlignment="1">
      <alignment horizontal="center" vertical="center" wrapText="1"/>
    </xf>
    <xf numFmtId="3" fontId="4" fillId="0" borderId="22" xfId="0" applyNumberFormat="1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3" fontId="4" fillId="0" borderId="22" xfId="0" applyNumberFormat="1" applyFont="1" applyBorder="1" applyAlignment="1">
      <alignment horizontal="center" vertical="center" wrapText="1"/>
    </xf>
    <xf numFmtId="3" fontId="4" fillId="0" borderId="23" xfId="0" applyNumberFormat="1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175" fontId="4" fillId="0" borderId="4" xfId="0" applyNumberFormat="1" applyFont="1" applyFill="1" applyBorder="1" applyAlignment="1">
      <alignment horizontal="center" vertical="center" wrapText="1"/>
    </xf>
    <xf numFmtId="175" fontId="4" fillId="3" borderId="4" xfId="0" applyNumberFormat="1" applyFont="1" applyFill="1" applyBorder="1" applyAlignment="1">
      <alignment horizontal="center" vertical="center" wrapText="1"/>
    </xf>
    <xf numFmtId="175" fontId="4" fillId="0" borderId="4" xfId="0" applyNumberFormat="1" applyFont="1" applyBorder="1" applyAlignment="1">
      <alignment horizontal="center" vertical="center" wrapText="1"/>
    </xf>
    <xf numFmtId="175" fontId="4" fillId="0" borderId="12" xfId="0" applyNumberFormat="1" applyFont="1" applyBorder="1" applyAlignment="1">
      <alignment horizontal="center" vertical="center" wrapText="1"/>
    </xf>
    <xf numFmtId="168" fontId="4" fillId="0" borderId="4" xfId="0" applyNumberFormat="1" applyFont="1" applyBorder="1" applyAlignment="1">
      <alignment horizontal="center" vertical="center" wrapText="1"/>
    </xf>
    <xf numFmtId="168" fontId="4" fillId="3" borderId="4" xfId="0" applyNumberFormat="1" applyFont="1" applyFill="1" applyBorder="1" applyAlignment="1">
      <alignment horizontal="center" vertical="center" wrapText="1"/>
    </xf>
    <xf numFmtId="168" fontId="4" fillId="0" borderId="12" xfId="0" applyNumberFormat="1" applyFont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right" vertical="center" wrapText="1"/>
    </xf>
    <xf numFmtId="37" fontId="4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166" fontId="11" fillId="7" borderId="16" xfId="0" applyNumberFormat="1" applyFont="1" applyFill="1" applyBorder="1" applyAlignment="1">
      <alignment horizontal="center" vertical="center" wrapText="1"/>
    </xf>
    <xf numFmtId="166" fontId="11" fillId="7" borderId="0" xfId="0" applyNumberFormat="1" applyFont="1" applyFill="1" applyBorder="1" applyAlignment="1">
      <alignment horizontal="center" vertical="center" wrapText="1"/>
    </xf>
    <xf numFmtId="0" fontId="10" fillId="0" borderId="26" xfId="0" applyFont="1" applyBorder="1" applyAlignment="1">
      <alignment horizontal="right" vertical="center" wrapText="1"/>
    </xf>
    <xf numFmtId="0" fontId="10" fillId="0" borderId="0" xfId="0" applyFont="1" applyBorder="1" applyAlignment="1">
      <alignment horizontal="right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2" fillId="6" borderId="28" xfId="0" applyFont="1" applyFill="1" applyBorder="1" applyAlignment="1">
      <alignment horizontal="center" vertical="center" wrapText="1"/>
    </xf>
    <xf numFmtId="0" fontId="12" fillId="6" borderId="29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6" fillId="5" borderId="16" xfId="0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29</xdr:row>
      <xdr:rowOff>99060</xdr:rowOff>
    </xdr:from>
    <xdr:to>
      <xdr:col>7</xdr:col>
      <xdr:colOff>434340</xdr:colOff>
      <xdr:row>29</xdr:row>
      <xdr:rowOff>243840</xdr:rowOff>
    </xdr:to>
    <xdr:sp macro="" textlink="">
      <xdr:nvSpPr>
        <xdr:cNvPr id="8193" name="AutoShape 1"/>
        <xdr:cNvSpPr>
          <a:spLocks noChangeArrowheads="1"/>
        </xdr:cNvSpPr>
      </xdr:nvSpPr>
      <xdr:spPr bwMode="auto">
        <a:xfrm flipH="1">
          <a:off x="6111240" y="8580120"/>
          <a:ext cx="1722120" cy="144780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7</xdr:col>
      <xdr:colOff>15240</xdr:colOff>
      <xdr:row>40</xdr:row>
      <xdr:rowOff>0</xdr:rowOff>
    </xdr:to>
    <xdr:sp macro="" textlink="">
      <xdr:nvSpPr>
        <xdr:cNvPr id="8194" name="Text Box 2"/>
        <xdr:cNvSpPr txBox="1">
          <a:spLocks noChangeArrowheads="1"/>
        </xdr:cNvSpPr>
      </xdr:nvSpPr>
      <xdr:spPr bwMode="auto">
        <a:xfrm>
          <a:off x="899160" y="10995660"/>
          <a:ext cx="6515100" cy="982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15240</xdr:colOff>
      <xdr:row>32</xdr:row>
      <xdr:rowOff>0</xdr:rowOff>
    </xdr:from>
    <xdr:to>
      <xdr:col>5</xdr:col>
      <xdr:colOff>152400</xdr:colOff>
      <xdr:row>34</xdr:row>
      <xdr:rowOff>320040</xdr:rowOff>
    </xdr:to>
    <xdr:sp macro="" textlink="">
      <xdr:nvSpPr>
        <xdr:cNvPr id="8195" name="AutoShape 3"/>
        <xdr:cNvSpPr>
          <a:spLocks/>
        </xdr:cNvSpPr>
      </xdr:nvSpPr>
      <xdr:spPr bwMode="auto">
        <a:xfrm flipH="1">
          <a:off x="6012180" y="9357360"/>
          <a:ext cx="137160" cy="975360"/>
        </a:xfrm>
        <a:prstGeom prst="leftBrace">
          <a:avLst>
            <a:gd name="adj1" fmla="val 56856"/>
            <a:gd name="adj2" fmla="val 52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29</xdr:row>
      <xdr:rowOff>99060</xdr:rowOff>
    </xdr:from>
    <xdr:to>
      <xdr:col>7</xdr:col>
      <xdr:colOff>434340</xdr:colOff>
      <xdr:row>29</xdr:row>
      <xdr:rowOff>243840</xdr:rowOff>
    </xdr:to>
    <xdr:sp macro="" textlink="">
      <xdr:nvSpPr>
        <xdr:cNvPr id="7169" name="AutoShape 1"/>
        <xdr:cNvSpPr>
          <a:spLocks noChangeArrowheads="1"/>
        </xdr:cNvSpPr>
      </xdr:nvSpPr>
      <xdr:spPr bwMode="auto">
        <a:xfrm flipH="1">
          <a:off x="6111240" y="8580120"/>
          <a:ext cx="1722120" cy="144780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</xdr:colOff>
      <xdr:row>37</xdr:row>
      <xdr:rowOff>320040</xdr:rowOff>
    </xdr:from>
    <xdr:to>
      <xdr:col>7</xdr:col>
      <xdr:colOff>22860</xdr:colOff>
      <xdr:row>40</xdr:row>
      <xdr:rowOff>320040</xdr:rowOff>
    </xdr:to>
    <xdr:sp macro="" textlink="">
      <xdr:nvSpPr>
        <xdr:cNvPr id="7170" name="Text Box 2"/>
        <xdr:cNvSpPr txBox="1">
          <a:spLocks noChangeArrowheads="1"/>
        </xdr:cNvSpPr>
      </xdr:nvSpPr>
      <xdr:spPr bwMode="auto">
        <a:xfrm>
          <a:off x="906780" y="11422380"/>
          <a:ext cx="6515100" cy="982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45720" rIns="45720" bIns="45720" anchor="t" upright="1"/>
        <a:lstStyle/>
        <a:p>
          <a:pPr algn="l" rtl="0">
            <a:lnSpc>
              <a:spcPts val="10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2/23, as of this morning, there are still approximately 13 loads to be delivered.  Of the 13, Citgo didn't have product for final 2 loads and credit GELP leaving approx 11 loads to be delivered.  Yesterday should have finished Marathon and BPAmoco may be the only outstanding orders.</a:t>
          </a:r>
        </a:p>
      </xdr:txBody>
    </xdr:sp>
    <xdr:clientData/>
  </xdr:twoCellAnchor>
  <xdr:twoCellAnchor>
    <xdr:from>
      <xdr:col>5</xdr:col>
      <xdr:colOff>15240</xdr:colOff>
      <xdr:row>33</xdr:row>
      <xdr:rowOff>15240</xdr:rowOff>
    </xdr:from>
    <xdr:to>
      <xdr:col>5</xdr:col>
      <xdr:colOff>114300</xdr:colOff>
      <xdr:row>36</xdr:row>
      <xdr:rowOff>0</xdr:rowOff>
    </xdr:to>
    <xdr:sp macro="" textlink="">
      <xdr:nvSpPr>
        <xdr:cNvPr id="7171" name="AutoShape 3"/>
        <xdr:cNvSpPr>
          <a:spLocks/>
        </xdr:cNvSpPr>
      </xdr:nvSpPr>
      <xdr:spPr bwMode="auto">
        <a:xfrm flipH="1">
          <a:off x="6012180" y="9806940"/>
          <a:ext cx="99060" cy="967740"/>
        </a:xfrm>
        <a:prstGeom prst="leftBrace">
          <a:avLst>
            <a:gd name="adj1" fmla="val 78109"/>
            <a:gd name="adj2" fmla="val 53569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144780</xdr:colOff>
      <xdr:row>33</xdr:row>
      <xdr:rowOff>22860</xdr:rowOff>
    </xdr:from>
    <xdr:to>
      <xdr:col>3</xdr:col>
      <xdr:colOff>518160</xdr:colOff>
      <xdr:row>34</xdr:row>
      <xdr:rowOff>137160</xdr:rowOff>
    </xdr:to>
    <xdr:sp macro="" textlink="">
      <xdr:nvSpPr>
        <xdr:cNvPr id="7172" name="WordArt 4"/>
        <xdr:cNvSpPr>
          <a:spLocks noChangeArrowheads="1" noChangeShapeType="1" noTextEdit="1"/>
        </xdr:cNvSpPr>
      </xdr:nvSpPr>
      <xdr:spPr bwMode="auto">
        <a:xfrm>
          <a:off x="3611880" y="9814560"/>
          <a:ext cx="373380" cy="44196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>
            <a:buNone/>
          </a:pP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 panose="020B0A04020102020204" pitchFamily="34" charset="0"/>
            </a:rPr>
            <a:t>Est.</a:t>
          </a:r>
        </a:p>
      </xdr:txBody>
    </xdr:sp>
    <xdr:clientData/>
  </xdr:twoCellAnchor>
  <xdr:twoCellAnchor>
    <xdr:from>
      <xdr:col>3</xdr:col>
      <xdr:colOff>144780</xdr:colOff>
      <xdr:row>35</xdr:row>
      <xdr:rowOff>243840</xdr:rowOff>
    </xdr:from>
    <xdr:to>
      <xdr:col>3</xdr:col>
      <xdr:colOff>518160</xdr:colOff>
      <xdr:row>37</xdr:row>
      <xdr:rowOff>30480</xdr:rowOff>
    </xdr:to>
    <xdr:sp macro="" textlink="">
      <xdr:nvSpPr>
        <xdr:cNvPr id="7173" name="WordArt 5"/>
        <xdr:cNvSpPr>
          <a:spLocks noChangeArrowheads="1" noChangeShapeType="1" noTextEdit="1"/>
        </xdr:cNvSpPr>
      </xdr:nvSpPr>
      <xdr:spPr bwMode="auto">
        <a:xfrm>
          <a:off x="3611880" y="10690860"/>
          <a:ext cx="373380" cy="44196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>
            <a:buNone/>
          </a:pP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effectLst/>
              <a:latin typeface="Arial Black" panose="020B0A04020102020204" pitchFamily="34" charset="0"/>
            </a:rPr>
            <a:t>Est.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29</xdr:row>
      <xdr:rowOff>99060</xdr:rowOff>
    </xdr:from>
    <xdr:to>
      <xdr:col>7</xdr:col>
      <xdr:colOff>434340</xdr:colOff>
      <xdr:row>29</xdr:row>
      <xdr:rowOff>243840</xdr:rowOff>
    </xdr:to>
    <xdr:sp macro="" textlink="">
      <xdr:nvSpPr>
        <xdr:cNvPr id="4097" name="AutoShape 1"/>
        <xdr:cNvSpPr>
          <a:spLocks noChangeArrowheads="1"/>
        </xdr:cNvSpPr>
      </xdr:nvSpPr>
      <xdr:spPr bwMode="auto">
        <a:xfrm flipH="1">
          <a:off x="6111240" y="8580120"/>
          <a:ext cx="1722120" cy="144780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7</xdr:col>
      <xdr:colOff>15240</xdr:colOff>
      <xdr:row>40</xdr:row>
      <xdr:rowOff>312420</xdr:rowOff>
    </xdr:to>
    <xdr:sp macro="" textlink="">
      <xdr:nvSpPr>
        <xdr:cNvPr id="4098" name="Text Box 2"/>
        <xdr:cNvSpPr txBox="1">
          <a:spLocks noChangeArrowheads="1"/>
        </xdr:cNvSpPr>
      </xdr:nvSpPr>
      <xdr:spPr bwMode="auto">
        <a:xfrm>
          <a:off x="899160" y="10995660"/>
          <a:ext cx="65151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45720" rIns="45720" bIns="4572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No deliveries from 1/25 at 5:am thru at least 10:am 1/26 due to East Coast snow storm.  BPAmoco should begin delivery on Sat. 1/29.</a:t>
          </a: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ahoma"/>
            <a:ea typeface="Tahoma"/>
            <a:cs typeface="Tahoma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As before, a major weather event has slowed the pace over the weekend of 1/29, 1/30 and into Monday morning.  I will be contacting all suppliers for an update and to continue the search for additional product.  Nothing additional was available last Friday.</a:t>
          </a: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ahoma"/>
            <a:ea typeface="Tahoma"/>
            <a:cs typeface="Tahoma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Of the current total order, 41 loads have been delivered with 77 loads outstanding.</a:t>
          </a: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5</xdr:col>
      <xdr:colOff>15240</xdr:colOff>
      <xdr:row>32</xdr:row>
      <xdr:rowOff>0</xdr:rowOff>
    </xdr:from>
    <xdr:to>
      <xdr:col>5</xdr:col>
      <xdr:colOff>152400</xdr:colOff>
      <xdr:row>34</xdr:row>
      <xdr:rowOff>320040</xdr:rowOff>
    </xdr:to>
    <xdr:sp macro="" textlink="">
      <xdr:nvSpPr>
        <xdr:cNvPr id="4099" name="AutoShape 3"/>
        <xdr:cNvSpPr>
          <a:spLocks/>
        </xdr:cNvSpPr>
      </xdr:nvSpPr>
      <xdr:spPr bwMode="auto">
        <a:xfrm flipH="1">
          <a:off x="6012180" y="9357360"/>
          <a:ext cx="137160" cy="975360"/>
        </a:xfrm>
        <a:prstGeom prst="leftBrace">
          <a:avLst>
            <a:gd name="adj1" fmla="val 56856"/>
            <a:gd name="adj2" fmla="val 52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29</xdr:row>
      <xdr:rowOff>99060</xdr:rowOff>
    </xdr:from>
    <xdr:to>
      <xdr:col>5</xdr:col>
      <xdr:colOff>434340</xdr:colOff>
      <xdr:row>29</xdr:row>
      <xdr:rowOff>243840</xdr:rowOff>
    </xdr:to>
    <xdr:sp macro="" textlink="">
      <xdr:nvSpPr>
        <xdr:cNvPr id="1025" name="AutoShape 1"/>
        <xdr:cNvSpPr>
          <a:spLocks noChangeArrowheads="1"/>
        </xdr:cNvSpPr>
      </xdr:nvSpPr>
      <xdr:spPr bwMode="auto">
        <a:xfrm flipH="1">
          <a:off x="5440680" y="8580120"/>
          <a:ext cx="1051560" cy="144780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5</xdr:col>
      <xdr:colOff>15240</xdr:colOff>
      <xdr:row>40</xdr:row>
      <xdr:rowOff>0</xdr:rowOff>
    </xdr:to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899160" y="11102340"/>
          <a:ext cx="5173980" cy="982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45720" rIns="45720" bIns="4572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Deliveries done as of January 3rd.</a:t>
          </a:r>
        </a:p>
      </xdr:txBody>
    </xdr:sp>
    <xdr:clientData/>
  </xdr:twoCellAnchor>
  <xdr:twoCellAnchor>
    <xdr:from>
      <xdr:col>4</xdr:col>
      <xdr:colOff>15240</xdr:colOff>
      <xdr:row>32</xdr:row>
      <xdr:rowOff>0</xdr:rowOff>
    </xdr:from>
    <xdr:to>
      <xdr:col>4</xdr:col>
      <xdr:colOff>152400</xdr:colOff>
      <xdr:row>34</xdr:row>
      <xdr:rowOff>320040</xdr:rowOff>
    </xdr:to>
    <xdr:sp macro="" textlink="">
      <xdr:nvSpPr>
        <xdr:cNvPr id="1027" name="AutoShape 3"/>
        <xdr:cNvSpPr>
          <a:spLocks/>
        </xdr:cNvSpPr>
      </xdr:nvSpPr>
      <xdr:spPr bwMode="auto">
        <a:xfrm flipH="1">
          <a:off x="5341620" y="9464040"/>
          <a:ext cx="137160" cy="975360"/>
        </a:xfrm>
        <a:prstGeom prst="leftBrace">
          <a:avLst>
            <a:gd name="adj1" fmla="val 56856"/>
            <a:gd name="adj2" fmla="val 52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0"/>
  <sheetViews>
    <sheetView topLeftCell="A18" zoomScale="88" workbookViewId="0">
      <selection activeCell="B34" sqref="B34:C34"/>
    </sheetView>
  </sheetViews>
  <sheetFormatPr defaultColWidth="20.77734375" defaultRowHeight="25.95" customHeight="1"/>
  <cols>
    <col min="1" max="1" width="13.109375" style="1" bestFit="1" customWidth="1"/>
    <col min="2" max="2" width="26.77734375" style="3" customWidth="1"/>
    <col min="3" max="3" width="10.6640625" style="3" customWidth="1"/>
    <col min="4" max="4" width="9.77734375" style="3" customWidth="1"/>
    <col min="5" max="5" width="27.109375" style="3" customWidth="1"/>
    <col min="6" max="6" width="10.6640625" style="3" customWidth="1"/>
    <col min="7" max="7" width="9.77734375" style="3" customWidth="1"/>
    <col min="8" max="8" width="26.6640625" style="3" customWidth="1"/>
    <col min="9" max="9" width="10.5546875" style="3" customWidth="1"/>
    <col min="10" max="10" width="9.6640625" style="3" customWidth="1"/>
    <col min="11" max="16384" width="20.77734375" style="3"/>
  </cols>
  <sheetData>
    <row r="1" spans="1:11" ht="25.95" customHeight="1">
      <c r="A1" s="89" t="s">
        <v>19</v>
      </c>
      <c r="B1" s="89"/>
      <c r="C1" s="89"/>
      <c r="D1" s="89"/>
      <c r="E1" s="89"/>
      <c r="F1" s="89"/>
      <c r="G1" s="89"/>
      <c r="H1" s="89"/>
      <c r="I1" s="89"/>
    </row>
    <row r="2" spans="1:11" ht="25.95" customHeight="1" thickBot="1">
      <c r="A2" s="92">
        <v>36586</v>
      </c>
      <c r="B2" s="93"/>
      <c r="C2" s="14"/>
      <c r="D2" s="87" t="s">
        <v>34</v>
      </c>
      <c r="G2" s="101" t="s">
        <v>34</v>
      </c>
      <c r="H2" s="11" t="s">
        <v>35</v>
      </c>
      <c r="J2" s="87" t="s">
        <v>34</v>
      </c>
    </row>
    <row r="3" spans="1:11" ht="48" customHeight="1">
      <c r="A3" s="15" t="s">
        <v>1</v>
      </c>
      <c r="B3" s="54" t="s">
        <v>6</v>
      </c>
      <c r="C3" s="55" t="s">
        <v>8</v>
      </c>
      <c r="D3" s="88"/>
      <c r="E3" s="56" t="s">
        <v>3</v>
      </c>
      <c r="F3" s="57" t="s">
        <v>8</v>
      </c>
      <c r="G3" s="102"/>
      <c r="H3" s="54" t="s">
        <v>0</v>
      </c>
      <c r="I3" s="55" t="s">
        <v>8</v>
      </c>
      <c r="J3" s="88"/>
    </row>
    <row r="4" spans="1:11" ht="21" customHeight="1">
      <c r="A4" s="42"/>
      <c r="B4" s="23"/>
      <c r="C4" s="60"/>
      <c r="D4" s="67"/>
      <c r="E4" s="23"/>
      <c r="F4" s="60"/>
      <c r="G4" s="67"/>
      <c r="H4" s="23"/>
      <c r="I4" s="74"/>
      <c r="J4" s="75"/>
      <c r="K4" s="48"/>
    </row>
    <row r="5" spans="1:11" ht="21" customHeight="1">
      <c r="A5" s="43"/>
      <c r="B5" s="23"/>
      <c r="C5" s="60"/>
      <c r="D5" s="67"/>
      <c r="E5" s="23"/>
      <c r="F5" s="60"/>
      <c r="G5" s="67"/>
      <c r="H5" s="45"/>
      <c r="I5" s="74"/>
      <c r="J5" s="75"/>
    </row>
    <row r="6" spans="1:11" ht="21" customHeight="1">
      <c r="A6" s="42"/>
      <c r="B6" s="23"/>
      <c r="C6" s="60"/>
      <c r="D6" s="67"/>
      <c r="E6" s="23"/>
      <c r="F6" s="60"/>
      <c r="G6" s="67"/>
      <c r="H6" s="23"/>
      <c r="I6" s="74"/>
      <c r="J6" s="75"/>
    </row>
    <row r="7" spans="1:11" ht="21" customHeight="1">
      <c r="A7" s="43"/>
      <c r="B7" s="23"/>
      <c r="C7" s="60"/>
      <c r="D7" s="67"/>
      <c r="E7" s="23"/>
      <c r="F7" s="60"/>
      <c r="G7" s="67"/>
      <c r="H7" s="23"/>
      <c r="I7" s="74"/>
      <c r="J7" s="75"/>
    </row>
    <row r="8" spans="1:11" ht="21" customHeight="1">
      <c r="A8" s="43"/>
      <c r="B8" s="23"/>
      <c r="C8" s="60"/>
      <c r="D8" s="67"/>
      <c r="E8" s="23"/>
      <c r="F8" s="60"/>
      <c r="G8" s="67"/>
      <c r="H8" s="23"/>
      <c r="I8" s="74"/>
      <c r="J8" s="75"/>
    </row>
    <row r="9" spans="1:11" ht="21" customHeight="1">
      <c r="A9" s="43"/>
      <c r="B9" s="23"/>
      <c r="C9" s="60"/>
      <c r="D9" s="67"/>
      <c r="E9" s="23"/>
      <c r="F9" s="60"/>
      <c r="G9" s="67"/>
      <c r="H9" s="23"/>
      <c r="I9" s="61"/>
      <c r="J9" s="71"/>
    </row>
    <row r="10" spans="1:11" ht="21" customHeight="1">
      <c r="A10" s="43"/>
      <c r="B10" s="23"/>
      <c r="C10" s="60"/>
      <c r="D10" s="67"/>
      <c r="E10" s="23"/>
      <c r="F10" s="60"/>
      <c r="G10" s="67"/>
      <c r="H10" s="23"/>
      <c r="I10" s="61"/>
      <c r="J10" s="71"/>
    </row>
    <row r="11" spans="1:11" ht="21" customHeight="1">
      <c r="A11" s="43"/>
      <c r="B11" s="23"/>
      <c r="C11" s="60"/>
      <c r="D11" s="67"/>
      <c r="E11" s="23"/>
      <c r="F11" s="60"/>
      <c r="G11" s="67"/>
      <c r="H11" s="23"/>
      <c r="I11" s="61"/>
      <c r="J11" s="71"/>
    </row>
    <row r="12" spans="1:11" ht="21" customHeight="1">
      <c r="A12" s="43"/>
      <c r="B12" s="23"/>
      <c r="C12" s="60"/>
      <c r="D12" s="67"/>
      <c r="E12" s="23"/>
      <c r="F12" s="60"/>
      <c r="G12" s="67"/>
      <c r="H12" s="23"/>
      <c r="I12" s="61"/>
      <c r="J12" s="71"/>
    </row>
    <row r="13" spans="1:11" ht="21" customHeight="1">
      <c r="A13" s="43"/>
      <c r="B13" s="23"/>
      <c r="C13" s="60"/>
      <c r="D13" s="67"/>
      <c r="E13" s="23"/>
      <c r="F13" s="60"/>
      <c r="G13" s="67"/>
      <c r="H13" s="23"/>
      <c r="I13" s="61"/>
      <c r="J13" s="71"/>
    </row>
    <row r="14" spans="1:11" ht="21" customHeight="1">
      <c r="A14" s="43"/>
      <c r="B14" s="23"/>
      <c r="C14" s="60"/>
      <c r="D14" s="67"/>
      <c r="E14" s="23"/>
      <c r="F14" s="60"/>
      <c r="G14" s="67"/>
      <c r="H14" s="23"/>
      <c r="I14" s="61"/>
      <c r="J14" s="71"/>
    </row>
    <row r="15" spans="1:11" ht="21" customHeight="1">
      <c r="A15" s="43"/>
      <c r="B15" s="23"/>
      <c r="C15" s="60"/>
      <c r="D15" s="67"/>
      <c r="E15" s="23"/>
      <c r="F15" s="60"/>
      <c r="G15" s="67"/>
      <c r="H15" s="23"/>
      <c r="I15" s="61"/>
      <c r="J15" s="71"/>
    </row>
    <row r="16" spans="1:11" ht="21" customHeight="1">
      <c r="A16" s="42"/>
      <c r="B16" s="25"/>
      <c r="C16" s="63"/>
      <c r="D16" s="69"/>
      <c r="E16" s="25"/>
      <c r="F16" s="63"/>
      <c r="G16" s="69"/>
      <c r="H16" s="25"/>
      <c r="I16" s="61"/>
      <c r="J16" s="71"/>
    </row>
    <row r="17" spans="1:10" ht="21" customHeight="1">
      <c r="A17" s="42"/>
      <c r="B17" s="25"/>
      <c r="C17" s="63"/>
      <c r="D17" s="69"/>
      <c r="E17" s="25"/>
      <c r="F17" s="63"/>
      <c r="G17" s="69"/>
      <c r="H17" s="25"/>
      <c r="I17" s="61"/>
      <c r="J17" s="71"/>
    </row>
    <row r="18" spans="1:10" ht="21" customHeight="1">
      <c r="A18" s="42"/>
      <c r="B18" s="25"/>
      <c r="C18" s="63"/>
      <c r="D18" s="69"/>
      <c r="E18" s="25"/>
      <c r="F18" s="63"/>
      <c r="G18" s="69"/>
      <c r="H18" s="25"/>
      <c r="I18" s="61"/>
      <c r="J18" s="71"/>
    </row>
    <row r="19" spans="1:10" ht="21" customHeight="1">
      <c r="A19" s="42"/>
      <c r="B19" s="25"/>
      <c r="C19" s="63"/>
      <c r="D19" s="69"/>
      <c r="E19" s="25"/>
      <c r="F19" s="63"/>
      <c r="G19" s="69"/>
      <c r="H19" s="25"/>
      <c r="I19" s="61"/>
      <c r="J19" s="71"/>
    </row>
    <row r="20" spans="1:10" ht="21" customHeight="1">
      <c r="A20" s="42"/>
      <c r="B20" s="25"/>
      <c r="C20" s="63"/>
      <c r="D20" s="69"/>
      <c r="E20" s="25"/>
      <c r="F20" s="63"/>
      <c r="G20" s="69"/>
      <c r="H20" s="25"/>
      <c r="I20" s="61"/>
      <c r="J20" s="71"/>
    </row>
    <row r="21" spans="1:10" ht="21" customHeight="1">
      <c r="A21" s="42"/>
      <c r="B21" s="25"/>
      <c r="C21" s="63"/>
      <c r="D21" s="69"/>
      <c r="E21" s="25"/>
      <c r="F21" s="63"/>
      <c r="G21" s="69"/>
      <c r="H21" s="25"/>
      <c r="I21" s="61"/>
      <c r="J21" s="71"/>
    </row>
    <row r="22" spans="1:10" ht="21" customHeight="1">
      <c r="A22" s="42"/>
      <c r="B22" s="25"/>
      <c r="C22" s="63"/>
      <c r="D22" s="69"/>
      <c r="E22" s="25"/>
      <c r="F22" s="63"/>
      <c r="G22" s="69"/>
      <c r="H22" s="25"/>
      <c r="I22" s="61"/>
      <c r="J22" s="71"/>
    </row>
    <row r="23" spans="1:10" ht="21" customHeight="1">
      <c r="A23" s="42"/>
      <c r="B23" s="25"/>
      <c r="C23" s="63"/>
      <c r="D23" s="69"/>
      <c r="E23" s="25"/>
      <c r="F23" s="63"/>
      <c r="G23" s="69"/>
      <c r="H23" s="25"/>
      <c r="I23" s="61"/>
      <c r="J23" s="71"/>
    </row>
    <row r="24" spans="1:10" ht="21" customHeight="1">
      <c r="A24" s="42"/>
      <c r="B24" s="25"/>
      <c r="C24" s="63"/>
      <c r="D24" s="69"/>
      <c r="E24" s="25"/>
      <c r="F24" s="63"/>
      <c r="G24" s="69"/>
      <c r="H24" s="25"/>
      <c r="I24" s="61"/>
      <c r="J24" s="71"/>
    </row>
    <row r="25" spans="1:10" ht="21" customHeight="1">
      <c r="A25" s="42"/>
      <c r="B25" s="25"/>
      <c r="C25" s="63"/>
      <c r="D25" s="69"/>
      <c r="E25" s="25"/>
      <c r="F25" s="63"/>
      <c r="G25" s="69"/>
      <c r="H25" s="25"/>
      <c r="I25" s="61"/>
      <c r="J25" s="71"/>
    </row>
    <row r="26" spans="1:10" ht="28.8" customHeight="1" thickBot="1">
      <c r="A26" s="66" t="s">
        <v>2</v>
      </c>
      <c r="B26" s="27">
        <f>SUM(B4:B25)</f>
        <v>0</v>
      </c>
      <c r="C26" s="64"/>
      <c r="D26" s="70"/>
      <c r="E26" s="27">
        <f>SUM(E4:E25)</f>
        <v>0</v>
      </c>
      <c r="F26" s="64"/>
      <c r="G26" s="70"/>
      <c r="H26" s="27">
        <f>SUM(H4:H25)</f>
        <v>0</v>
      </c>
      <c r="I26" s="65"/>
      <c r="J26" s="73"/>
    </row>
    <row r="27" spans="1:10" ht="25.95" customHeight="1" thickBot="1">
      <c r="B27" s="58"/>
      <c r="C27" s="58"/>
      <c r="D27" s="58"/>
    </row>
    <row r="28" spans="1:10" ht="25.95" customHeight="1" thickBot="1">
      <c r="A28" s="96" t="s">
        <v>14</v>
      </c>
      <c r="B28" s="97"/>
      <c r="C28" s="97"/>
      <c r="D28" s="97"/>
      <c r="E28" s="98"/>
      <c r="F28" s="39"/>
      <c r="G28" s="39"/>
    </row>
    <row r="29" spans="1:10" ht="25.95" customHeight="1">
      <c r="A29" s="37" t="s">
        <v>37</v>
      </c>
      <c r="B29" s="99" t="s">
        <v>22</v>
      </c>
      <c r="C29" s="100"/>
      <c r="D29" s="49"/>
      <c r="E29" s="38" t="s">
        <v>36</v>
      </c>
    </row>
    <row r="30" spans="1:10" ht="25.95" customHeight="1">
      <c r="A30" s="4">
        <v>36549</v>
      </c>
      <c r="B30" s="79" t="s">
        <v>13</v>
      </c>
      <c r="C30" s="80"/>
      <c r="D30" s="50"/>
      <c r="E30" s="5">
        <v>0</v>
      </c>
      <c r="F30" s="13"/>
      <c r="G30" s="13"/>
    </row>
    <row r="31" spans="1:10" ht="25.95" customHeight="1">
      <c r="A31" s="6">
        <f>A30-1</f>
        <v>36548</v>
      </c>
      <c r="B31" s="81" t="s">
        <v>30</v>
      </c>
      <c r="C31" s="82"/>
      <c r="D31" s="51"/>
      <c r="E31" s="7">
        <f>B26+E26+H26</f>
        <v>0</v>
      </c>
    </row>
    <row r="32" spans="1:10" ht="17.399999999999999" customHeight="1">
      <c r="A32" s="40">
        <f>E30+E31+E33+E34+E35</f>
        <v>-195135</v>
      </c>
      <c r="B32" s="85" t="s">
        <v>24</v>
      </c>
      <c r="C32" s="86"/>
      <c r="D32" s="52"/>
      <c r="E32" s="41">
        <f>IF(E31&lt;((E33+E34)*-1),E30-A32,0)</f>
        <v>195135</v>
      </c>
    </row>
    <row r="33" spans="1:8" ht="25.95" customHeight="1">
      <c r="A33" s="6" t="s">
        <v>44</v>
      </c>
      <c r="B33" s="81" t="s">
        <v>45</v>
      </c>
      <c r="C33" s="82"/>
      <c r="D33" s="51"/>
      <c r="E33" s="7">
        <f>-60135+-112500</f>
        <v>-172635</v>
      </c>
      <c r="F33" s="94" t="s">
        <v>18</v>
      </c>
      <c r="G33" s="95"/>
      <c r="H33" s="95"/>
    </row>
    <row r="34" spans="1:8" ht="25.95" customHeight="1">
      <c r="A34" s="6">
        <f>A31</f>
        <v>36548</v>
      </c>
      <c r="B34" s="81" t="s">
        <v>20</v>
      </c>
      <c r="C34" s="82"/>
      <c r="D34" s="51"/>
      <c r="E34" s="7">
        <v>-22500</v>
      </c>
      <c r="F34" s="94"/>
      <c r="G34" s="95"/>
      <c r="H34" s="95"/>
    </row>
    <row r="35" spans="1:8" ht="25.95" customHeight="1" thickBot="1">
      <c r="A35" s="8">
        <f>A34+1</f>
        <v>36549</v>
      </c>
      <c r="B35" s="90" t="s">
        <v>21</v>
      </c>
      <c r="C35" s="91"/>
      <c r="D35" s="53"/>
      <c r="E35" s="9">
        <v>0</v>
      </c>
      <c r="F35" s="94"/>
      <c r="G35" s="95"/>
      <c r="H35" s="95"/>
    </row>
    <row r="36" spans="1:8" ht="25.95" customHeight="1" thickBot="1">
      <c r="A36" s="83" t="s">
        <v>5</v>
      </c>
      <c r="B36" s="84"/>
      <c r="C36" s="84"/>
      <c r="D36" s="47"/>
      <c r="E36" s="12">
        <f>E30+E31+E32+E33+E34+E35</f>
        <v>0</v>
      </c>
    </row>
    <row r="37" spans="1:8" ht="25.95" customHeight="1">
      <c r="A37" s="2"/>
    </row>
    <row r="38" spans="1:8" ht="25.95" customHeight="1">
      <c r="A38" s="10" t="s">
        <v>4</v>
      </c>
      <c r="B38" s="78"/>
      <c r="C38" s="78"/>
      <c r="D38" s="78"/>
      <c r="E38" s="78"/>
      <c r="F38" s="78"/>
      <c r="G38" s="46"/>
    </row>
    <row r="39" spans="1:8" ht="25.95" customHeight="1">
      <c r="B39" s="78"/>
      <c r="C39" s="78"/>
      <c r="D39" s="78"/>
      <c r="E39" s="78"/>
      <c r="F39" s="78"/>
      <c r="G39" s="46"/>
    </row>
    <row r="40" spans="1:8" ht="25.95" customHeight="1">
      <c r="B40" s="78"/>
      <c r="C40" s="78"/>
      <c r="D40" s="78"/>
      <c r="E40" s="78"/>
      <c r="F40" s="78"/>
      <c r="G40" s="46"/>
    </row>
  </sheetData>
  <mergeCells count="18">
    <mergeCell ref="J2:J3"/>
    <mergeCell ref="A1:I1"/>
    <mergeCell ref="B35:C35"/>
    <mergeCell ref="A2:B2"/>
    <mergeCell ref="F33:H35"/>
    <mergeCell ref="A28:E28"/>
    <mergeCell ref="B29:C29"/>
    <mergeCell ref="D2:D3"/>
    <mergeCell ref="G2:G3"/>
    <mergeCell ref="B40:F40"/>
    <mergeCell ref="B38:F38"/>
    <mergeCell ref="B39:F39"/>
    <mergeCell ref="B30:C30"/>
    <mergeCell ref="B31:C31"/>
    <mergeCell ref="B33:C33"/>
    <mergeCell ref="B34:C34"/>
    <mergeCell ref="A36:C36"/>
    <mergeCell ref="B32:C32"/>
  </mergeCells>
  <pageMargins left="0.27" right="0.25" top="0.65" bottom="0.61" header="0.25" footer="0.32"/>
  <pageSetup scale="63" orientation="portrait" r:id="rId1"/>
  <headerFooter alignWithMargins="0">
    <oddHeader>&amp;F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1"/>
  <sheetViews>
    <sheetView tabSelected="1" zoomScale="88" workbookViewId="0">
      <pane ySplit="3" topLeftCell="A27" activePane="bottomLeft" state="frozen"/>
      <selection pane="bottomLeft" sqref="A1:I1"/>
    </sheetView>
  </sheetViews>
  <sheetFormatPr defaultColWidth="20.77734375" defaultRowHeight="25.95" customHeight="1"/>
  <cols>
    <col min="1" max="1" width="13.109375" style="1" bestFit="1" customWidth="1"/>
    <col min="2" max="2" width="26.77734375" style="3" customWidth="1"/>
    <col min="3" max="3" width="10.6640625" style="3" customWidth="1"/>
    <col min="4" max="4" width="9.77734375" style="3" customWidth="1"/>
    <col min="5" max="5" width="27.109375" style="3" customWidth="1"/>
    <col min="6" max="6" width="10.6640625" style="3" customWidth="1"/>
    <col min="7" max="7" width="9.77734375" style="3" customWidth="1"/>
    <col min="8" max="8" width="26.6640625" style="3" customWidth="1"/>
    <col min="9" max="9" width="10.5546875" style="3" customWidth="1"/>
    <col min="10" max="10" width="9.6640625" style="3" customWidth="1"/>
    <col min="11" max="16384" width="20.77734375" style="3"/>
  </cols>
  <sheetData>
    <row r="1" spans="1:11" ht="25.95" customHeight="1">
      <c r="A1" s="89" t="s">
        <v>19</v>
      </c>
      <c r="B1" s="89"/>
      <c r="C1" s="89"/>
      <c r="D1" s="89"/>
      <c r="E1" s="89"/>
      <c r="F1" s="89"/>
      <c r="G1" s="89"/>
      <c r="H1" s="89"/>
      <c r="I1" s="89"/>
    </row>
    <row r="2" spans="1:11" ht="25.95" customHeight="1" thickBot="1">
      <c r="A2" s="92">
        <v>36557</v>
      </c>
      <c r="B2" s="93"/>
      <c r="C2" s="14"/>
      <c r="D2" s="87" t="s">
        <v>34</v>
      </c>
      <c r="G2" s="101" t="s">
        <v>34</v>
      </c>
      <c r="H2" s="11" t="s">
        <v>48</v>
      </c>
      <c r="J2" s="87" t="s">
        <v>34</v>
      </c>
    </row>
    <row r="3" spans="1:11" ht="48" customHeight="1">
      <c r="A3" s="15" t="s">
        <v>1</v>
      </c>
      <c r="B3" s="54" t="s">
        <v>6</v>
      </c>
      <c r="C3" s="55" t="s">
        <v>8</v>
      </c>
      <c r="D3" s="88"/>
      <c r="E3" s="56" t="s">
        <v>3</v>
      </c>
      <c r="F3" s="57" t="s">
        <v>8</v>
      </c>
      <c r="G3" s="102"/>
      <c r="H3" s="54" t="s">
        <v>0</v>
      </c>
      <c r="I3" s="55" t="s">
        <v>8</v>
      </c>
      <c r="J3" s="88"/>
    </row>
    <row r="4" spans="1:11" ht="21" customHeight="1">
      <c r="A4" s="42"/>
      <c r="B4" s="23"/>
      <c r="C4" s="60"/>
      <c r="D4" s="67"/>
      <c r="E4" s="23"/>
      <c r="F4" s="60"/>
      <c r="G4" s="67"/>
      <c r="H4" s="23"/>
      <c r="I4" s="74"/>
      <c r="J4" s="75"/>
      <c r="K4" s="48"/>
    </row>
    <row r="5" spans="1:11" ht="21" customHeight="1">
      <c r="A5" s="43"/>
      <c r="B5" s="23"/>
      <c r="C5" s="60"/>
      <c r="D5" s="67"/>
      <c r="E5" s="23"/>
      <c r="F5" s="60"/>
      <c r="G5" s="67"/>
      <c r="H5" s="45">
        <v>75000</v>
      </c>
      <c r="I5" s="74" t="s">
        <v>47</v>
      </c>
      <c r="J5" s="75">
        <f>1.025+0.0522</f>
        <v>1.0771999999999999</v>
      </c>
    </row>
    <row r="6" spans="1:11" ht="21" customHeight="1">
      <c r="A6" s="42"/>
      <c r="B6" s="23"/>
      <c r="C6" s="60"/>
      <c r="D6" s="67"/>
      <c r="E6" s="23"/>
      <c r="F6" s="60"/>
      <c r="G6" s="67"/>
      <c r="H6" s="23"/>
      <c r="I6" s="74"/>
      <c r="J6" s="75"/>
    </row>
    <row r="7" spans="1:11" ht="21" customHeight="1">
      <c r="A7" s="43"/>
      <c r="B7" s="23"/>
      <c r="C7" s="60"/>
      <c r="D7" s="67"/>
      <c r="E7" s="23"/>
      <c r="F7" s="60"/>
      <c r="G7" s="67"/>
      <c r="H7" s="23"/>
      <c r="I7" s="74"/>
      <c r="J7" s="75"/>
    </row>
    <row r="8" spans="1:11" ht="21" customHeight="1">
      <c r="A8" s="43"/>
      <c r="B8" s="23"/>
      <c r="C8" s="60"/>
      <c r="D8" s="67"/>
      <c r="E8" s="23"/>
      <c r="F8" s="60"/>
      <c r="G8" s="67"/>
      <c r="H8" s="23"/>
      <c r="I8" s="74"/>
      <c r="J8" s="75"/>
    </row>
    <row r="9" spans="1:11" ht="21" customHeight="1">
      <c r="A9" s="43"/>
      <c r="B9" s="23"/>
      <c r="C9" s="60"/>
      <c r="D9" s="67"/>
      <c r="E9" s="23"/>
      <c r="F9" s="60"/>
      <c r="G9" s="67"/>
      <c r="H9" s="23"/>
      <c r="I9" s="61"/>
      <c r="J9" s="71"/>
    </row>
    <row r="10" spans="1:11" ht="21" customHeight="1">
      <c r="A10" s="43"/>
      <c r="B10" s="23"/>
      <c r="C10" s="60"/>
      <c r="D10" s="67"/>
      <c r="E10" s="23"/>
      <c r="F10" s="60"/>
      <c r="G10" s="67"/>
      <c r="H10" s="23"/>
      <c r="I10" s="61"/>
      <c r="J10" s="71"/>
    </row>
    <row r="11" spans="1:11" ht="21" customHeight="1">
      <c r="A11" s="43"/>
      <c r="B11" s="23"/>
      <c r="C11" s="60"/>
      <c r="D11" s="67"/>
      <c r="E11" s="23"/>
      <c r="F11" s="60"/>
      <c r="G11" s="67"/>
      <c r="H11" s="23"/>
      <c r="I11" s="61"/>
      <c r="J11" s="71"/>
    </row>
    <row r="12" spans="1:11" ht="21" customHeight="1">
      <c r="A12" s="43"/>
      <c r="B12" s="23"/>
      <c r="C12" s="60"/>
      <c r="D12" s="67"/>
      <c r="E12" s="23"/>
      <c r="F12" s="60"/>
      <c r="G12" s="67"/>
      <c r="H12" s="23"/>
      <c r="I12" s="61"/>
      <c r="J12" s="71"/>
    </row>
    <row r="13" spans="1:11" ht="21" customHeight="1">
      <c r="A13" s="43"/>
      <c r="B13" s="23"/>
      <c r="C13" s="60"/>
      <c r="D13" s="67"/>
      <c r="E13" s="23"/>
      <c r="F13" s="60"/>
      <c r="G13" s="67"/>
      <c r="H13" s="23"/>
      <c r="I13" s="61"/>
      <c r="J13" s="71"/>
    </row>
    <row r="14" spans="1:11" ht="21" customHeight="1">
      <c r="A14" s="43"/>
      <c r="B14" s="23"/>
      <c r="C14" s="60"/>
      <c r="D14" s="67"/>
      <c r="E14" s="23"/>
      <c r="F14" s="60"/>
      <c r="G14" s="67"/>
      <c r="H14" s="23"/>
      <c r="I14" s="61"/>
      <c r="J14" s="71"/>
    </row>
    <row r="15" spans="1:11" ht="21" customHeight="1">
      <c r="A15" s="43"/>
      <c r="B15" s="23"/>
      <c r="C15" s="60"/>
      <c r="D15" s="67"/>
      <c r="E15" s="23"/>
      <c r="F15" s="60"/>
      <c r="G15" s="67"/>
      <c r="H15" s="23"/>
      <c r="I15" s="61"/>
      <c r="J15" s="71"/>
    </row>
    <row r="16" spans="1:11" ht="21" customHeight="1">
      <c r="A16" s="42"/>
      <c r="B16" s="25"/>
      <c r="C16" s="63"/>
      <c r="D16" s="69"/>
      <c r="E16" s="25"/>
      <c r="F16" s="63"/>
      <c r="G16" s="69"/>
      <c r="H16" s="25"/>
      <c r="I16" s="61"/>
      <c r="J16" s="71"/>
    </row>
    <row r="17" spans="1:10" ht="21" customHeight="1">
      <c r="A17" s="42"/>
      <c r="B17" s="25"/>
      <c r="C17" s="63"/>
      <c r="D17" s="69"/>
      <c r="E17" s="25"/>
      <c r="F17" s="63"/>
      <c r="G17" s="69"/>
      <c r="H17" s="25"/>
      <c r="I17" s="61"/>
      <c r="J17" s="71"/>
    </row>
    <row r="18" spans="1:10" ht="21" customHeight="1">
      <c r="A18" s="42"/>
      <c r="B18" s="25"/>
      <c r="C18" s="63"/>
      <c r="D18" s="69"/>
      <c r="E18" s="25"/>
      <c r="F18" s="63"/>
      <c r="G18" s="69"/>
      <c r="H18" s="25"/>
      <c r="I18" s="61"/>
      <c r="J18" s="71"/>
    </row>
    <row r="19" spans="1:10" ht="21" customHeight="1">
      <c r="A19" s="42"/>
      <c r="B19" s="25"/>
      <c r="C19" s="63"/>
      <c r="D19" s="69"/>
      <c r="E19" s="25"/>
      <c r="F19" s="63"/>
      <c r="G19" s="69"/>
      <c r="H19" s="25"/>
      <c r="I19" s="61"/>
      <c r="J19" s="71"/>
    </row>
    <row r="20" spans="1:10" ht="21" customHeight="1">
      <c r="A20" s="42"/>
      <c r="B20" s="25"/>
      <c r="C20" s="63"/>
      <c r="D20" s="69"/>
      <c r="E20" s="25"/>
      <c r="F20" s="63"/>
      <c r="G20" s="69"/>
      <c r="H20" s="25"/>
      <c r="I20" s="61"/>
      <c r="J20" s="71"/>
    </row>
    <row r="21" spans="1:10" ht="21" customHeight="1">
      <c r="A21" s="42"/>
      <c r="B21" s="25"/>
      <c r="C21" s="63"/>
      <c r="D21" s="69"/>
      <c r="E21" s="25"/>
      <c r="F21" s="63"/>
      <c r="G21" s="69"/>
      <c r="H21" s="25"/>
      <c r="I21" s="61"/>
      <c r="J21" s="71"/>
    </row>
    <row r="22" spans="1:10" ht="21" customHeight="1">
      <c r="A22" s="42"/>
      <c r="B22" s="25"/>
      <c r="C22" s="63"/>
      <c r="D22" s="69"/>
      <c r="E22" s="25"/>
      <c r="F22" s="63"/>
      <c r="G22" s="69"/>
      <c r="H22" s="25"/>
      <c r="I22" s="61"/>
      <c r="J22" s="71"/>
    </row>
    <row r="23" spans="1:10" ht="21" customHeight="1">
      <c r="A23" s="42"/>
      <c r="B23" s="25"/>
      <c r="C23" s="63"/>
      <c r="D23" s="69"/>
      <c r="E23" s="25"/>
      <c r="F23" s="63"/>
      <c r="G23" s="69"/>
      <c r="H23" s="25"/>
      <c r="I23" s="61"/>
      <c r="J23" s="71"/>
    </row>
    <row r="24" spans="1:10" ht="21" customHeight="1">
      <c r="A24" s="42"/>
      <c r="B24" s="25"/>
      <c r="C24" s="63"/>
      <c r="D24" s="69"/>
      <c r="E24" s="25"/>
      <c r="F24" s="63"/>
      <c r="G24" s="69"/>
      <c r="H24" s="25"/>
      <c r="I24" s="61"/>
      <c r="J24" s="71"/>
    </row>
    <row r="25" spans="1:10" ht="21" customHeight="1">
      <c r="A25" s="42"/>
      <c r="B25" s="25"/>
      <c r="C25" s="63"/>
      <c r="D25" s="69"/>
      <c r="E25" s="25"/>
      <c r="F25" s="63"/>
      <c r="G25" s="69"/>
      <c r="H25" s="25"/>
      <c r="I25" s="61"/>
      <c r="J25" s="71"/>
    </row>
    <row r="26" spans="1:10" ht="28.8" customHeight="1" thickBot="1">
      <c r="A26" s="66" t="s">
        <v>2</v>
      </c>
      <c r="B26" s="27">
        <f>SUM(B4:B25)</f>
        <v>0</v>
      </c>
      <c r="C26" s="64"/>
      <c r="D26" s="70"/>
      <c r="E26" s="27">
        <f>SUM(E4:E25)</f>
        <v>0</v>
      </c>
      <c r="F26" s="64"/>
      <c r="G26" s="70"/>
      <c r="H26" s="27">
        <f>SUM(H4:H25)</f>
        <v>75000</v>
      </c>
      <c r="I26" s="65"/>
      <c r="J26" s="73"/>
    </row>
    <row r="27" spans="1:10" ht="25.95" customHeight="1" thickBot="1">
      <c r="B27" s="58"/>
      <c r="C27" s="58"/>
      <c r="D27" s="58"/>
    </row>
    <row r="28" spans="1:10" ht="25.95" customHeight="1" thickBot="1">
      <c r="A28" s="96" t="s">
        <v>14</v>
      </c>
      <c r="B28" s="97"/>
      <c r="C28" s="97"/>
      <c r="D28" s="97"/>
      <c r="E28" s="98"/>
      <c r="F28" s="39"/>
      <c r="G28" s="39"/>
    </row>
    <row r="29" spans="1:10" ht="25.95" customHeight="1">
      <c r="A29" s="37" t="s">
        <v>37</v>
      </c>
      <c r="B29" s="99" t="s">
        <v>22</v>
      </c>
      <c r="C29" s="100"/>
      <c r="D29" s="49"/>
      <c r="E29" s="38" t="s">
        <v>36</v>
      </c>
    </row>
    <row r="30" spans="1:10" ht="25.95" customHeight="1">
      <c r="A30" s="4">
        <v>36572</v>
      </c>
      <c r="B30" s="79" t="s">
        <v>13</v>
      </c>
      <c r="C30" s="80"/>
      <c r="D30" s="50"/>
      <c r="E30" s="5">
        <v>3268000</v>
      </c>
      <c r="F30" s="13"/>
      <c r="G30" s="13"/>
    </row>
    <row r="31" spans="1:10" ht="25.95" customHeight="1">
      <c r="A31" s="6">
        <f>A30-1</f>
        <v>36571</v>
      </c>
      <c r="B31" s="81" t="s">
        <v>40</v>
      </c>
      <c r="C31" s="82"/>
      <c r="D31" s="51"/>
      <c r="E31" s="7">
        <f>B26+E26+H26</f>
        <v>75000</v>
      </c>
    </row>
    <row r="32" spans="1:10" ht="25.8" customHeight="1">
      <c r="A32" s="6">
        <v>36556</v>
      </c>
      <c r="B32" s="81" t="s">
        <v>41</v>
      </c>
      <c r="C32" s="82"/>
      <c r="D32" s="51"/>
      <c r="E32" s="7">
        <f>'JANUARY 2000'!E31+'JANUARY 2000'!E33+'JANUARY 2000'!E34</f>
        <v>593193</v>
      </c>
      <c r="F32" s="103" t="s">
        <v>42</v>
      </c>
      <c r="G32" s="104"/>
      <c r="H32" s="104"/>
    </row>
    <row r="33" spans="1:8" ht="25.95" customHeight="1">
      <c r="A33" s="40">
        <f>E30+E31+E32+E34+E35+E36</f>
        <v>3368072</v>
      </c>
      <c r="B33" s="85" t="s">
        <v>24</v>
      </c>
      <c r="C33" s="86"/>
      <c r="D33" s="52"/>
      <c r="E33" s="41">
        <f>IF((E31+E32)&lt;((E34+E35)*-1),E30-A33,0)</f>
        <v>0</v>
      </c>
      <c r="G33" s="76"/>
      <c r="H33" s="76"/>
    </row>
    <row r="34" spans="1:8" ht="25.95" customHeight="1">
      <c r="A34" s="6" t="s">
        <v>44</v>
      </c>
      <c r="B34" s="81" t="s">
        <v>46</v>
      </c>
      <c r="C34" s="82"/>
      <c r="D34" s="51"/>
      <c r="E34" s="7">
        <v>-545621</v>
      </c>
      <c r="F34" s="105" t="s">
        <v>18</v>
      </c>
      <c r="G34" s="106"/>
      <c r="H34" s="106"/>
    </row>
    <row r="35" spans="1:8" ht="25.95" customHeight="1">
      <c r="A35" s="6">
        <f>A31</f>
        <v>36571</v>
      </c>
      <c r="B35" s="81" t="s">
        <v>20</v>
      </c>
      <c r="C35" s="82"/>
      <c r="D35" s="51"/>
      <c r="E35" s="7">
        <f>-7500*3</f>
        <v>-22500</v>
      </c>
      <c r="F35" s="105"/>
      <c r="G35" s="106"/>
      <c r="H35" s="106"/>
    </row>
    <row r="36" spans="1:8" ht="25.95" customHeight="1" thickBot="1">
      <c r="A36" s="8">
        <f>A35+1</f>
        <v>36572</v>
      </c>
      <c r="B36" s="90" t="s">
        <v>21</v>
      </c>
      <c r="C36" s="91"/>
      <c r="D36" s="53"/>
      <c r="E36" s="9">
        <v>0</v>
      </c>
    </row>
    <row r="37" spans="1:8" ht="25.95" customHeight="1" thickBot="1">
      <c r="A37" s="83" t="s">
        <v>5</v>
      </c>
      <c r="B37" s="84"/>
      <c r="C37" s="84"/>
      <c r="D37" s="47"/>
      <c r="E37" s="12">
        <f>E30+E31+E32+E33+E34+E35+E36</f>
        <v>3368072</v>
      </c>
      <c r="G37" s="77"/>
    </row>
    <row r="38" spans="1:8" ht="25.95" customHeight="1">
      <c r="A38" s="2"/>
      <c r="F38" s="46"/>
      <c r="G38" s="46"/>
    </row>
    <row r="39" spans="1:8" ht="25.95" customHeight="1">
      <c r="A39" s="10" t="s">
        <v>4</v>
      </c>
      <c r="B39" s="46"/>
      <c r="C39" s="46"/>
      <c r="D39" s="46"/>
      <c r="E39" s="46"/>
      <c r="F39" s="46"/>
      <c r="G39" s="46"/>
    </row>
    <row r="40" spans="1:8" ht="25.95" customHeight="1">
      <c r="B40" s="46"/>
      <c r="C40" s="46"/>
      <c r="D40" s="46"/>
      <c r="E40" s="46"/>
      <c r="F40" s="46"/>
      <c r="G40" s="46"/>
    </row>
    <row r="41" spans="1:8" ht="25.95" customHeight="1">
      <c r="B41" s="46"/>
      <c r="C41" s="46"/>
      <c r="D41" s="46"/>
      <c r="E41" s="46"/>
    </row>
  </sheetData>
  <mergeCells count="17">
    <mergeCell ref="A37:C37"/>
    <mergeCell ref="B33:C33"/>
    <mergeCell ref="F32:H32"/>
    <mergeCell ref="B30:C30"/>
    <mergeCell ref="B31:C31"/>
    <mergeCell ref="B34:C34"/>
    <mergeCell ref="B35:C35"/>
    <mergeCell ref="F34:H35"/>
    <mergeCell ref="J2:J3"/>
    <mergeCell ref="A1:I1"/>
    <mergeCell ref="B36:C36"/>
    <mergeCell ref="A2:B2"/>
    <mergeCell ref="A28:E28"/>
    <mergeCell ref="B29:C29"/>
    <mergeCell ref="D2:D3"/>
    <mergeCell ref="G2:G3"/>
    <mergeCell ref="B32:C32"/>
  </mergeCells>
  <pageMargins left="0.27" right="0.25" top="0.65" bottom="0.61" header="0.25" footer="0.32"/>
  <pageSetup scale="68" orientation="portrait" r:id="rId1"/>
  <headerFooter alignWithMargins="0">
    <oddHeader>&amp;F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0"/>
  <sheetViews>
    <sheetView zoomScale="88" workbookViewId="0">
      <pane ySplit="3" topLeftCell="A24" activePane="bottomLeft" state="frozen"/>
      <selection pane="bottomLeft" activeCell="E33" sqref="E33"/>
    </sheetView>
  </sheetViews>
  <sheetFormatPr defaultColWidth="20.77734375" defaultRowHeight="25.95" customHeight="1"/>
  <cols>
    <col min="1" max="1" width="13.109375" style="1" bestFit="1" customWidth="1"/>
    <col min="2" max="2" width="26.77734375" style="3" customWidth="1"/>
    <col min="3" max="3" width="10.6640625" style="3" customWidth="1"/>
    <col min="4" max="4" width="9.77734375" style="3" customWidth="1"/>
    <col min="5" max="5" width="27.109375" style="3" customWidth="1"/>
    <col min="6" max="6" width="10.6640625" style="3" customWidth="1"/>
    <col min="7" max="7" width="9.77734375" style="3" customWidth="1"/>
    <col min="8" max="8" width="26.6640625" style="3" customWidth="1"/>
    <col min="9" max="9" width="10.5546875" style="3" customWidth="1"/>
    <col min="10" max="10" width="9.6640625" style="3" customWidth="1"/>
    <col min="11" max="16384" width="20.77734375" style="3"/>
  </cols>
  <sheetData>
    <row r="1" spans="1:11" ht="25.95" customHeight="1">
      <c r="A1" s="89" t="s">
        <v>19</v>
      </c>
      <c r="B1" s="89"/>
      <c r="C1" s="89"/>
      <c r="D1" s="89"/>
      <c r="E1" s="89"/>
      <c r="F1" s="89"/>
      <c r="G1" s="89"/>
      <c r="H1" s="89"/>
      <c r="I1" s="89"/>
    </row>
    <row r="2" spans="1:11" ht="25.95" customHeight="1" thickBot="1">
      <c r="A2" s="92">
        <v>36526</v>
      </c>
      <c r="B2" s="93"/>
      <c r="C2" s="14"/>
      <c r="D2" s="87" t="s">
        <v>34</v>
      </c>
      <c r="G2" s="101" t="s">
        <v>34</v>
      </c>
      <c r="H2" s="11" t="s">
        <v>39</v>
      </c>
      <c r="J2" s="87" t="s">
        <v>34</v>
      </c>
    </row>
    <row r="3" spans="1:11" ht="48" customHeight="1">
      <c r="A3" s="15" t="s">
        <v>1</v>
      </c>
      <c r="B3" s="54" t="s">
        <v>6</v>
      </c>
      <c r="C3" s="55" t="s">
        <v>8</v>
      </c>
      <c r="D3" s="88"/>
      <c r="E3" s="56" t="s">
        <v>3</v>
      </c>
      <c r="F3" s="57" t="s">
        <v>8</v>
      </c>
      <c r="G3" s="102"/>
      <c r="H3" s="54" t="s">
        <v>0</v>
      </c>
      <c r="I3" s="55" t="s">
        <v>8</v>
      </c>
      <c r="J3" s="88"/>
    </row>
    <row r="4" spans="1:11" ht="21" customHeight="1">
      <c r="A4" s="42">
        <v>36542</v>
      </c>
      <c r="B4" s="20"/>
      <c r="C4" s="59"/>
      <c r="D4" s="68"/>
      <c r="E4" s="20"/>
      <c r="F4" s="59"/>
      <c r="G4" s="68"/>
      <c r="H4" s="23">
        <v>120000</v>
      </c>
      <c r="I4" s="61" t="s">
        <v>26</v>
      </c>
      <c r="J4" s="71">
        <v>0.81969999999999998</v>
      </c>
      <c r="K4" s="48"/>
    </row>
    <row r="5" spans="1:11" ht="21" customHeight="1">
      <c r="A5" s="43">
        <v>36543</v>
      </c>
      <c r="B5" s="20"/>
      <c r="C5" s="59"/>
      <c r="D5" s="68"/>
      <c r="E5" s="23">
        <v>150000</v>
      </c>
      <c r="F5" s="60" t="s">
        <v>27</v>
      </c>
      <c r="G5" s="67">
        <v>0.87450000000000006</v>
      </c>
      <c r="H5" s="44"/>
      <c r="I5" s="62"/>
      <c r="J5" s="72"/>
    </row>
    <row r="6" spans="1:11" ht="21" customHeight="1">
      <c r="A6" s="42">
        <v>36544</v>
      </c>
      <c r="B6" s="20"/>
      <c r="C6" s="59"/>
      <c r="D6" s="68"/>
      <c r="E6" s="23">
        <v>240000</v>
      </c>
      <c r="F6" s="60" t="s">
        <v>31</v>
      </c>
      <c r="G6" s="67">
        <v>0.87450000000000006</v>
      </c>
      <c r="H6" s="20"/>
      <c r="I6" s="62"/>
      <c r="J6" s="72"/>
    </row>
    <row r="7" spans="1:11" ht="21" customHeight="1">
      <c r="A7" s="43">
        <v>36546</v>
      </c>
      <c r="B7" s="20"/>
      <c r="C7" s="59"/>
      <c r="D7" s="68"/>
      <c r="E7" s="23">
        <v>90000</v>
      </c>
      <c r="F7" s="60" t="s">
        <v>32</v>
      </c>
      <c r="G7" s="67">
        <v>0.95499999999999996</v>
      </c>
      <c r="H7" s="20"/>
      <c r="I7" s="62"/>
      <c r="J7" s="72"/>
    </row>
    <row r="8" spans="1:11" ht="21" customHeight="1">
      <c r="A8" s="43">
        <v>36551</v>
      </c>
      <c r="B8" s="23">
        <v>165000</v>
      </c>
      <c r="C8" s="60" t="s">
        <v>33</v>
      </c>
      <c r="D8" s="67">
        <v>0.83120000000000005</v>
      </c>
      <c r="E8" s="20"/>
      <c r="F8" s="59"/>
      <c r="G8" s="68"/>
      <c r="H8" s="20"/>
      <c r="I8" s="62"/>
      <c r="J8" s="72"/>
    </row>
    <row r="9" spans="1:11" ht="21" customHeight="1">
      <c r="A9" s="43">
        <v>36552</v>
      </c>
      <c r="B9" s="20"/>
      <c r="C9" s="59"/>
      <c r="D9" s="68"/>
      <c r="E9" s="23">
        <v>120000</v>
      </c>
      <c r="F9" s="60" t="s">
        <v>38</v>
      </c>
      <c r="G9" s="67">
        <v>0.90500000000000003</v>
      </c>
      <c r="H9" s="20"/>
      <c r="I9" s="62"/>
      <c r="J9" s="72"/>
    </row>
    <row r="10" spans="1:11" ht="21" customHeight="1">
      <c r="A10" s="43"/>
      <c r="B10" s="23"/>
      <c r="C10" s="60"/>
      <c r="D10" s="67"/>
      <c r="E10" s="23"/>
      <c r="F10" s="60"/>
      <c r="G10" s="67"/>
      <c r="H10" s="23"/>
      <c r="I10" s="61"/>
      <c r="J10" s="71"/>
    </row>
    <row r="11" spans="1:11" ht="21" customHeight="1">
      <c r="A11" s="43"/>
      <c r="B11" s="23"/>
      <c r="C11" s="60"/>
      <c r="D11" s="67"/>
      <c r="E11" s="23"/>
      <c r="F11" s="60"/>
      <c r="G11" s="67"/>
      <c r="H11" s="23"/>
      <c r="I11" s="61"/>
      <c r="J11" s="71"/>
    </row>
    <row r="12" spans="1:11" ht="21" customHeight="1">
      <c r="A12" s="43"/>
      <c r="B12" s="23"/>
      <c r="C12" s="60"/>
      <c r="D12" s="67"/>
      <c r="E12" s="23"/>
      <c r="F12" s="60"/>
      <c r="G12" s="67"/>
      <c r="H12" s="23"/>
      <c r="I12" s="61"/>
      <c r="J12" s="71"/>
    </row>
    <row r="13" spans="1:11" ht="21" customHeight="1">
      <c r="A13" s="43"/>
      <c r="B13" s="23"/>
      <c r="C13" s="60"/>
      <c r="D13" s="67"/>
      <c r="E13" s="23"/>
      <c r="F13" s="60"/>
      <c r="G13" s="67"/>
      <c r="H13" s="23"/>
      <c r="I13" s="61"/>
      <c r="J13" s="71"/>
    </row>
    <row r="14" spans="1:11" ht="21" customHeight="1">
      <c r="A14" s="43"/>
      <c r="B14" s="23"/>
      <c r="C14" s="60"/>
      <c r="D14" s="67"/>
      <c r="E14" s="23"/>
      <c r="F14" s="60"/>
      <c r="G14" s="67"/>
      <c r="H14" s="23"/>
      <c r="I14" s="61"/>
      <c r="J14" s="71"/>
    </row>
    <row r="15" spans="1:11" ht="21" customHeight="1">
      <c r="A15" s="43"/>
      <c r="B15" s="23"/>
      <c r="C15" s="60"/>
      <c r="D15" s="67"/>
      <c r="E15" s="23"/>
      <c r="F15" s="60"/>
      <c r="G15" s="67"/>
      <c r="H15" s="23"/>
      <c r="I15" s="61"/>
      <c r="J15" s="71"/>
    </row>
    <row r="16" spans="1:11" ht="21" customHeight="1">
      <c r="A16" s="42"/>
      <c r="B16" s="25"/>
      <c r="C16" s="63"/>
      <c r="D16" s="69"/>
      <c r="E16" s="25"/>
      <c r="F16" s="63"/>
      <c r="G16" s="69"/>
      <c r="H16" s="25"/>
      <c r="I16" s="61"/>
      <c r="J16" s="71"/>
    </row>
    <row r="17" spans="1:10" ht="21" customHeight="1">
      <c r="A17" s="42"/>
      <c r="B17" s="25"/>
      <c r="C17" s="63"/>
      <c r="D17" s="69"/>
      <c r="E17" s="25"/>
      <c r="F17" s="63"/>
      <c r="G17" s="69"/>
      <c r="H17" s="25"/>
      <c r="I17" s="61"/>
      <c r="J17" s="71"/>
    </row>
    <row r="18" spans="1:10" ht="21" customHeight="1">
      <c r="A18" s="42"/>
      <c r="B18" s="25"/>
      <c r="C18" s="63"/>
      <c r="D18" s="69"/>
      <c r="E18" s="25"/>
      <c r="F18" s="63"/>
      <c r="G18" s="69"/>
      <c r="H18" s="25"/>
      <c r="I18" s="61"/>
      <c r="J18" s="71"/>
    </row>
    <row r="19" spans="1:10" ht="21" customHeight="1">
      <c r="A19" s="42"/>
      <c r="B19" s="25"/>
      <c r="C19" s="63"/>
      <c r="D19" s="69"/>
      <c r="E19" s="25"/>
      <c r="F19" s="63"/>
      <c r="G19" s="69"/>
      <c r="H19" s="25"/>
      <c r="I19" s="61"/>
      <c r="J19" s="71"/>
    </row>
    <row r="20" spans="1:10" ht="21" customHeight="1">
      <c r="A20" s="42"/>
      <c r="B20" s="25"/>
      <c r="C20" s="63"/>
      <c r="D20" s="69"/>
      <c r="E20" s="25"/>
      <c r="F20" s="63"/>
      <c r="G20" s="69"/>
      <c r="H20" s="25"/>
      <c r="I20" s="61"/>
      <c r="J20" s="71"/>
    </row>
    <row r="21" spans="1:10" ht="21" customHeight="1">
      <c r="A21" s="42"/>
      <c r="B21" s="25"/>
      <c r="C21" s="63"/>
      <c r="D21" s="69"/>
      <c r="E21" s="25"/>
      <c r="F21" s="63"/>
      <c r="G21" s="69"/>
      <c r="H21" s="25"/>
      <c r="I21" s="61"/>
      <c r="J21" s="71"/>
    </row>
    <row r="22" spans="1:10" ht="21" customHeight="1">
      <c r="A22" s="42"/>
      <c r="B22" s="25"/>
      <c r="C22" s="63"/>
      <c r="D22" s="69"/>
      <c r="E22" s="25"/>
      <c r="F22" s="63"/>
      <c r="G22" s="69"/>
      <c r="H22" s="25"/>
      <c r="I22" s="61"/>
      <c r="J22" s="71"/>
    </row>
    <row r="23" spans="1:10" ht="21" customHeight="1">
      <c r="A23" s="42"/>
      <c r="B23" s="25"/>
      <c r="C23" s="63"/>
      <c r="D23" s="69"/>
      <c r="E23" s="25"/>
      <c r="F23" s="63"/>
      <c r="G23" s="69"/>
      <c r="H23" s="25"/>
      <c r="I23" s="61"/>
      <c r="J23" s="71"/>
    </row>
    <row r="24" spans="1:10" ht="21" customHeight="1">
      <c r="A24" s="42"/>
      <c r="B24" s="25"/>
      <c r="C24" s="63"/>
      <c r="D24" s="69"/>
      <c r="E24" s="25"/>
      <c r="F24" s="63"/>
      <c r="G24" s="69"/>
      <c r="H24" s="25"/>
      <c r="I24" s="61"/>
      <c r="J24" s="71"/>
    </row>
    <row r="25" spans="1:10" ht="21" customHeight="1">
      <c r="A25" s="42"/>
      <c r="B25" s="25"/>
      <c r="C25" s="63"/>
      <c r="D25" s="69"/>
      <c r="E25" s="25"/>
      <c r="F25" s="63"/>
      <c r="G25" s="69"/>
      <c r="H25" s="25"/>
      <c r="I25" s="61"/>
      <c r="J25" s="71"/>
    </row>
    <row r="26" spans="1:10" ht="28.8" customHeight="1" thickBot="1">
      <c r="A26" s="66" t="s">
        <v>2</v>
      </c>
      <c r="B26" s="27">
        <f>SUM(B4:B25)</f>
        <v>165000</v>
      </c>
      <c r="C26" s="64"/>
      <c r="D26" s="70"/>
      <c r="E26" s="27">
        <f>SUM(E4:E25)</f>
        <v>600000</v>
      </c>
      <c r="F26" s="64"/>
      <c r="G26" s="70"/>
      <c r="H26" s="27">
        <f>SUM(H4:H25)</f>
        <v>120000</v>
      </c>
      <c r="I26" s="65"/>
      <c r="J26" s="73"/>
    </row>
    <row r="27" spans="1:10" ht="25.95" customHeight="1" thickBot="1">
      <c r="B27" s="58"/>
      <c r="C27" s="58"/>
      <c r="D27" s="58"/>
    </row>
    <row r="28" spans="1:10" ht="25.95" customHeight="1" thickBot="1">
      <c r="A28" s="96" t="s">
        <v>14</v>
      </c>
      <c r="B28" s="97"/>
      <c r="C28" s="97"/>
      <c r="D28" s="97"/>
      <c r="E28" s="98"/>
      <c r="F28" s="39"/>
      <c r="G28" s="39"/>
    </row>
    <row r="29" spans="1:10" ht="25.95" customHeight="1">
      <c r="A29" s="37">
        <v>36508</v>
      </c>
      <c r="B29" s="99" t="s">
        <v>22</v>
      </c>
      <c r="C29" s="100"/>
      <c r="D29" s="49"/>
      <c r="E29" s="38" t="s">
        <v>23</v>
      </c>
    </row>
    <row r="30" spans="1:10" ht="25.95" customHeight="1">
      <c r="A30" s="4">
        <v>36557</v>
      </c>
      <c r="B30" s="79" t="s">
        <v>13</v>
      </c>
      <c r="C30" s="80"/>
      <c r="D30" s="50"/>
      <c r="E30" s="5">
        <v>3417000</v>
      </c>
      <c r="F30" s="13"/>
      <c r="G30" s="13"/>
    </row>
    <row r="31" spans="1:10" ht="25.95" customHeight="1">
      <c r="A31" s="6">
        <f>A30-1</f>
        <v>36556</v>
      </c>
      <c r="B31" s="81" t="s">
        <v>30</v>
      </c>
      <c r="C31" s="82"/>
      <c r="D31" s="51"/>
      <c r="E31" s="7">
        <f>B26+E26+H26</f>
        <v>885000</v>
      </c>
    </row>
    <row r="32" spans="1:10" ht="17.399999999999999" customHeight="1">
      <c r="A32" s="40">
        <f>E30+E31+E33+E34+E35</f>
        <v>4010193</v>
      </c>
      <c r="B32" s="85" t="s">
        <v>24</v>
      </c>
      <c r="C32" s="86"/>
      <c r="D32" s="52"/>
      <c r="E32" s="41">
        <f>IF(E31&lt;((E33+E34)*-1),E30-A32,0)</f>
        <v>0</v>
      </c>
    </row>
    <row r="33" spans="1:8" ht="25.95" customHeight="1">
      <c r="A33" s="6" t="s">
        <v>29</v>
      </c>
      <c r="B33" s="81" t="s">
        <v>28</v>
      </c>
      <c r="C33" s="82"/>
      <c r="D33" s="51"/>
      <c r="E33" s="7">
        <v>-291807</v>
      </c>
      <c r="F33" s="105" t="s">
        <v>18</v>
      </c>
      <c r="G33" s="106"/>
      <c r="H33" s="106"/>
    </row>
    <row r="34" spans="1:8" ht="25.95" customHeight="1">
      <c r="A34" s="6">
        <f>A31</f>
        <v>36556</v>
      </c>
      <c r="B34" s="81" t="s">
        <v>20</v>
      </c>
      <c r="C34" s="82"/>
      <c r="D34" s="51"/>
      <c r="E34" s="7">
        <v>0</v>
      </c>
      <c r="F34" s="105"/>
      <c r="G34" s="106"/>
      <c r="H34" s="106"/>
    </row>
    <row r="35" spans="1:8" ht="25.95" customHeight="1" thickBot="1">
      <c r="A35" s="8">
        <f>A34+1</f>
        <v>36557</v>
      </c>
      <c r="B35" s="90" t="s">
        <v>21</v>
      </c>
      <c r="C35" s="91"/>
      <c r="D35" s="53" t="s">
        <v>43</v>
      </c>
      <c r="E35" s="9"/>
      <c r="F35" s="105"/>
      <c r="G35" s="106"/>
      <c r="H35" s="106"/>
    </row>
    <row r="36" spans="1:8" ht="25.95" customHeight="1" thickBot="1">
      <c r="A36" s="83" t="s">
        <v>5</v>
      </c>
      <c r="B36" s="84"/>
      <c r="C36" s="84"/>
      <c r="D36" s="47"/>
      <c r="E36" s="12">
        <f>E30+E31+E32+E33+E34+E35</f>
        <v>4010193</v>
      </c>
    </row>
    <row r="37" spans="1:8" ht="25.95" customHeight="1">
      <c r="A37" s="2"/>
    </row>
    <row r="38" spans="1:8" ht="25.95" customHeight="1">
      <c r="A38" s="10" t="s">
        <v>4</v>
      </c>
      <c r="B38" s="78"/>
      <c r="C38" s="78"/>
      <c r="D38" s="78"/>
      <c r="E38" s="78"/>
      <c r="F38" s="78"/>
      <c r="G38" s="46"/>
    </row>
    <row r="39" spans="1:8" ht="25.95" customHeight="1">
      <c r="B39" s="78"/>
      <c r="C39" s="78"/>
      <c r="D39" s="78"/>
      <c r="E39" s="78"/>
      <c r="F39" s="78"/>
      <c r="G39" s="46"/>
    </row>
    <row r="40" spans="1:8" ht="25.95" customHeight="1">
      <c r="B40" s="78"/>
      <c r="C40" s="78"/>
      <c r="D40" s="78"/>
      <c r="E40" s="78"/>
      <c r="F40" s="78"/>
      <c r="G40" s="46"/>
    </row>
  </sheetData>
  <mergeCells count="18">
    <mergeCell ref="J2:J3"/>
    <mergeCell ref="A1:I1"/>
    <mergeCell ref="B35:C35"/>
    <mergeCell ref="A2:B2"/>
    <mergeCell ref="A28:E28"/>
    <mergeCell ref="B29:C29"/>
    <mergeCell ref="D2:D3"/>
    <mergeCell ref="G2:G3"/>
    <mergeCell ref="B40:F40"/>
    <mergeCell ref="B38:F38"/>
    <mergeCell ref="B39:F39"/>
    <mergeCell ref="B30:C30"/>
    <mergeCell ref="B31:C31"/>
    <mergeCell ref="B33:C33"/>
    <mergeCell ref="B34:C34"/>
    <mergeCell ref="A36:C36"/>
    <mergeCell ref="B32:C32"/>
    <mergeCell ref="F33:H35"/>
  </mergeCells>
  <pageMargins left="0.27" right="0.25" top="0.65" bottom="0.61" header="0.25" footer="0.32"/>
  <pageSetup scale="68" orientation="portrait" r:id="rId1"/>
  <headerFooter alignWithMargins="0">
    <oddHeader>&amp;F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zoomScale="88" workbookViewId="0">
      <selection activeCell="D4" sqref="D4"/>
    </sheetView>
  </sheetViews>
  <sheetFormatPr defaultColWidth="20.77734375" defaultRowHeight="25.95" customHeight="1"/>
  <cols>
    <col min="1" max="1" width="13.109375" style="1" bestFit="1" customWidth="1"/>
    <col min="2" max="2" width="26.77734375" style="3" customWidth="1"/>
    <col min="3" max="3" width="10.6640625" style="3" customWidth="1"/>
    <col min="4" max="4" width="27.109375" style="3" customWidth="1"/>
    <col min="5" max="5" width="10.6640625" style="3" customWidth="1"/>
    <col min="6" max="6" width="20.77734375" style="3" customWidth="1"/>
    <col min="7" max="7" width="10.5546875" style="3" customWidth="1"/>
    <col min="8" max="8" width="20.109375" style="3" customWidth="1"/>
    <col min="9" max="16384" width="20.77734375" style="3"/>
  </cols>
  <sheetData>
    <row r="1" spans="1:9" ht="25.95" customHeight="1">
      <c r="A1" s="89" t="s">
        <v>19</v>
      </c>
      <c r="B1" s="89"/>
      <c r="C1" s="89"/>
      <c r="D1" s="89"/>
      <c r="E1" s="89"/>
      <c r="F1" s="89"/>
      <c r="G1" s="89"/>
    </row>
    <row r="2" spans="1:9" ht="25.95" customHeight="1" thickBot="1">
      <c r="A2" s="92" t="s">
        <v>7</v>
      </c>
      <c r="B2" s="93"/>
      <c r="C2" s="14"/>
      <c r="F2" s="11" t="s">
        <v>25</v>
      </c>
    </row>
    <row r="3" spans="1:9" ht="48" customHeight="1">
      <c r="A3" s="15" t="s">
        <v>1</v>
      </c>
      <c r="B3" s="18" t="s">
        <v>6</v>
      </c>
      <c r="C3" s="19" t="s">
        <v>8</v>
      </c>
      <c r="D3" s="35" t="s">
        <v>3</v>
      </c>
      <c r="E3" s="36" t="s">
        <v>8</v>
      </c>
      <c r="F3" s="29" t="s">
        <v>0</v>
      </c>
      <c r="G3" s="19" t="s">
        <v>8</v>
      </c>
    </row>
    <row r="4" spans="1:9" ht="21" customHeight="1">
      <c r="A4" s="16">
        <v>36428</v>
      </c>
      <c r="B4" s="20"/>
      <c r="C4" s="21"/>
      <c r="D4" s="23"/>
      <c r="E4" s="24" t="s">
        <v>9</v>
      </c>
      <c r="F4" s="20"/>
      <c r="G4" s="34"/>
      <c r="H4" s="107" t="s">
        <v>15</v>
      </c>
      <c r="I4" s="108"/>
    </row>
    <row r="5" spans="1:9" ht="21" customHeight="1">
      <c r="A5" s="31"/>
      <c r="B5" s="32"/>
      <c r="C5" s="33"/>
      <c r="D5" s="32"/>
      <c r="E5" s="33"/>
      <c r="F5" s="32"/>
      <c r="G5" s="33"/>
    </row>
    <row r="6" spans="1:9" ht="21" customHeight="1">
      <c r="A6" s="16">
        <v>36509</v>
      </c>
      <c r="B6" s="20"/>
      <c r="C6" s="21"/>
      <c r="D6" s="23">
        <f>7500*25</f>
        <v>187500</v>
      </c>
      <c r="E6" s="24" t="s">
        <v>10</v>
      </c>
      <c r="F6" s="20"/>
      <c r="G6" s="22"/>
    </row>
    <row r="7" spans="1:9" ht="21" customHeight="1">
      <c r="A7" s="17"/>
      <c r="B7" s="23"/>
      <c r="C7" s="24"/>
      <c r="D7" s="23"/>
      <c r="E7" s="24"/>
      <c r="F7" s="23">
        <v>150000</v>
      </c>
      <c r="G7" s="22" t="s">
        <v>11</v>
      </c>
    </row>
    <row r="8" spans="1:9" ht="21" customHeight="1">
      <c r="A8" s="17"/>
      <c r="B8" s="23"/>
      <c r="C8" s="24"/>
      <c r="D8" s="23"/>
      <c r="E8" s="24"/>
      <c r="F8" s="23"/>
      <c r="G8" s="22"/>
    </row>
    <row r="9" spans="1:9" ht="21" customHeight="1">
      <c r="A9" s="17"/>
      <c r="B9" s="23"/>
      <c r="C9" s="24"/>
      <c r="D9" s="23"/>
      <c r="E9" s="24"/>
      <c r="F9" s="23"/>
      <c r="G9" s="22"/>
    </row>
    <row r="10" spans="1:9" ht="21" customHeight="1">
      <c r="A10" s="17"/>
      <c r="B10" s="23"/>
      <c r="C10" s="24"/>
      <c r="D10" s="23"/>
      <c r="E10" s="24"/>
      <c r="F10" s="23"/>
      <c r="G10" s="22"/>
    </row>
    <row r="11" spans="1:9" ht="21" customHeight="1">
      <c r="A11" s="17"/>
      <c r="B11" s="23"/>
      <c r="C11" s="24"/>
      <c r="D11" s="23"/>
      <c r="E11" s="24"/>
      <c r="F11" s="23"/>
      <c r="G11" s="22"/>
    </row>
    <row r="12" spans="1:9" ht="21" customHeight="1">
      <c r="A12" s="17"/>
      <c r="B12" s="23"/>
      <c r="C12" s="24"/>
      <c r="D12" s="23"/>
      <c r="E12" s="24"/>
      <c r="F12" s="23"/>
      <c r="G12" s="22"/>
    </row>
    <row r="13" spans="1:9" ht="21" customHeight="1">
      <c r="A13" s="17"/>
      <c r="B13" s="23"/>
      <c r="C13" s="24"/>
      <c r="D13" s="23"/>
      <c r="E13" s="24"/>
      <c r="F13" s="23"/>
      <c r="G13" s="22"/>
    </row>
    <row r="14" spans="1:9" ht="21" customHeight="1">
      <c r="A14" s="17"/>
      <c r="B14" s="23"/>
      <c r="C14" s="24"/>
      <c r="D14" s="23"/>
      <c r="E14" s="24"/>
      <c r="F14" s="23"/>
      <c r="G14" s="22"/>
    </row>
    <row r="15" spans="1:9" ht="21" customHeight="1">
      <c r="A15" s="17"/>
      <c r="B15" s="23"/>
      <c r="C15" s="24"/>
      <c r="D15" s="23"/>
      <c r="E15" s="24"/>
      <c r="F15" s="23"/>
      <c r="G15" s="22"/>
    </row>
    <row r="16" spans="1:9" ht="21" customHeight="1">
      <c r="A16" s="16"/>
      <c r="B16" s="25"/>
      <c r="C16" s="26"/>
      <c r="D16" s="25"/>
      <c r="E16" s="26"/>
      <c r="F16" s="25"/>
      <c r="G16" s="22"/>
    </row>
    <row r="17" spans="1:7" ht="21" customHeight="1">
      <c r="A17" s="16"/>
      <c r="B17" s="25"/>
      <c r="C17" s="26"/>
      <c r="D17" s="25"/>
      <c r="E17" s="26"/>
      <c r="F17" s="25"/>
      <c r="G17" s="22"/>
    </row>
    <row r="18" spans="1:7" ht="21" customHeight="1">
      <c r="A18" s="16"/>
      <c r="B18" s="25"/>
      <c r="C18" s="26"/>
      <c r="D18" s="25"/>
      <c r="E18" s="26"/>
      <c r="F18" s="25"/>
      <c r="G18" s="22"/>
    </row>
    <row r="19" spans="1:7" ht="21" customHeight="1">
      <c r="A19" s="16"/>
      <c r="B19" s="25"/>
      <c r="C19" s="26"/>
      <c r="D19" s="25"/>
      <c r="E19" s="26"/>
      <c r="F19" s="25"/>
      <c r="G19" s="22"/>
    </row>
    <row r="20" spans="1:7" ht="21" customHeight="1">
      <c r="A20" s="16"/>
      <c r="B20" s="25"/>
      <c r="C20" s="26"/>
      <c r="D20" s="25"/>
      <c r="E20" s="26"/>
      <c r="F20" s="25"/>
      <c r="G20" s="22"/>
    </row>
    <row r="21" spans="1:7" ht="21" customHeight="1">
      <c r="A21" s="16"/>
      <c r="B21" s="25"/>
      <c r="C21" s="26"/>
      <c r="D21" s="25"/>
      <c r="E21" s="26"/>
      <c r="F21" s="25"/>
      <c r="G21" s="22"/>
    </row>
    <row r="22" spans="1:7" ht="21" customHeight="1">
      <c r="A22" s="16"/>
      <c r="B22" s="25"/>
      <c r="C22" s="26"/>
      <c r="D22" s="25"/>
      <c r="E22" s="26"/>
      <c r="F22" s="25"/>
      <c r="G22" s="22"/>
    </row>
    <row r="23" spans="1:7" ht="21" customHeight="1">
      <c r="A23" s="16"/>
      <c r="B23" s="25"/>
      <c r="C23" s="26"/>
      <c r="D23" s="25"/>
      <c r="E23" s="26"/>
      <c r="F23" s="25"/>
      <c r="G23" s="22"/>
    </row>
    <row r="24" spans="1:7" ht="21" customHeight="1">
      <c r="A24" s="16"/>
      <c r="B24" s="25"/>
      <c r="C24" s="26"/>
      <c r="D24" s="25"/>
      <c r="E24" s="26"/>
      <c r="F24" s="25"/>
      <c r="G24" s="22"/>
    </row>
    <row r="25" spans="1:7" ht="21" customHeight="1">
      <c r="A25" s="16"/>
      <c r="B25" s="25"/>
      <c r="C25" s="26"/>
      <c r="D25" s="25"/>
      <c r="E25" s="26"/>
      <c r="F25" s="25"/>
      <c r="G25" s="22"/>
    </row>
    <row r="26" spans="1:7" ht="28.8" customHeight="1" thickBot="1">
      <c r="A26" s="15" t="s">
        <v>2</v>
      </c>
      <c r="B26" s="27">
        <f>SUM(B4:B25)</f>
        <v>0</v>
      </c>
      <c r="C26" s="28"/>
      <c r="D26" s="27">
        <f>SUM(D4:D25)</f>
        <v>187500</v>
      </c>
      <c r="E26" s="28"/>
      <c r="F26" s="27">
        <f>SUM(F4:F25)</f>
        <v>150000</v>
      </c>
      <c r="G26" s="30"/>
    </row>
    <row r="27" spans="1:7" ht="25.95" customHeight="1" thickBot="1"/>
    <row r="28" spans="1:7" ht="25.95" customHeight="1" thickBot="1">
      <c r="A28" s="96" t="s">
        <v>14</v>
      </c>
      <c r="B28" s="97"/>
      <c r="C28" s="97"/>
      <c r="D28" s="98"/>
      <c r="E28" s="39"/>
    </row>
    <row r="29" spans="1:7" ht="25.95" customHeight="1">
      <c r="A29" s="37">
        <v>36508</v>
      </c>
      <c r="B29" s="99" t="s">
        <v>22</v>
      </c>
      <c r="C29" s="100"/>
      <c r="D29" s="38" t="s">
        <v>23</v>
      </c>
    </row>
    <row r="30" spans="1:7" ht="25.95" customHeight="1">
      <c r="A30" s="4">
        <v>36523</v>
      </c>
      <c r="B30" s="79" t="s">
        <v>13</v>
      </c>
      <c r="C30" s="80"/>
      <c r="D30" s="5">
        <v>4713000</v>
      </c>
      <c r="E30" s="13"/>
    </row>
    <row r="31" spans="1:7" ht="25.95" customHeight="1">
      <c r="A31" s="6">
        <f>A30-1</f>
        <v>36522</v>
      </c>
      <c r="B31" s="81" t="s">
        <v>16</v>
      </c>
      <c r="C31" s="82"/>
      <c r="D31" s="7">
        <f>B26+D26+F26</f>
        <v>337500</v>
      </c>
    </row>
    <row r="32" spans="1:7" ht="25.95" customHeight="1">
      <c r="A32" s="40">
        <f>D30+D31+D33+D34+D35</f>
        <v>4705177</v>
      </c>
      <c r="B32" s="85" t="s">
        <v>24</v>
      </c>
      <c r="C32" s="86"/>
      <c r="D32" s="41">
        <f>IF(D31&lt;((D33+D34)*-1),D30-A32,0)</f>
        <v>7823</v>
      </c>
    </row>
    <row r="33" spans="1:6" ht="25.95" customHeight="1">
      <c r="A33" s="6" t="s">
        <v>12</v>
      </c>
      <c r="B33" s="81" t="s">
        <v>17</v>
      </c>
      <c r="C33" s="82"/>
      <c r="D33" s="7">
        <v>-322823</v>
      </c>
      <c r="E33" s="94" t="s">
        <v>18</v>
      </c>
      <c r="F33" s="95"/>
    </row>
    <row r="34" spans="1:6" ht="25.95" customHeight="1">
      <c r="A34" s="6">
        <f>A31</f>
        <v>36522</v>
      </c>
      <c r="B34" s="81" t="s">
        <v>20</v>
      </c>
      <c r="C34" s="82"/>
      <c r="D34" s="7">
        <v>-22500</v>
      </c>
      <c r="E34" s="94"/>
      <c r="F34" s="95"/>
    </row>
    <row r="35" spans="1:6" ht="25.95" customHeight="1" thickBot="1">
      <c r="A35" s="8">
        <f>A34+1</f>
        <v>36523</v>
      </c>
      <c r="B35" s="90" t="s">
        <v>21</v>
      </c>
      <c r="C35" s="91"/>
      <c r="D35" s="9">
        <v>0</v>
      </c>
      <c r="E35" s="94"/>
      <c r="F35" s="95"/>
    </row>
    <row r="36" spans="1:6" ht="25.95" customHeight="1" thickBot="1">
      <c r="A36" s="83" t="s">
        <v>5</v>
      </c>
      <c r="B36" s="84"/>
      <c r="C36" s="84"/>
      <c r="D36" s="12">
        <f>D30+D31+D32+D33+D34+D35</f>
        <v>4713000</v>
      </c>
    </row>
    <row r="37" spans="1:6" ht="25.95" customHeight="1">
      <c r="A37" s="2"/>
    </row>
    <row r="38" spans="1:6" ht="25.95" customHeight="1">
      <c r="A38" s="10" t="s">
        <v>4</v>
      </c>
      <c r="B38" s="78"/>
      <c r="C38" s="78"/>
      <c r="D38" s="78"/>
      <c r="E38" s="78"/>
    </row>
    <row r="39" spans="1:6" ht="25.95" customHeight="1">
      <c r="B39" s="78"/>
      <c r="C39" s="78"/>
      <c r="D39" s="78"/>
      <c r="E39" s="78"/>
    </row>
    <row r="40" spans="1:6" ht="25.95" customHeight="1">
      <c r="B40" s="78"/>
      <c r="C40" s="78"/>
      <c r="D40" s="78"/>
      <c r="E40" s="78"/>
    </row>
  </sheetData>
  <mergeCells count="16">
    <mergeCell ref="H4:I4"/>
    <mergeCell ref="B40:E40"/>
    <mergeCell ref="B38:E38"/>
    <mergeCell ref="B39:E39"/>
    <mergeCell ref="B30:C30"/>
    <mergeCell ref="B31:C31"/>
    <mergeCell ref="B33:C33"/>
    <mergeCell ref="B34:C34"/>
    <mergeCell ref="A36:C36"/>
    <mergeCell ref="B32:C32"/>
    <mergeCell ref="A1:G1"/>
    <mergeCell ref="B35:C35"/>
    <mergeCell ref="A2:B2"/>
    <mergeCell ref="E33:F35"/>
    <mergeCell ref="A28:D28"/>
    <mergeCell ref="B29:C29"/>
  </mergeCells>
  <pageMargins left="0.27" right="0.25" top="0.65" bottom="0.61" header="0.25" footer="0.32"/>
  <pageSetup scale="81" orientation="portrait" r:id="rId1"/>
  <headerFooter alignWithMargins="0">
    <oddHeader>&amp;F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2000</vt:lpstr>
      <vt:lpstr>FEBRUARY 2000</vt:lpstr>
      <vt:lpstr>JANUARY 2000</vt:lpstr>
      <vt:lpstr>FALL 1999 ENDING</vt:lpstr>
    </vt:vector>
  </TitlesOfParts>
  <Company>Columbia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Service</dc:creator>
  <cp:lastModifiedBy>Havlíček Jan</cp:lastModifiedBy>
  <cp:lastPrinted>2000-02-23T18:19:09Z</cp:lastPrinted>
  <dcterms:created xsi:type="dcterms:W3CDTF">1999-01-12T12:54:48Z</dcterms:created>
  <dcterms:modified xsi:type="dcterms:W3CDTF">2023-09-10T15:47:54Z</dcterms:modified>
</cp:coreProperties>
</file>