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360" yWindow="312" windowWidth="13980" windowHeight="7872"/>
  </bookViews>
  <sheets>
    <sheet name="Results" sheetId="1" r:id="rId1"/>
  </sheets>
  <definedNames>
    <definedName name="_xlnm._FilterDatabase" localSheetId="0" hidden="1">Results!$A$5:$P$16</definedName>
    <definedName name="_xlnm.Print_Area">#REF!</definedName>
    <definedName name="_xlnm.Print_Titles">#REF!</definedName>
  </definedNames>
  <calcPr calcId="92512"/>
</workbook>
</file>

<file path=xl/calcChain.xml><?xml version="1.0" encoding="utf-8"?>
<calcChain xmlns="http://schemas.openxmlformats.org/spreadsheetml/2006/main">
  <c r="B2" i="1" l="1"/>
  <c r="Q3" i="1"/>
  <c r="M6" i="1"/>
  <c r="N6" i="1"/>
  <c r="Q6" i="1"/>
  <c r="M7" i="1"/>
  <c r="N7" i="1"/>
  <c r="Q7" i="1"/>
  <c r="L9" i="1"/>
  <c r="M9" i="1"/>
  <c r="N9" i="1"/>
  <c r="Q9" i="1"/>
  <c r="L10" i="1"/>
  <c r="M10" i="1"/>
  <c r="N10" i="1"/>
  <c r="Q10" i="1"/>
  <c r="L11" i="1"/>
  <c r="M11" i="1"/>
  <c r="N11" i="1"/>
  <c r="Q11" i="1"/>
  <c r="L13" i="1"/>
  <c r="M13" i="1"/>
  <c r="N13" i="1"/>
  <c r="Q13" i="1"/>
  <c r="L14" i="1"/>
  <c r="M14" i="1"/>
  <c r="N14" i="1"/>
  <c r="Q14" i="1"/>
  <c r="L15" i="1"/>
  <c r="M15" i="1"/>
  <c r="N15" i="1"/>
  <c r="Q15" i="1"/>
  <c r="B19" i="1"/>
</calcChain>
</file>

<file path=xl/sharedStrings.xml><?xml version="1.0" encoding="utf-8"?>
<sst xmlns="http://schemas.openxmlformats.org/spreadsheetml/2006/main" count="70" uniqueCount="31">
  <si>
    <t>Post ID</t>
  </si>
  <si>
    <t>Counterparty</t>
  </si>
  <si>
    <t>Deal Date</t>
  </si>
  <si>
    <t>Tagg Num</t>
  </si>
  <si>
    <t>O/S</t>
  </si>
  <si>
    <t>Pub Code</t>
  </si>
  <si>
    <t>Price Code</t>
  </si>
  <si>
    <t>Fin / Phy</t>
  </si>
  <si>
    <t>Call / Put</t>
  </si>
  <si>
    <t>Period</t>
  </si>
  <si>
    <t>Notional</t>
  </si>
  <si>
    <t>Fixed</t>
  </si>
  <si>
    <t>AIRCANADA</t>
  </si>
  <si>
    <t>NXAVCPROMPT</t>
  </si>
  <si>
    <t>WTI</t>
  </si>
  <si>
    <t>F</t>
  </si>
  <si>
    <t>QD6597.1</t>
  </si>
  <si>
    <t>S</t>
  </si>
  <si>
    <t>QE1376.1</t>
  </si>
  <si>
    <t>YM2713.1</t>
  </si>
  <si>
    <t>YM2716.1</t>
  </si>
  <si>
    <t>Total</t>
  </si>
  <si>
    <t>(ENA point of view)</t>
  </si>
  <si>
    <t>Counterparty acknowledges that although ENA has endeavored to comply with it's requests for verification of trading information with respect to certain transactions between ENA and Counterparty, ENA makes no representation or warranty as to the accuracy of completeness of the information provided.  ENA shall have no liability arising out of the use of this information or the reliance by Counterparty thereon.</t>
  </si>
  <si>
    <t>MTM COB 12.07.2001</t>
  </si>
  <si>
    <t>DF</t>
  </si>
  <si>
    <t>IR</t>
  </si>
  <si>
    <t>Bid</t>
  </si>
  <si>
    <t>PV Volume</t>
  </si>
  <si>
    <t>Unwind</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</si>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</sst>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9" formatCode="0.000"/>
    <numFmt numFmtId="171" formatCode="dd\-mmm\-yy"/>
    <numFmt numFmtId="174" formatCode="&quot;$&quot;#,##0"/>
    <numFmt numFmtId="176" formatCode="dd\-mmm\-yyyy"/>
    <numFmt numFmtId="179" formatCode="_(&quot;$&quot;* #,##0_);_(&quot;$&quot;* \(#,##0\);_(&quot;$&quot;* &quot;-&quot;??_);_(@_)"/>
    <numFmt numFmtId="182" formatCode="_(* #,##0_);_(* \(#,##0\);_(* &quot;-&quot;??_);_(@_)"/>
  </numFmts>
  <fonts count="8" x14ac:knownFonts="1">
    <font>
      <sz val="10"/>
      <name val="Arial"/>
    </font>
    <font>
      <sz val="10"/>
      <name val="Arial"/>
    </font>
    <font>
      <sz val="10"/>
      <name val="Times New Roman"/>
      <family val="1"/>
    </font>
    <font>
      <b/>
      <sz val="10"/>
      <color indexed="8"/>
      <name val="Times New Roman"/>
      <family val="1"/>
    </font>
    <font>
      <b/>
      <sz val="10"/>
      <name val="Times New Roman"/>
      <family val="1"/>
    </font>
    <font>
      <b/>
      <sz val="14"/>
      <name val="Times New Roman"/>
      <family val="1"/>
    </font>
    <font>
      <b/>
      <sz val="10"/>
      <name val="Arial"/>
    </font>
    <font>
      <sz val="10"/>
      <color indexed="8"/>
      <name val="Times New Roman"/>
      <family val="1"/>
    </font>
  </fonts>
  <fills count="5">
    <fill>
      <patternFill patternType="none"/>
    </fill>
    <fill>
      <patternFill patternType="gray125"/>
    </fill>
    <fill>
      <patternFill patternType="solid">
        <fgColor indexed="44"/>
        <bgColor indexed="64"/>
      </patternFill>
    </fill>
    <fill>
      <patternFill patternType="solid">
        <fgColor indexed="43"/>
        <bgColor indexed="64"/>
      </patternFill>
    </fill>
    <fill>
      <patternFill patternType="solid">
        <fgColor indexed="42"/>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6">
    <xf numFmtId="0" fontId="0" fillId="0" borderId="0" xfId="0"/>
    <xf numFmtId="0" fontId="2" fillId="0" borderId="0" xfId="0" applyFont="1" applyFill="1" applyBorder="1"/>
    <xf numFmtId="171" fontId="2" fillId="0" borderId="0" xfId="0" applyNumberFormat="1" applyFont="1" applyFill="1" applyBorder="1"/>
    <xf numFmtId="0" fontId="2" fillId="0" borderId="0" xfId="0" applyFont="1" applyFill="1" applyBorder="1" applyAlignment="1">
      <alignment horizontal="center"/>
    </xf>
    <xf numFmtId="176" fontId="3" fillId="0" borderId="0" xfId="0" applyNumberFormat="1" applyFont="1" applyFill="1" applyBorder="1" applyAlignment="1">
      <alignment horizontal="center"/>
    </xf>
    <xf numFmtId="3" fontId="3" fillId="0" borderId="0" xfId="0" applyNumberFormat="1" applyFont="1" applyFill="1" applyBorder="1" applyAlignment="1">
      <alignment horizontal="center"/>
    </xf>
    <xf numFmtId="169" fontId="3" fillId="0" borderId="0" xfId="0" applyNumberFormat="1" applyFont="1" applyFill="1" applyBorder="1" applyAlignment="1">
      <alignment horizontal="center"/>
    </xf>
    <xf numFmtId="169" fontId="2" fillId="0" borderId="0" xfId="0" applyNumberFormat="1" applyFont="1" applyFill="1" applyBorder="1"/>
    <xf numFmtId="174" fontId="2" fillId="0" borderId="0" xfId="0" applyNumberFormat="1" applyFont="1" applyFill="1" applyBorder="1"/>
    <xf numFmtId="44" fontId="3" fillId="2" borderId="1" xfId="2" applyFont="1" applyFill="1" applyBorder="1" applyAlignment="1">
      <alignment horizontal="center" vertical="top"/>
    </xf>
    <xf numFmtId="44" fontId="3" fillId="2" borderId="2" xfId="2" applyFont="1" applyFill="1" applyBorder="1" applyAlignment="1">
      <alignment horizontal="center" vertical="top"/>
    </xf>
    <xf numFmtId="171" fontId="3" fillId="2" borderId="2" xfId="0" applyNumberFormat="1" applyFont="1" applyFill="1" applyBorder="1" applyAlignment="1">
      <alignment horizontal="center"/>
    </xf>
    <xf numFmtId="171" fontId="3" fillId="2" borderId="2" xfId="2" applyNumberFormat="1" applyFont="1" applyFill="1" applyBorder="1" applyAlignment="1">
      <alignment horizontal="center" vertical="top"/>
    </xf>
    <xf numFmtId="3" fontId="3" fillId="2" borderId="2" xfId="2" applyNumberFormat="1" applyFont="1" applyFill="1" applyBorder="1" applyAlignment="1">
      <alignment horizontal="center" vertical="top"/>
    </xf>
    <xf numFmtId="169" fontId="3" fillId="2" borderId="2" xfId="2" applyNumberFormat="1" applyFont="1" applyFill="1" applyBorder="1" applyAlignment="1">
      <alignment horizontal="center" vertical="top"/>
    </xf>
    <xf numFmtId="174" fontId="3" fillId="2" borderId="2" xfId="2" applyNumberFormat="1" applyFont="1" applyFill="1" applyBorder="1" applyAlignment="1">
      <alignment horizontal="center" vertical="top"/>
    </xf>
    <xf numFmtId="0" fontId="2" fillId="0" borderId="0" xfId="0" applyFont="1"/>
    <xf numFmtId="44" fontId="3" fillId="2" borderId="3" xfId="2" applyFont="1" applyFill="1" applyBorder="1" applyAlignment="1">
      <alignment horizontal="center" vertical="top"/>
    </xf>
    <xf numFmtId="44" fontId="3" fillId="2" borderId="4" xfId="2" applyFont="1" applyFill="1" applyBorder="1" applyAlignment="1">
      <alignment horizontal="center" vertical="top"/>
    </xf>
    <xf numFmtId="171" fontId="3" fillId="2" borderId="4" xfId="0" applyNumberFormat="1" applyFont="1" applyFill="1" applyBorder="1" applyAlignment="1">
      <alignment horizontal="center"/>
    </xf>
    <xf numFmtId="171" fontId="3" fillId="2" borderId="4" xfId="2" applyNumberFormat="1" applyFont="1" applyFill="1" applyBorder="1" applyAlignment="1">
      <alignment horizontal="center" vertical="top"/>
    </xf>
    <xf numFmtId="3" fontId="3" fillId="2" borderId="4" xfId="2" applyNumberFormat="1" applyFont="1" applyFill="1" applyBorder="1" applyAlignment="1">
      <alignment horizontal="center" vertical="top"/>
    </xf>
    <xf numFmtId="169" fontId="3" fillId="2" borderId="4" xfId="2" applyNumberFormat="1" applyFont="1" applyFill="1" applyBorder="1" applyAlignment="1">
      <alignment horizontal="center" vertical="top"/>
    </xf>
    <xf numFmtId="174" fontId="3" fillId="2" borderId="4" xfId="2" applyNumberFormat="1" applyFont="1" applyFill="1" applyBorder="1" applyAlignment="1">
      <alignment horizontal="center" vertical="top"/>
    </xf>
    <xf numFmtId="0" fontId="2" fillId="0" borderId="0" xfId="0" applyFont="1" applyFill="1"/>
    <xf numFmtId="171" fontId="2" fillId="0" borderId="0" xfId="0" applyNumberFormat="1" applyFont="1" applyFill="1"/>
    <xf numFmtId="0" fontId="2" fillId="0" borderId="0" xfId="0" applyFont="1" applyFill="1" applyAlignment="1">
      <alignment horizontal="center"/>
    </xf>
    <xf numFmtId="0" fontId="2" fillId="0" borderId="0" xfId="0" applyFont="1" applyAlignment="1">
      <alignment horizontal="center"/>
    </xf>
    <xf numFmtId="171" fontId="2" fillId="0" borderId="0" xfId="0" applyNumberFormat="1" applyFont="1"/>
    <xf numFmtId="176" fontId="2" fillId="0" borderId="0" xfId="0" applyNumberFormat="1" applyFont="1"/>
    <xf numFmtId="3" fontId="2" fillId="0" borderId="0" xfId="0" applyNumberFormat="1" applyFont="1"/>
    <xf numFmtId="169" fontId="2" fillId="0" borderId="0" xfId="0" applyNumberFormat="1" applyFont="1"/>
    <xf numFmtId="174" fontId="2" fillId="0" borderId="0" xfId="0" applyNumberFormat="1" applyFont="1"/>
    <xf numFmtId="169" fontId="4" fillId="3" borderId="5" xfId="0" applyNumberFormat="1" applyFont="1" applyFill="1" applyBorder="1"/>
    <xf numFmtId="174" fontId="4" fillId="3" borderId="6" xfId="0" applyNumberFormat="1" applyFont="1" applyFill="1" applyBorder="1"/>
    <xf numFmtId="0" fontId="5" fillId="0" borderId="0" xfId="0" applyFont="1" applyFill="1" applyBorder="1"/>
    <xf numFmtId="179" fontId="2" fillId="0" borderId="0" xfId="2" applyNumberFormat="1" applyFont="1"/>
    <xf numFmtId="44" fontId="2" fillId="0" borderId="0" xfId="2" applyNumberFormat="1" applyFont="1"/>
    <xf numFmtId="10" fontId="2" fillId="0" borderId="0" xfId="3" applyNumberFormat="1" applyFont="1"/>
    <xf numFmtId="14" fontId="2" fillId="0" borderId="0" xfId="0" applyNumberFormat="1" applyFont="1"/>
    <xf numFmtId="182" fontId="2" fillId="0" borderId="0" xfId="1" applyNumberFormat="1" applyFont="1"/>
    <xf numFmtId="3" fontId="3" fillId="4" borderId="5" xfId="0" applyNumberFormat="1" applyFont="1" applyFill="1" applyBorder="1" applyAlignment="1">
      <alignment horizontal="center"/>
    </xf>
    <xf numFmtId="10" fontId="7" fillId="4" borderId="6" xfId="3" applyNumberFormat="1" applyFont="1" applyFill="1" applyBorder="1" applyAlignment="1">
      <alignment horizontal="center"/>
    </xf>
    <xf numFmtId="0" fontId="4" fillId="0" borderId="5" xfId="0" applyFont="1" applyBorder="1" applyAlignment="1">
      <alignment horizontal="center" wrapText="1"/>
    </xf>
    <xf numFmtId="0" fontId="6" fillId="0" borderId="7" xfId="0" applyFont="1" applyBorder="1" applyAlignment="1">
      <alignment horizontal="center" wrapText="1"/>
    </xf>
    <xf numFmtId="0" fontId="6" fillId="0" borderId="6" xfId="0" applyFont="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19"/>
  <sheetViews>
    <sheetView tabSelected="1" topLeftCell="B1" zoomScaleNormal="100" workbookViewId="0">
      <selection activeCell="Q6" sqref="Q6"/>
    </sheetView>
  </sheetViews>
  <sheetFormatPr defaultColWidth="9.109375" defaultRowHeight="13.2" x14ac:dyDescent="0.25"/>
  <cols>
    <col min="1" max="1" width="7.88671875" style="16" hidden="1" customWidth="1"/>
    <col min="2" max="2" width="18" style="16" customWidth="1"/>
    <col min="3" max="3" width="11.109375" style="28" bestFit="1" customWidth="1"/>
    <col min="4" max="4" width="10.33203125" style="16" bestFit="1" customWidth="1"/>
    <col min="5" max="5" width="5.33203125" style="27" bestFit="1" customWidth="1"/>
    <col min="6" max="6" width="14.6640625" style="16" bestFit="1" customWidth="1"/>
    <col min="7" max="7" width="10.6640625" style="16" bestFit="1" customWidth="1"/>
    <col min="8" max="8" width="9.109375" style="27" bestFit="1"/>
    <col min="9" max="9" width="9.6640625" style="27" bestFit="1" customWidth="1"/>
    <col min="10" max="10" width="9.109375" style="27" bestFit="1"/>
    <col min="11" max="11" width="10.88671875" style="28" bestFit="1" customWidth="1"/>
    <col min="12" max="12" width="7.5546875" style="29" bestFit="1" customWidth="1"/>
    <col min="13" max="13" width="9.44140625" style="30" bestFit="1" customWidth="1"/>
    <col min="14" max="14" width="9.88671875" style="16" bestFit="1" customWidth="1"/>
    <col min="15" max="15" width="8.44140625" style="31" bestFit="1" customWidth="1"/>
    <col min="16" max="16" width="8.44140625" style="32" customWidth="1"/>
    <col min="17" max="17" width="9.88671875" style="16" bestFit="1" customWidth="1"/>
    <col min="18" max="18" width="10.6640625" style="16" bestFit="1" customWidth="1"/>
    <col min="19" max="19" width="9.88671875" style="16" bestFit="1" customWidth="1"/>
    <col min="20" max="16384" width="9.109375" style="16"/>
  </cols>
  <sheetData>
    <row r="1" spans="1:20" ht="40.5" customHeight="1" thickBot="1" x14ac:dyDescent="0.3">
      <c r="B1" s="43" t="s">
        <v>23</v>
      </c>
      <c r="C1" s="44"/>
      <c r="D1" s="44"/>
      <c r="E1" s="44"/>
      <c r="F1" s="44"/>
      <c r="G1" s="44"/>
      <c r="H1" s="44"/>
      <c r="I1" s="44"/>
      <c r="J1" s="44"/>
      <c r="K1" s="44"/>
      <c r="L1" s="44"/>
      <c r="M1" s="44"/>
      <c r="N1" s="44"/>
      <c r="O1" s="44"/>
      <c r="P1" s="45"/>
    </row>
    <row r="2" spans="1:20" s="1" customFormat="1" ht="18" thickBot="1" x14ac:dyDescent="0.35">
      <c r="B2" s="35" t="str">
        <f>+B6</f>
        <v>AIRCANADA</v>
      </c>
      <c r="C2" s="2"/>
      <c r="E2" s="3"/>
      <c r="H2" s="3"/>
      <c r="I2" s="3"/>
      <c r="J2" s="3"/>
      <c r="K2" s="4"/>
      <c r="L2" s="5"/>
      <c r="M2" s="6"/>
      <c r="N2" s="7"/>
      <c r="O2" s="8"/>
    </row>
    <row r="3" spans="1:20" s="1" customFormat="1" ht="13.8" thickBot="1" x14ac:dyDescent="0.3">
      <c r="B3" s="1" t="s">
        <v>24</v>
      </c>
      <c r="C3" s="2" t="s">
        <v>22</v>
      </c>
      <c r="E3" s="3"/>
      <c r="H3" s="3"/>
      <c r="I3" s="3"/>
      <c r="J3" s="2"/>
      <c r="K3" s="41"/>
      <c r="L3" s="42">
        <v>0</v>
      </c>
      <c r="M3" s="5"/>
      <c r="N3" s="5"/>
      <c r="O3" s="6"/>
      <c r="P3" s="33" t="s">
        <v>21</v>
      </c>
      <c r="Q3" s="34">
        <f ca="1">SUM(Q6:Q16)</f>
        <v>4530194.8319521872</v>
      </c>
    </row>
    <row r="4" spans="1:20" x14ac:dyDescent="0.25">
      <c r="A4" s="9"/>
      <c r="B4" s="10"/>
      <c r="C4" s="11"/>
      <c r="D4" s="10"/>
      <c r="E4" s="10"/>
      <c r="F4" s="10"/>
      <c r="G4" s="10"/>
      <c r="H4" s="10"/>
      <c r="I4" s="10"/>
      <c r="J4" s="12"/>
      <c r="K4" s="13"/>
      <c r="L4" s="13"/>
      <c r="M4" s="13"/>
      <c r="N4" s="13"/>
      <c r="O4" s="14"/>
      <c r="P4" s="14" t="s">
        <v>29</v>
      </c>
      <c r="Q4" s="15"/>
    </row>
    <row r="5" spans="1:20" ht="13.8" thickBot="1" x14ac:dyDescent="0.3">
      <c r="A5" s="17" t="s">
        <v>0</v>
      </c>
      <c r="B5" s="18" t="s">
        <v>1</v>
      </c>
      <c r="C5" s="19" t="s">
        <v>2</v>
      </c>
      <c r="D5" s="18" t="s">
        <v>3</v>
      </c>
      <c r="E5" s="18" t="s">
        <v>4</v>
      </c>
      <c r="F5" s="18" t="s">
        <v>5</v>
      </c>
      <c r="G5" s="18" t="s">
        <v>6</v>
      </c>
      <c r="H5" s="18" t="s">
        <v>7</v>
      </c>
      <c r="I5" s="18" t="s">
        <v>8</v>
      </c>
      <c r="J5" s="20" t="s">
        <v>9</v>
      </c>
      <c r="K5" s="21" t="s">
        <v>10</v>
      </c>
      <c r="L5" s="21" t="s">
        <v>26</v>
      </c>
      <c r="M5" s="21" t="s">
        <v>25</v>
      </c>
      <c r="N5" s="21" t="s">
        <v>28</v>
      </c>
      <c r="O5" s="22" t="s">
        <v>11</v>
      </c>
      <c r="P5" s="22" t="s">
        <v>27</v>
      </c>
      <c r="Q5" s="23" t="s">
        <v>30</v>
      </c>
    </row>
    <row r="6" spans="1:20" x14ac:dyDescent="0.25">
      <c r="A6" s="24">
        <v>1435589</v>
      </c>
      <c r="B6" s="24" t="s">
        <v>12</v>
      </c>
      <c r="C6" s="25">
        <v>36861</v>
      </c>
      <c r="D6" s="24" t="s">
        <v>16</v>
      </c>
      <c r="E6" s="26" t="s">
        <v>17</v>
      </c>
      <c r="F6" s="24" t="s">
        <v>13</v>
      </c>
      <c r="G6" s="24" t="s">
        <v>14</v>
      </c>
      <c r="H6" s="26" t="s">
        <v>15</v>
      </c>
      <c r="I6" s="26">
        <v>0</v>
      </c>
      <c r="J6" s="28">
        <v>37226</v>
      </c>
      <c r="K6" s="30">
        <v>-100000</v>
      </c>
      <c r="L6" s="30"/>
      <c r="M6" s="38">
        <f ca="1">(1+L6/2)^(-2*(J9-$B$19)/365.25)</f>
        <v>1</v>
      </c>
      <c r="N6" s="40">
        <f ca="1">+K6*M6:M6</f>
        <v>-100000</v>
      </c>
      <c r="O6" s="16">
        <v>24.92</v>
      </c>
      <c r="P6" s="31">
        <v>18.97</v>
      </c>
      <c r="Q6" s="32">
        <f ca="1">+(P6-O6)*N6</f>
        <v>595000.00000000023</v>
      </c>
    </row>
    <row r="7" spans="1:20" x14ac:dyDescent="0.25">
      <c r="A7" s="24">
        <v>1435589</v>
      </c>
      <c r="B7" s="24" t="s">
        <v>12</v>
      </c>
      <c r="C7" s="25">
        <v>36864</v>
      </c>
      <c r="D7" s="24" t="s">
        <v>18</v>
      </c>
      <c r="E7" s="26" t="s">
        <v>17</v>
      </c>
      <c r="F7" s="24" t="s">
        <v>13</v>
      </c>
      <c r="G7" s="24" t="s">
        <v>14</v>
      </c>
      <c r="H7" s="26" t="s">
        <v>15</v>
      </c>
      <c r="I7" s="26">
        <v>0</v>
      </c>
      <c r="J7" s="28">
        <v>37226</v>
      </c>
      <c r="K7" s="30">
        <v>-100000</v>
      </c>
      <c r="L7" s="30"/>
      <c r="M7" s="38">
        <f ca="1">(1+L7/2)^(-2*(J10-$B$19)/365.25)</f>
        <v>1</v>
      </c>
      <c r="N7" s="40">
        <f ca="1">+K7*M7:M7</f>
        <v>-100000</v>
      </c>
      <c r="O7" s="16">
        <v>24.37</v>
      </c>
      <c r="P7" s="31">
        <v>18.97</v>
      </c>
      <c r="Q7" s="32">
        <f ca="1">+(P7-O7)*N7</f>
        <v>540000.00000000023</v>
      </c>
    </row>
    <row r="8" spans="1:20" x14ac:dyDescent="0.25">
      <c r="A8" s="24"/>
      <c r="B8" s="24"/>
      <c r="C8" s="25"/>
      <c r="D8" s="24"/>
      <c r="E8" s="26"/>
      <c r="F8" s="24"/>
      <c r="G8" s="24"/>
      <c r="H8" s="26"/>
      <c r="I8" s="26"/>
      <c r="J8" s="28"/>
      <c r="K8" s="30"/>
      <c r="L8" s="30"/>
      <c r="N8" s="30"/>
      <c r="O8" s="16"/>
      <c r="P8" s="31"/>
      <c r="Q8" s="32"/>
      <c r="R8" s="37"/>
    </row>
    <row r="9" spans="1:20" x14ac:dyDescent="0.25">
      <c r="A9" s="24">
        <v>1435591</v>
      </c>
      <c r="B9" s="24" t="s">
        <v>12</v>
      </c>
      <c r="C9" s="25">
        <v>37225</v>
      </c>
      <c r="D9" s="24" t="s">
        <v>19</v>
      </c>
      <c r="E9" s="26" t="s">
        <v>17</v>
      </c>
      <c r="F9" s="24" t="s">
        <v>13</v>
      </c>
      <c r="G9" s="24" t="s">
        <v>14</v>
      </c>
      <c r="H9" s="26" t="s">
        <v>15</v>
      </c>
      <c r="I9" s="26">
        <v>0</v>
      </c>
      <c r="J9" s="28">
        <v>37257</v>
      </c>
      <c r="K9" s="30">
        <v>-100000</v>
      </c>
      <c r="L9" s="38">
        <f>2.01340135164476%+L3</f>
        <v>2.0134013516447599E-2</v>
      </c>
      <c r="M9" s="38">
        <f ca="1">(1+L9/2)^(-2*(J9-$B$19)/365.25)</f>
        <v>0.99879406498139622</v>
      </c>
      <c r="N9" s="40">
        <f ca="1">+K9*M9:M9</f>
        <v>-99879.406498139622</v>
      </c>
      <c r="O9" s="16">
        <v>24.92</v>
      </c>
      <c r="P9" s="31">
        <v>18.97</v>
      </c>
      <c r="Q9" s="32">
        <f ca="1">+(P9-O9)*N9</f>
        <v>594282.46866393101</v>
      </c>
      <c r="R9" s="37"/>
      <c r="S9" s="36"/>
      <c r="T9" s="30"/>
    </row>
    <row r="10" spans="1:20" x14ac:dyDescent="0.25">
      <c r="A10" s="24">
        <v>1435591</v>
      </c>
      <c r="B10" s="24" t="s">
        <v>12</v>
      </c>
      <c r="C10" s="25">
        <v>37225</v>
      </c>
      <c r="D10" s="24" t="s">
        <v>19</v>
      </c>
      <c r="E10" s="26" t="s">
        <v>17</v>
      </c>
      <c r="F10" s="24" t="s">
        <v>13</v>
      </c>
      <c r="G10" s="24" t="s">
        <v>14</v>
      </c>
      <c r="H10" s="26" t="s">
        <v>15</v>
      </c>
      <c r="I10" s="26">
        <v>0</v>
      </c>
      <c r="J10" s="28">
        <v>37288</v>
      </c>
      <c r="K10" s="30">
        <v>-100000</v>
      </c>
      <c r="L10" s="38">
        <f>2.04454624650667%+L3</f>
        <v>2.0445462465066701E-2</v>
      </c>
      <c r="M10" s="38">
        <f ca="1">(1+L10/2)^(-2*(J10-$B$19)/365.25)</f>
        <v>0.99705265247087327</v>
      </c>
      <c r="N10" s="40">
        <f ca="1">+K10*M10:M10</f>
        <v>-99705.265247087329</v>
      </c>
      <c r="O10" s="16">
        <v>24.92</v>
      </c>
      <c r="P10" s="31">
        <v>18.97</v>
      </c>
      <c r="Q10" s="32">
        <f ca="1">+(P10-O10)*N10</f>
        <v>593246.32822016987</v>
      </c>
      <c r="R10" s="37"/>
      <c r="S10" s="36"/>
      <c r="T10" s="30"/>
    </row>
    <row r="11" spans="1:20" x14ac:dyDescent="0.25">
      <c r="A11" s="24">
        <v>1435591</v>
      </c>
      <c r="B11" s="24" t="s">
        <v>12</v>
      </c>
      <c r="C11" s="25">
        <v>37225</v>
      </c>
      <c r="D11" s="24" t="s">
        <v>19</v>
      </c>
      <c r="E11" s="26" t="s">
        <v>17</v>
      </c>
      <c r="F11" s="24" t="s">
        <v>13</v>
      </c>
      <c r="G11" s="24" t="s">
        <v>14</v>
      </c>
      <c r="H11" s="26" t="s">
        <v>15</v>
      </c>
      <c r="I11" s="26">
        <v>0</v>
      </c>
      <c r="J11" s="28">
        <v>37316</v>
      </c>
      <c r="K11" s="30">
        <v>-100000</v>
      </c>
      <c r="L11" s="38">
        <f>2.03754694158529%+L3</f>
        <v>2.0375469415852901E-2</v>
      </c>
      <c r="M11" s="38">
        <f ca="1">(1+L11/2)^(-2*(J11-$B$19)/365.25)</f>
        <v>0.99551436796815806</v>
      </c>
      <c r="N11" s="40">
        <f ca="1">+K11*M11:M11</f>
        <v>-99551.436796815804</v>
      </c>
      <c r="O11" s="16">
        <v>24.92</v>
      </c>
      <c r="P11" s="31">
        <v>18.97</v>
      </c>
      <c r="Q11" s="32">
        <f ca="1">+(P11-O11)*N11</f>
        <v>592331.04894105427</v>
      </c>
      <c r="R11" s="37"/>
      <c r="S11" s="36"/>
      <c r="T11" s="30"/>
    </row>
    <row r="12" spans="1:20" x14ac:dyDescent="0.25">
      <c r="A12" s="24"/>
      <c r="B12" s="24"/>
      <c r="C12" s="25"/>
      <c r="D12" s="24"/>
      <c r="E12" s="26"/>
      <c r="F12" s="24"/>
      <c r="G12" s="24"/>
      <c r="H12" s="26"/>
      <c r="I12" s="26"/>
      <c r="J12" s="28"/>
      <c r="K12" s="30"/>
      <c r="L12" s="38"/>
      <c r="N12" s="30"/>
      <c r="O12" s="16"/>
      <c r="P12" s="31"/>
      <c r="Q12" s="32"/>
    </row>
    <row r="13" spans="1:20" x14ac:dyDescent="0.25">
      <c r="A13" s="24">
        <v>1435591</v>
      </c>
      <c r="B13" s="24" t="s">
        <v>12</v>
      </c>
      <c r="C13" s="25">
        <v>37225</v>
      </c>
      <c r="D13" s="24" t="s">
        <v>20</v>
      </c>
      <c r="E13" s="26" t="s">
        <v>17</v>
      </c>
      <c r="F13" s="24" t="s">
        <v>13</v>
      </c>
      <c r="G13" s="24" t="s">
        <v>14</v>
      </c>
      <c r="H13" s="26" t="s">
        <v>15</v>
      </c>
      <c r="I13" s="26">
        <v>0</v>
      </c>
      <c r="J13" s="28">
        <v>37257</v>
      </c>
      <c r="K13" s="30">
        <v>-100000</v>
      </c>
      <c r="L13" s="38">
        <f>2.01340135164476%+L7</f>
        <v>2.0134013516447599E-2</v>
      </c>
      <c r="M13" s="38">
        <f ca="1">(1+L13/2)^(-2*(J13-$B$19)/365.25)</f>
        <v>0.99879406498139622</v>
      </c>
      <c r="N13" s="40">
        <f ca="1">+K13*M13:M13</f>
        <v>-99879.406498139622</v>
      </c>
      <c r="O13" s="16">
        <v>24.37</v>
      </c>
      <c r="P13" s="31">
        <v>18.97</v>
      </c>
      <c r="Q13" s="32">
        <f ca="1">+(P13-O13)*N13</f>
        <v>539348.79508995416</v>
      </c>
    </row>
    <row r="14" spans="1:20" x14ac:dyDescent="0.25">
      <c r="A14" s="24">
        <v>1435591</v>
      </c>
      <c r="B14" s="24" t="s">
        <v>12</v>
      </c>
      <c r="C14" s="25">
        <v>37225</v>
      </c>
      <c r="D14" s="24" t="s">
        <v>20</v>
      </c>
      <c r="E14" s="26" t="s">
        <v>17</v>
      </c>
      <c r="F14" s="24" t="s">
        <v>13</v>
      </c>
      <c r="G14" s="24" t="s">
        <v>14</v>
      </c>
      <c r="H14" s="26" t="s">
        <v>15</v>
      </c>
      <c r="I14" s="26">
        <v>0</v>
      </c>
      <c r="J14" s="28">
        <v>37288</v>
      </c>
      <c r="K14" s="30">
        <v>-100000</v>
      </c>
      <c r="L14" s="38">
        <f>2.04454624650667%+L7</f>
        <v>2.0445462465066701E-2</v>
      </c>
      <c r="M14" s="38">
        <f ca="1">(1+L14/2)^(-2*(J14-$B$19)/365.25)</f>
        <v>0.99705265247087327</v>
      </c>
      <c r="N14" s="40">
        <f ca="1">+K14*M14:M14</f>
        <v>-99705.265247087329</v>
      </c>
      <c r="O14" s="16">
        <v>24.37</v>
      </c>
      <c r="P14" s="31">
        <v>18.97</v>
      </c>
      <c r="Q14" s="32">
        <f ca="1">+(P14-O14)*N14</f>
        <v>538408.43233427184</v>
      </c>
    </row>
    <row r="15" spans="1:20" x14ac:dyDescent="0.25">
      <c r="A15" s="24">
        <v>1435591</v>
      </c>
      <c r="B15" s="24" t="s">
        <v>12</v>
      </c>
      <c r="C15" s="25">
        <v>37225</v>
      </c>
      <c r="D15" s="24" t="s">
        <v>20</v>
      </c>
      <c r="E15" s="26" t="s">
        <v>17</v>
      </c>
      <c r="F15" s="24" t="s">
        <v>13</v>
      </c>
      <c r="G15" s="24" t="s">
        <v>14</v>
      </c>
      <c r="H15" s="26" t="s">
        <v>15</v>
      </c>
      <c r="I15" s="26">
        <v>0</v>
      </c>
      <c r="J15" s="28">
        <v>37316</v>
      </c>
      <c r="K15" s="30">
        <v>-100000</v>
      </c>
      <c r="L15" s="38">
        <f>2.03754694158529%+L7</f>
        <v>2.0375469415852901E-2</v>
      </c>
      <c r="M15" s="38">
        <f ca="1">(1+L15/2)^(-2*(J15-$B$19)/365.25)</f>
        <v>0.99551436796815806</v>
      </c>
      <c r="N15" s="40">
        <f ca="1">+K15*M15:M15</f>
        <v>-99551.436796815804</v>
      </c>
      <c r="O15" s="16">
        <v>24.37</v>
      </c>
      <c r="P15" s="31">
        <v>18.97</v>
      </c>
      <c r="Q15" s="32">
        <f ca="1">+(P15-O15)*N15</f>
        <v>537577.7587028055</v>
      </c>
    </row>
    <row r="16" spans="1:20" x14ac:dyDescent="0.25">
      <c r="A16" s="24"/>
      <c r="B16" s="24"/>
      <c r="C16" s="25"/>
      <c r="D16" s="24"/>
      <c r="E16" s="26"/>
      <c r="F16" s="24"/>
      <c r="G16" s="24"/>
      <c r="H16" s="26"/>
      <c r="I16" s="26"/>
    </row>
    <row r="19" spans="2:2" x14ac:dyDescent="0.25">
      <c r="B19" s="39">
        <f ca="1">TODAY()</f>
        <v>37235</v>
      </c>
    </row>
  </sheetData>
  <mergeCells count="1">
    <mergeCell ref="B1:P1"/>
  </mergeCells>
  <phoneticPr fontId="0" type="noConversion"/>
  <pageMargins left="0.75" right="0.75" top="1" bottom="1" header="0.5" footer="0.5"/>
  <pageSetup scale="76"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spatel2</dc:creator>
  <cp:lastModifiedBy>Havlíček Jan</cp:lastModifiedBy>
  <cp:lastPrinted>2001-12-10T20:25:06Z</cp:lastPrinted>
  <dcterms:created xsi:type="dcterms:W3CDTF">2001-12-10T17:04:24Z</dcterms:created>
  <dcterms:modified xsi:type="dcterms:W3CDTF">2023-09-10T15:50:10Z</dcterms:modified>
</cp:coreProperties>
</file>