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purchase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D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C34" i="7"/>
  <c r="D34" i="7"/>
  <c r="F34" i="7"/>
  <c r="G34" i="7"/>
  <c r="I34" i="7"/>
  <c r="J34" i="7"/>
  <c r="L34" i="7"/>
  <c r="M34" i="7"/>
  <c r="O34" i="7"/>
  <c r="P34" i="7"/>
</calcChain>
</file>

<file path=xl/sharedStrings.xml><?xml version="1.0" encoding="utf-8"?>
<sst xmlns="http://schemas.openxmlformats.org/spreadsheetml/2006/main" count="1229" uniqueCount="373">
  <si>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</si>
  <si>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</si>
  <si>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</si>
  <si>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</si>
  <si>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</si>
  <si>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</si>
  <si>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</si>
  <si>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</si>
  <si>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</si>
  <si>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</si>
  <si>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</si>
  <si>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</si>
  <si>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</si>
  <si>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</si>
  <si>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</si>
  <si>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</si>
  <si>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</si>
  <si>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</si>
  <si>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</si>
  <si>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</si>
  <si>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</si>
  <si>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</si>
  <si>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</si>
  <si>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</si>
  <si>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</si>
  <si>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</si>
  <si>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</si>
  <si>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</si>
  <si>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</si>
  <si>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</si>
  <si>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</si>
  <si>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</si>
  <si>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</si>
  <si>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</si>
  <si>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</si>
  <si>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</si>
  <si>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</si>
  <si>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</si>
  <si>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</si>
  <si>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</si>
  <si>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</si>
  <si>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</si>
  <si>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</si>
  <si>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</si>
  <si>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</si>
  <si>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</si>
  <si>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</si>
  <si>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</si>
  <si>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</si>
  <si>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</si>
  <si>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</si>
  <si>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</si>
  <si>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</si>
  <si>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</si>
  <si>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</si>
  <si>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</si>
  <si>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</si>
  <si>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</si>
  <si>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</si>
  <si>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</si>
  <si>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</si>
  <si>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</si>
  <si>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</si>
  <si>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</si>
  <si>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</si>
  <si>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</si>
  <si>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</si>
  <si>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</si>
  <si>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</si>
  <si>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</si>
  <si>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</si>
  <si>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</si>
  <si>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</si>
  <si>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</si>
  <si>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</si>
  <si>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</si>
  <si>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</si>
  <si>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</si>
  <si>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</si>
  <si>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</si>
  <si>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</si>
  <si>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</si>
  <si>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</si>
  <si>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</si>
  <si>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</si>
  <si>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</si>
  <si>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</si>
  <si>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</si>
  <si>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</si>
  <si>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</si>
  <si>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</si>
  <si>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</si>
  <si>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</si>
  <si>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</si>
  <si>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</si>
  <si>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</si>
  <si>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</si>
  <si>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</si>
  <si>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</si>
  <si>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</si>
  <si>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</si>
  <si>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</si>
  <si>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</si>
  <si>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</si>
  <si>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</si>
  <si>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</si>
  <si>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</si>
  <si>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</si>
  <si>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</si>
  <si>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</si>
  <si>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</si>
  <si>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</si>
  <si>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</si>
  <si>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</si>
  <si>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</si>
  <si>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</si>
  <si>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</si>
  <si>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</si>
  <si>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</si>
  <si>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</si>
  <si>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</si>
  <si>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</si>
  <si>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</si>
  <si>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</si>
  <si>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</si>
  <si>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</si>
  <si>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</si>
  <si>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</si>
  <si>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</si>
  <si>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</si>
  <si>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</si>
  <si>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</si>
  <si>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</si>
  <si>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</si>
  <si>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</si>
  <si>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</si>
  <si>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</si>
  <si>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</si>
  <si>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</si>
  <si>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</si>
  <si>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</si>
  <si>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</si>
  <si>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</si>
  <si>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</si>
  <si>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</si>
  <si>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</si>
  <si>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</si>
  <si>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</si>
  <si>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</si>
  <si>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</si>
  <si>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</si>
  <si>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</si>
  <si>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</si>
  <si>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</si>
  <si>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</si>
  <si>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</si>
  <si>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</si>
  <si>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</si>
  <si>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</si>
  <si>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</si>
  <si>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</si>
  <si>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</si>
  <si>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</si>
  <si>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</si>
  <si>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</si>
  <si>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</si>
  <si>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</si>
  <si>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</si>
  <si>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</si>
  <si>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</si>
  <si>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</si>
  <si>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</si>
  <si>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</si>
  <si>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</si>
  <si>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</si>
  <si>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</si>
  <si>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</si>
  <si>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</si>
  <si>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</si>
  <si>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</si>
  <si>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</si>
  <si>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</si>
  <si>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</si>
  <si>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</si>
  <si>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</si>
  <si>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</si>
  <si>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</si>
  <si>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</si>
  <si>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</si>
  <si>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</si>
  <si>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</si>
  <si>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</si>
  <si>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</si>
  <si>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</si>
  <si>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</si>
  <si>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</si>
  <si>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</si>
  <si>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</si>
  <si>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</si>
  <si>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</si>
  <si>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</si>
  <si>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</si>
  <si>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</si>
  <si>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</si>
  <si>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</si>
  <si>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</si>
  <si>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</si>
  <si>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</si>
  <si>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</si>
  <si>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</si>
  <si>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</si>
  <si>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</si>
  <si>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</si>
  <si>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</si>
  <si>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</si>
  <si>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</si>
  <si>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</si>
  <si>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</si>
  <si>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</si>
  <si>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</si>
  <si>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</si>
  <si>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</si>
  <si>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</si>
  <si>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</si>
  <si>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</si>
  <si>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</si>
  <si>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</si>
  <si>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</si>
  <si>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</si>
  <si>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</si>
  <si>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</si>
  <si>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</si>
  <si>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</si>
  <si>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</si>
  <si>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</si>
  <si>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</si>
  <si>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</si>
  <si>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</si>
  <si>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</si>
  <si>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</si>
  <si>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</si>
  <si>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</si>
  <si>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</si>
  <si>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</si>
  <si>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</si>
  <si>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</si>
  <si>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</si>
  <si>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</si>
  <si>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</si>
  <si>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</si>
  <si>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</si>
  <si>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</si>
  <si>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</si>
  <si>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</si>
  <si>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</si>
  <si>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</si>
  <si>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</si>
  <si>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</si>
  <si>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</si>
  <si>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</si>
  <si>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</si>
  <si>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</si>
  <si>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</si>
  <si>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</si>
  <si>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</si>
  <si>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</si>
  <si>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</si>
  <si>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</si>
  <si>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</si>
  <si>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</si>
  <si>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</si>
  <si>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</si>
  <si>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</si>
  <si>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</si>
  <si>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</si>
  <si>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</si>
  <si>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</si>
  <si>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</si>
  <si>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</si>
  <si>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</si>
  <si>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</si>
  <si>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</si>
  <si>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</si>
  <si>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</si>
  <si>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</si>
  <si>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</si>
  <si>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</si>
  <si>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</si>
  <si>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</si>
  <si>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</si>
  <si>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</si>
  <si>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</si>
  <si>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</si>
  <si>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</si>
  <si>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1=Pro Rata</t>
  </si>
  <si>
    <t>0=Pro rata + 1/2 to nc</t>
  </si>
  <si>
    <t>Past Utility with 15 year amortization assumption</t>
  </si>
  <si>
    <t>Share of Past Utility with 20 year amortization</t>
  </si>
  <si>
    <t>Past Utility split (1=Pro rata,  0=Pro rata + 1/2 to nc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</si>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</sst>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41" sqref="E141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306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304</v>
      </c>
      <c r="AT6" t="s">
        <v>305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workbookViewId="0">
      <selection activeCell="A6" sqref="A6"/>
    </sheetView>
  </sheetViews>
  <sheetFormatPr defaultRowHeight="13.2"/>
  <cols>
    <col min="17" max="22" width="9.33203125" bestFit="1" customWidth="1"/>
    <col min="24" max="25" width="10.33203125" bestFit="1" customWidth="1"/>
    <col min="26" max="29" width="9.33203125" bestFit="1" customWidth="1"/>
  </cols>
  <sheetData>
    <row r="1" spans="1:30" ht="30">
      <c r="A1" s="156" t="s">
        <v>370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30" ht="30">
      <c r="A2" s="156" t="s">
        <v>360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307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361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7" t="s">
        <v>308</v>
      </c>
      <c r="C6" s="157"/>
      <c r="D6" s="157"/>
      <c r="E6" s="157"/>
      <c r="F6" s="157"/>
      <c r="G6" s="157"/>
      <c r="H6" s="157"/>
      <c r="I6" s="157"/>
      <c r="J6" s="157"/>
      <c r="K6" s="157"/>
      <c r="L6" s="157" t="s">
        <v>309</v>
      </c>
      <c r="M6" s="157"/>
      <c r="N6" s="157"/>
      <c r="S6" s="46" t="s">
        <v>371</v>
      </c>
      <c r="Z6" s="46" t="s">
        <v>372</v>
      </c>
    </row>
    <row r="7" spans="1:30" ht="39.6">
      <c r="A7" s="58" t="s">
        <v>310</v>
      </c>
      <c r="B7" s="140" t="s">
        <v>311</v>
      </c>
      <c r="C7" s="140" t="s">
        <v>312</v>
      </c>
      <c r="D7" s="140" t="s">
        <v>313</v>
      </c>
      <c r="E7" s="140" t="s">
        <v>314</v>
      </c>
      <c r="F7" s="141" t="s">
        <v>315</v>
      </c>
      <c r="G7" s="141" t="s">
        <v>316</v>
      </c>
      <c r="H7" s="141" t="s">
        <v>317</v>
      </c>
      <c r="I7" s="141" t="s">
        <v>318</v>
      </c>
      <c r="J7" s="141" t="s">
        <v>319</v>
      </c>
      <c r="K7" s="141" t="s">
        <v>320</v>
      </c>
      <c r="L7" s="140" t="s">
        <v>321</v>
      </c>
      <c r="M7" s="141" t="s">
        <v>322</v>
      </c>
      <c r="N7" s="141" t="s">
        <v>323</v>
      </c>
      <c r="Q7" s="141" t="s">
        <v>315</v>
      </c>
      <c r="R7" s="141" t="s">
        <v>316</v>
      </c>
      <c r="S7" s="141" t="s">
        <v>317</v>
      </c>
      <c r="T7" s="141" t="s">
        <v>318</v>
      </c>
      <c r="U7" s="141" t="s">
        <v>319</v>
      </c>
      <c r="V7" s="141" t="s">
        <v>320</v>
      </c>
      <c r="X7" s="141" t="s">
        <v>315</v>
      </c>
      <c r="Y7" s="141" t="s">
        <v>316</v>
      </c>
      <c r="Z7" s="141" t="s">
        <v>317</v>
      </c>
      <c r="AA7" s="141" t="s">
        <v>318</v>
      </c>
      <c r="AB7" s="141" t="s">
        <v>319</v>
      </c>
      <c r="AC7" s="141" t="s">
        <v>320</v>
      </c>
    </row>
    <row r="8" spans="1:30">
      <c r="A8" s="58"/>
      <c r="B8" s="140"/>
      <c r="C8" s="140"/>
      <c r="D8" s="140"/>
      <c r="E8" s="140"/>
      <c r="F8" s="155" t="s">
        <v>365</v>
      </c>
      <c r="G8" s="155"/>
      <c r="H8" s="155"/>
      <c r="I8" s="155"/>
      <c r="J8" s="155"/>
      <c r="K8" s="155"/>
      <c r="L8" s="58"/>
      <c r="M8" s="58"/>
      <c r="N8" s="58"/>
    </row>
    <row r="9" spans="1:30">
      <c r="A9" s="139" t="s">
        <v>324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325</v>
      </c>
      <c r="D11" s="1" t="s">
        <v>326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325</v>
      </c>
      <c r="D12" s="1" t="s">
        <v>326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327</v>
      </c>
      <c r="D13" s="140" t="s">
        <v>328</v>
      </c>
      <c r="E13" s="140" t="s">
        <v>196</v>
      </c>
      <c r="F13" s="144">
        <v>12</v>
      </c>
      <c r="G13" s="144" t="s">
        <v>363</v>
      </c>
      <c r="H13" s="144"/>
      <c r="I13" s="144"/>
      <c r="J13" s="144"/>
      <c r="K13" s="144"/>
      <c r="L13" s="142"/>
      <c r="M13" s="142"/>
      <c r="N13" s="147" t="s">
        <v>329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325</v>
      </c>
      <c r="D14" s="1" t="s">
        <v>328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330</v>
      </c>
      <c r="C15" s="1" t="s">
        <v>331</v>
      </c>
      <c r="D15" s="1" t="s">
        <v>332</v>
      </c>
      <c r="E15" s="1" t="s">
        <v>196</v>
      </c>
      <c r="F15" s="146" t="s">
        <v>333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326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334</v>
      </c>
      <c r="D17" s="1" t="s">
        <v>326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331</v>
      </c>
      <c r="D18" s="1" t="s">
        <v>335</v>
      </c>
      <c r="E18" s="1" t="s">
        <v>195</v>
      </c>
      <c r="F18" s="1" t="s">
        <v>364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336</v>
      </c>
      <c r="D19" s="1" t="s">
        <v>326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337</v>
      </c>
      <c r="D20" s="1" t="s">
        <v>326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338</v>
      </c>
      <c r="D21" s="1" t="s">
        <v>328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338</v>
      </c>
      <c r="D22" s="1" t="s">
        <v>328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339</v>
      </c>
      <c r="D23" s="1" t="s">
        <v>326</v>
      </c>
      <c r="E23" s="1" t="s">
        <v>196</v>
      </c>
      <c r="F23" s="146" t="s">
        <v>363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336</v>
      </c>
      <c r="D24" s="140" t="s">
        <v>328</v>
      </c>
      <c r="E24" s="140" t="s">
        <v>196</v>
      </c>
      <c r="F24" s="144" t="s">
        <v>363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340</v>
      </c>
      <c r="D25" s="1" t="s">
        <v>328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340</v>
      </c>
      <c r="D26" s="1" t="s">
        <v>326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340</v>
      </c>
      <c r="D27" s="1" t="s">
        <v>326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340</v>
      </c>
      <c r="D28" s="1" t="s">
        <v>335</v>
      </c>
      <c r="E28" s="1" t="s">
        <v>195</v>
      </c>
      <c r="F28" s="146"/>
      <c r="G28" s="148" t="s">
        <v>364</v>
      </c>
      <c r="H28" s="148" t="s">
        <v>364</v>
      </c>
      <c r="I28" s="148" t="s">
        <v>364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341</v>
      </c>
      <c r="D29" s="1" t="s">
        <v>326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342</v>
      </c>
      <c r="D31" s="1" t="s">
        <v>328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343</v>
      </c>
      <c r="D32" s="1" t="s">
        <v>326</v>
      </c>
      <c r="E32" s="1" t="s">
        <v>195</v>
      </c>
      <c r="F32" s="1">
        <v>200</v>
      </c>
      <c r="G32" s="1">
        <v>200</v>
      </c>
      <c r="H32" s="1" t="s">
        <v>363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344</v>
      </c>
      <c r="D33" s="140" t="s">
        <v>326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345</v>
      </c>
      <c r="D34" s="140" t="s">
        <v>328</v>
      </c>
      <c r="E34" s="140" t="s">
        <v>195</v>
      </c>
      <c r="F34" s="144" t="s">
        <v>363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346</v>
      </c>
      <c r="D35" s="1" t="s">
        <v>328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347</v>
      </c>
      <c r="D37" s="1" t="s">
        <v>328</v>
      </c>
      <c r="E37" s="1" t="s">
        <v>195</v>
      </c>
      <c r="F37" s="146" t="s">
        <v>363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331</v>
      </c>
      <c r="D38" s="1" t="s">
        <v>326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348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349</v>
      </c>
      <c r="D39" s="1" t="s">
        <v>326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331</v>
      </c>
      <c r="D40" s="1" t="s">
        <v>326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348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337</v>
      </c>
      <c r="D41" s="1" t="s">
        <v>328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350</v>
      </c>
      <c r="D42" s="1" t="s">
        <v>326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325</v>
      </c>
      <c r="D43" s="1" t="s">
        <v>326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325</v>
      </c>
      <c r="D44" s="1" t="s">
        <v>328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336</v>
      </c>
      <c r="D45" s="1" t="s">
        <v>328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351</v>
      </c>
      <c r="D46" s="1" t="s">
        <v>352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341</v>
      </c>
      <c r="D47" s="1" t="s">
        <v>328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353</v>
      </c>
      <c r="D48" s="1" t="s">
        <v>328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353</v>
      </c>
      <c r="D49" s="1" t="s">
        <v>328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338</v>
      </c>
      <c r="D50" s="1" t="s">
        <v>328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354</v>
      </c>
      <c r="D51" s="1" t="s">
        <v>326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354</v>
      </c>
      <c r="D52" s="1" t="s">
        <v>326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336</v>
      </c>
      <c r="D53" s="1" t="s">
        <v>328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336</v>
      </c>
      <c r="D54" s="1" t="s">
        <v>328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336</v>
      </c>
      <c r="D55" s="140" t="s">
        <v>355</v>
      </c>
      <c r="E55" s="140" t="s">
        <v>195</v>
      </c>
      <c r="F55" s="140" t="s">
        <v>363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336</v>
      </c>
      <c r="D56" s="1" t="s">
        <v>352</v>
      </c>
      <c r="E56" s="1" t="s">
        <v>196</v>
      </c>
      <c r="F56" s="1" t="s">
        <v>363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336</v>
      </c>
      <c r="D57" s="1" t="s">
        <v>352</v>
      </c>
      <c r="E57" s="1" t="s">
        <v>195</v>
      </c>
      <c r="F57" s="1" t="s">
        <v>363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336</v>
      </c>
      <c r="D58" s="1" t="s">
        <v>326</v>
      </c>
      <c r="E58" s="1" t="s">
        <v>196</v>
      </c>
      <c r="F58" s="1" t="s">
        <v>363</v>
      </c>
      <c r="G58" s="1" t="s">
        <v>363</v>
      </c>
      <c r="H58" s="1" t="s">
        <v>363</v>
      </c>
      <c r="I58" s="1" t="s">
        <v>363</v>
      </c>
      <c r="J58" s="1" t="s">
        <v>363</v>
      </c>
      <c r="K58" s="1" t="s">
        <v>363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336</v>
      </c>
      <c r="D59" s="1" t="s">
        <v>326</v>
      </c>
      <c r="E59" s="1" t="s">
        <v>195</v>
      </c>
      <c r="F59" s="1" t="s">
        <v>363</v>
      </c>
      <c r="G59" s="1" t="s">
        <v>363</v>
      </c>
      <c r="H59" s="1" t="s">
        <v>363</v>
      </c>
      <c r="I59" s="1" t="s">
        <v>363</v>
      </c>
      <c r="J59" s="1" t="s">
        <v>363</v>
      </c>
      <c r="K59" s="1" t="s">
        <v>363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356</v>
      </c>
      <c r="D60" s="1" t="s">
        <v>326</v>
      </c>
      <c r="E60" s="1" t="s">
        <v>195</v>
      </c>
      <c r="F60" s="149" t="s">
        <v>363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362</v>
      </c>
      <c r="D61" s="140" t="s">
        <v>326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6.4">
      <c r="A67" s="58"/>
      <c r="B67" s="140"/>
      <c r="C67" s="140"/>
      <c r="D67" s="140"/>
      <c r="E67" s="140"/>
      <c r="F67" s="152" t="s">
        <v>315</v>
      </c>
      <c r="G67" s="152" t="s">
        <v>316</v>
      </c>
      <c r="H67" s="152" t="s">
        <v>317</v>
      </c>
      <c r="I67" s="152" t="s">
        <v>318</v>
      </c>
      <c r="J67" s="152" t="s">
        <v>319</v>
      </c>
      <c r="K67" s="152" t="s">
        <v>320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357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358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359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366</v>
      </c>
      <c r="B74" t="s">
        <v>367</v>
      </c>
    </row>
    <row r="75" spans="1:28">
      <c r="B75" t="s">
        <v>369</v>
      </c>
      <c r="F75" s="153"/>
      <c r="G75" s="153"/>
      <c r="H75" s="153"/>
      <c r="I75" s="153"/>
      <c r="J75" s="153"/>
    </row>
    <row r="76" spans="1:28">
      <c r="B76" t="s">
        <v>368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0"/>
  <sheetViews>
    <sheetView tabSelected="1" workbookViewId="0">
      <selection activeCell="D34" sqref="D34"/>
    </sheetView>
  </sheetViews>
  <sheetFormatPr defaultRowHeight="13.2"/>
  <cols>
    <col min="1" max="1" width="33" bestFit="1" customWidth="1"/>
    <col min="2" max="2" width="6.33203125" customWidth="1"/>
  </cols>
  <sheetData>
    <row r="2" spans="1:16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</row>
    <row r="3" spans="1:16">
      <c r="A3" s="138" t="s">
        <v>298</v>
      </c>
      <c r="D3" s="1">
        <v>1</v>
      </c>
      <c r="G3">
        <v>0</v>
      </c>
      <c r="J3">
        <v>1</v>
      </c>
      <c r="M3">
        <v>0</v>
      </c>
      <c r="P3">
        <v>0</v>
      </c>
    </row>
    <row r="4" spans="1:16">
      <c r="A4" s="58"/>
    </row>
    <row r="5" spans="1:16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</row>
    <row r="6" spans="1:16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</row>
    <row r="7" spans="1:16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</row>
    <row r="8" spans="1:16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</row>
    <row r="9" spans="1:16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</row>
    <row r="10" spans="1:16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</row>
    <row r="11" spans="1:16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</row>
    <row r="12" spans="1:16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</row>
    <row r="13" spans="1:16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</row>
    <row r="14" spans="1:16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</row>
    <row r="15" spans="1:16">
      <c r="A15" s="58" t="s">
        <v>303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</row>
    <row r="16" spans="1:16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</row>
    <row r="17" spans="1:16">
      <c r="A17" s="58" t="s">
        <v>299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</row>
    <row r="18" spans="1:16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</row>
    <row r="19" spans="1:16">
      <c r="A19" s="58" t="s">
        <v>301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</row>
    <row r="20" spans="1:16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</row>
    <row r="21" spans="1:16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</row>
    <row r="22" spans="1:16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</row>
    <row r="23" spans="1:16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</row>
    <row r="24" spans="1:16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</row>
    <row r="25" spans="1:16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</row>
    <row r="26" spans="1:16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</row>
    <row r="27" spans="1:16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</row>
    <row r="28" spans="1:16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</row>
    <row r="29" spans="1:16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</row>
    <row r="30" spans="1:16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</row>
    <row r="31" spans="1:16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</row>
    <row r="32" spans="1:16">
      <c r="A32" s="58" t="s">
        <v>300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</row>
    <row r="33" spans="1:16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</row>
    <row r="34" spans="1:16">
      <c r="A34" s="58" t="s">
        <v>302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</row>
    <row r="35" spans="1:16">
      <c r="A35" s="58"/>
    </row>
    <row r="36" spans="1:16">
      <c r="A36" s="58"/>
    </row>
    <row r="37" spans="1:16">
      <c r="A37" s="58"/>
    </row>
    <row r="38" spans="1:16">
      <c r="A38" s="58"/>
    </row>
    <row r="39" spans="1:16">
      <c r="A39" s="58"/>
    </row>
    <row r="40" spans="1:16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8" workbookViewId="0">
      <selection activeCell="C74" sqref="C74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4">
        <v>2001</v>
      </c>
      <c r="C2" s="154"/>
      <c r="D2" s="154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23"/>
      <c r="H7" s="119" t="s">
        <v>218</v>
      </c>
      <c r="I7" s="122">
        <v>0</v>
      </c>
      <c r="J7" s="120" t="s">
        <v>294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295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1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296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297</v>
      </c>
      <c r="B43" s="60">
        <v>0</v>
      </c>
      <c r="C43" s="60">
        <v>0</v>
      </c>
      <c r="D43" s="61">
        <f>IF($I$7=1,+D$25*0.8724*(D$6/D$8),+D$25*0.8724*(D$6*0.5/D$8))</f>
        <v>25.776722937750652</v>
      </c>
      <c r="F43" s="128">
        <f>+B43/B$6*100</f>
        <v>0</v>
      </c>
      <c r="G43" s="65">
        <f t="shared" si="0"/>
        <v>0</v>
      </c>
      <c r="H43" s="66">
        <f t="shared" si="0"/>
        <v>0.15576941586748036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3855.4600524549337</v>
      </c>
      <c r="C45" s="60">
        <f>SUM(C39:C44)</f>
        <v>4478.888136918119</v>
      </c>
      <c r="D45" s="61">
        <f>SUM(D39:D44)</f>
        <v>1504.1251736788142</v>
      </c>
      <c r="F45" s="128">
        <f>+B45/B$6*100</f>
        <v>7.4104961764655588</v>
      </c>
      <c r="G45" s="65">
        <f>+C45/C$6*100</f>
        <v>7.6685673972758162</v>
      </c>
      <c r="H45" s="66">
        <f>+D45/D$6*100</f>
        <v>9.0894680546217916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6398.2804733354333</v>
      </c>
      <c r="C49" s="60">
        <f>SUM(C45:C47)</f>
        <v>7545.1926369181192</v>
      </c>
      <c r="D49" s="61">
        <f>SUM(D45:D47)</f>
        <v>2559.7220936788144</v>
      </c>
      <c r="F49" s="129">
        <f>+B49/B$6*100</f>
        <v>12.297996176465558</v>
      </c>
      <c r="G49" s="130">
        <f>+C49/C$6*100</f>
        <v>12.918567397275815</v>
      </c>
      <c r="H49" s="131">
        <f>+D49/D$6*100</f>
        <v>15.468468054621793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12.297996176465558</v>
      </c>
      <c r="C53" s="65">
        <f>+C49/C51*100</f>
        <v>12.918567397275815</v>
      </c>
      <c r="D53" s="66">
        <f>+D49/D51*100</f>
        <v>15.468468054621793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0.47744091668655991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297</v>
      </c>
      <c r="B61" s="60">
        <f>0.8724*B25</f>
        <v>496.72711199999998</v>
      </c>
      <c r="C61" s="60">
        <f>0.8724*C25</f>
        <v>261.71999999999997</v>
      </c>
      <c r="D61" s="61">
        <f>IF($I$7=1,+D$25*0.8724*(D$7/D$8),+D$25*0.8724*((D$7/D$8)+(0.5*D$6/D$8)))</f>
        <v>27.823533062249339</v>
      </c>
      <c r="F61" s="101">
        <f t="shared" si="1"/>
        <v>1.6577488449644358</v>
      </c>
      <c r="G61" s="105">
        <f t="shared" si="1"/>
        <v>1.0314413853441684</v>
      </c>
      <c r="H61" s="102">
        <f t="shared" si="1"/>
        <v>4.234936539155151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3273.5049037543172</v>
      </c>
      <c r="C63" s="60">
        <f>SUM(C59:C62)</f>
        <v>2482.5818630818808</v>
      </c>
      <c r="D63" s="61">
        <f>SUM(D59:D62)</f>
        <v>89.228832321185706</v>
      </c>
      <c r="F63" s="101">
        <f>SUM(F59:F62)</f>
        <v>10.924809300894646</v>
      </c>
      <c r="G63" s="105">
        <f>SUM(G59:G62)</f>
        <v>9.7838823020307277</v>
      </c>
      <c r="H63" s="102">
        <f>SUM(H59:H62)</f>
        <v>13.581253016923245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3936.5314461195176</v>
      </c>
      <c r="C67" s="60">
        <f>SUM(C63:C65)</f>
        <v>2935.0373630818808</v>
      </c>
      <c r="D67" s="61">
        <f>SUM(D63:D65)</f>
        <v>105.50341232118595</v>
      </c>
      <c r="F67" s="103">
        <f>SUM(F63:F65)</f>
        <v>13.13755641743753</v>
      </c>
      <c r="G67" s="106">
        <f>SUM(G63:G65)</f>
        <v>11.567014381071644</v>
      </c>
      <c r="H67" s="104">
        <f>SUM(H63:H65)</f>
        <v>16.058358039754332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13.13755641743753</v>
      </c>
      <c r="C71" s="65">
        <f>+C67/C69*100</f>
        <v>11.567014381071644</v>
      </c>
      <c r="D71" s="66">
        <f>+D67/D69*100</f>
        <v>16.058358039754332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purchase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2001-05-22T15:53:51Z</cp:lastPrinted>
  <dcterms:created xsi:type="dcterms:W3CDTF">2001-05-08T18:12:48Z</dcterms:created>
  <dcterms:modified xsi:type="dcterms:W3CDTF">2023-09-10T15:50:18Z</dcterms:modified>
</cp:coreProperties>
</file>