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76" yWindow="312" windowWidth="14280" windowHeight="7980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G5" i="22" l="1"/>
  <c r="I5" i="22"/>
  <c r="K5" i="22"/>
  <c r="M5" i="22"/>
  <c r="G6" i="22"/>
  <c r="I6" i="22"/>
  <c r="K6" i="22"/>
  <c r="M6" i="22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I15" i="22"/>
  <c r="K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G21" i="22"/>
  <c r="I21" i="22"/>
  <c r="K21" i="22"/>
  <c r="M21" i="22"/>
  <c r="G22" i="22"/>
  <c r="I22" i="22"/>
  <c r="K22" i="22"/>
  <c r="M22" i="22"/>
  <c r="G23" i="22"/>
  <c r="I23" i="22"/>
  <c r="K23" i="22"/>
  <c r="M23" i="22"/>
  <c r="G24" i="22"/>
  <c r="I24" i="22"/>
  <c r="K24" i="22"/>
  <c r="M24" i="22"/>
  <c r="G25" i="22"/>
  <c r="I25" i="22"/>
  <c r="K25" i="22"/>
  <c r="M25" i="22"/>
  <c r="G26" i="22"/>
  <c r="I26" i="22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G34" i="22"/>
  <c r="H34" i="22"/>
  <c r="I34" i="22"/>
  <c r="J34" i="22"/>
  <c r="K34" i="22"/>
  <c r="L34" i="22"/>
  <c r="M34" i="22"/>
  <c r="B1" i="21"/>
  <c r="G5" i="21"/>
  <c r="I5" i="21"/>
  <c r="K5" i="21"/>
  <c r="M5" i="21"/>
  <c r="G6" i="21"/>
  <c r="I6" i="21"/>
  <c r="K6" i="21"/>
  <c r="M6" i="21"/>
  <c r="G7" i="21"/>
  <c r="I7" i="21"/>
  <c r="K7" i="21"/>
  <c r="M7" i="21"/>
  <c r="G8" i="21"/>
  <c r="I8" i="21"/>
  <c r="K8" i="21"/>
  <c r="M8" i="21"/>
  <c r="G9" i="21"/>
  <c r="I9" i="21"/>
  <c r="K9" i="21"/>
  <c r="M9" i="21"/>
  <c r="G10" i="21"/>
  <c r="I10" i="21"/>
  <c r="K10" i="21"/>
  <c r="M10" i="21"/>
  <c r="G11" i="21"/>
  <c r="I11" i="21"/>
  <c r="K11" i="21"/>
  <c r="M11" i="2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F16" i="21"/>
  <c r="G16" i="21"/>
  <c r="H16" i="21"/>
  <c r="I16" i="21"/>
  <c r="J16" i="21"/>
  <c r="K16" i="21"/>
  <c r="L16" i="21"/>
  <c r="M16" i="21"/>
  <c r="B1" i="23"/>
  <c r="I5" i="23"/>
  <c r="J5" i="23"/>
  <c r="K5" i="23"/>
  <c r="L5" i="23"/>
  <c r="I6" i="23"/>
  <c r="J6" i="23"/>
  <c r="K6" i="23"/>
  <c r="L6" i="23"/>
  <c r="I7" i="23"/>
  <c r="J7" i="23"/>
  <c r="K7" i="23"/>
  <c r="L7" i="23"/>
  <c r="C8" i="23"/>
  <c r="D8" i="23"/>
  <c r="I8" i="23"/>
  <c r="J8" i="23"/>
  <c r="K8" i="23"/>
  <c r="L8" i="23"/>
  <c r="C11" i="23"/>
  <c r="C13" i="23"/>
  <c r="C15" i="23"/>
  <c r="L16" i="23"/>
  <c r="L17" i="23"/>
  <c r="C18" i="23"/>
  <c r="D18" i="23"/>
  <c r="L18" i="23"/>
  <c r="C20" i="23"/>
  <c r="C24" i="23"/>
  <c r="C28" i="23"/>
  <c r="C30" i="23"/>
  <c r="I32" i="23"/>
  <c r="C34" i="23"/>
  <c r="C38" i="23"/>
  <c r="C43" i="23"/>
  <c r="C45" i="23"/>
  <c r="C46" i="23"/>
  <c r="D46" i="23"/>
  <c r="B1" i="12"/>
  <c r="C6" i="12"/>
  <c r="C9" i="12"/>
  <c r="C18" i="12"/>
  <c r="C22" i="12"/>
  <c r="I23" i="12"/>
  <c r="I24" i="12"/>
  <c r="C25" i="12"/>
  <c r="I25" i="12"/>
  <c r="C28" i="12"/>
  <c r="C32" i="12"/>
  <c r="I33" i="12"/>
  <c r="C34" i="12"/>
  <c r="I34" i="12"/>
  <c r="I35" i="12"/>
  <c r="I36" i="12"/>
  <c r="I37" i="12"/>
  <c r="C38" i="12"/>
  <c r="I38" i="12"/>
  <c r="C40" i="12"/>
  <c r="I41" i="12"/>
  <c r="J41" i="12"/>
  <c r="C42" i="12"/>
  <c r="I42" i="12"/>
  <c r="J42" i="12"/>
  <c r="C47" i="12"/>
  <c r="C48" i="12"/>
  <c r="D48" i="12"/>
  <c r="B1" i="19"/>
  <c r="G5" i="19"/>
  <c r="I5" i="19"/>
  <c r="K5" i="19"/>
  <c r="M5" i="19"/>
  <c r="G6" i="19"/>
  <c r="I6" i="19"/>
  <c r="K6" i="19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G10" i="19"/>
  <c r="I10" i="19"/>
  <c r="K10" i="19"/>
  <c r="M10" i="19"/>
  <c r="G11" i="19"/>
  <c r="I11" i="19"/>
  <c r="K11" i="19"/>
  <c r="M11" i="19"/>
  <c r="G12" i="19"/>
  <c r="I12" i="19"/>
  <c r="K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E15" i="19"/>
  <c r="F15" i="19"/>
  <c r="G15" i="19"/>
  <c r="H15" i="19"/>
  <c r="I15" i="19"/>
  <c r="J15" i="19"/>
  <c r="K15" i="19"/>
  <c r="L15" i="19"/>
  <c r="M15" i="19"/>
</calcChain>
</file>

<file path=xl/sharedStrings.xml><?xml version="1.0" encoding="utf-8"?>
<sst xmlns="http://schemas.openxmlformats.org/spreadsheetml/2006/main" count="792" uniqueCount="167">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</sst>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0" fontId="7" fillId="0" borderId="21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right" vertical="center"/>
    </xf>
    <xf numFmtId="164" fontId="6" fillId="0" borderId="12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7.3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3" ht="15.6" x14ac:dyDescent="0.3">
      <c r="A1" s="53" t="s">
        <v>47</v>
      </c>
      <c r="B1" s="80"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6" x14ac:dyDescent="0.3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6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ht="12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570</v>
      </c>
      <c r="G5" s="64">
        <f>F5 - 1770</f>
        <v>-1200</v>
      </c>
      <c r="H5" s="63">
        <v>770</v>
      </c>
      <c r="I5" s="64">
        <f t="shared" ref="I5:I33" si="0">H5 - F5</f>
        <v>200</v>
      </c>
      <c r="J5" s="63">
        <v>880</v>
      </c>
      <c r="K5" s="161">
        <f t="shared" ref="K5:K33" si="1">J5 - H5</f>
        <v>110</v>
      </c>
      <c r="L5" s="63">
        <v>970</v>
      </c>
      <c r="M5" s="161">
        <f t="shared" ref="M5:M33" si="2">L5 - J5</f>
        <v>90</v>
      </c>
    </row>
    <row r="6" spans="1:13" ht="12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840</v>
      </c>
      <c r="G6" s="64">
        <f>F6 - 445</f>
        <v>395</v>
      </c>
      <c r="H6" s="63">
        <v>905</v>
      </c>
      <c r="I6" s="64">
        <f t="shared" si="0"/>
        <v>65</v>
      </c>
      <c r="J6" s="63">
        <v>985</v>
      </c>
      <c r="K6" s="161">
        <f t="shared" si="1"/>
        <v>80</v>
      </c>
      <c r="L6" s="63">
        <v>450</v>
      </c>
      <c r="M6" s="161">
        <f t="shared" si="2"/>
        <v>-535</v>
      </c>
    </row>
    <row r="7" spans="1:13" ht="12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2255</v>
      </c>
      <c r="G7" s="64">
        <f>F7 - 2150</f>
        <v>105</v>
      </c>
      <c r="H7" s="63">
        <v>2260</v>
      </c>
      <c r="I7" s="64">
        <f t="shared" si="0"/>
        <v>5</v>
      </c>
      <c r="J7" s="63">
        <v>2180</v>
      </c>
      <c r="K7" s="161">
        <f t="shared" si="1"/>
        <v>-80</v>
      </c>
      <c r="L7" s="63">
        <v>2060</v>
      </c>
      <c r="M7" s="161">
        <f t="shared" si="2"/>
        <v>-120</v>
      </c>
    </row>
    <row r="8" spans="1:13" s="189" customFormat="1" ht="12" x14ac:dyDescent="0.2">
      <c r="A8" s="185" t="s">
        <v>76</v>
      </c>
      <c r="B8" s="186" t="s">
        <v>8</v>
      </c>
      <c r="C8" s="187" t="s">
        <v>142</v>
      </c>
      <c r="D8" s="187">
        <v>9337</v>
      </c>
      <c r="E8" s="188">
        <v>686.63</v>
      </c>
      <c r="F8" s="137">
        <v>630</v>
      </c>
      <c r="G8" s="161">
        <f>F8 - 640</f>
        <v>-10</v>
      </c>
      <c r="H8" s="63">
        <v>625</v>
      </c>
      <c r="I8" s="161">
        <f t="shared" si="0"/>
        <v>-5</v>
      </c>
      <c r="J8" s="63">
        <v>630</v>
      </c>
      <c r="K8" s="161">
        <f t="shared" si="1"/>
        <v>5</v>
      </c>
      <c r="L8" s="63">
        <v>645</v>
      </c>
      <c r="M8" s="161">
        <f t="shared" si="2"/>
        <v>15</v>
      </c>
    </row>
    <row r="9" spans="1:13" ht="12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1035</v>
      </c>
      <c r="G9" s="64">
        <f>F9 - 1030</f>
        <v>5</v>
      </c>
      <c r="H9" s="63">
        <v>1025</v>
      </c>
      <c r="I9" s="64">
        <f t="shared" si="0"/>
        <v>-10</v>
      </c>
      <c r="J9" s="63">
        <v>1035</v>
      </c>
      <c r="K9" s="161">
        <f t="shared" si="1"/>
        <v>10</v>
      </c>
      <c r="L9" s="63">
        <v>510</v>
      </c>
      <c r="M9" s="161">
        <f t="shared" si="2"/>
        <v>-525</v>
      </c>
    </row>
    <row r="10" spans="1:13" ht="12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F10 - 0</f>
        <v>0</v>
      </c>
      <c r="H10" s="63">
        <v>0</v>
      </c>
      <c r="I10" s="64">
        <f t="shared" si="0"/>
        <v>0</v>
      </c>
      <c r="J10" s="63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ht="12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3120</v>
      </c>
      <c r="G11" s="64">
        <f>F11 - 2830</f>
        <v>290</v>
      </c>
      <c r="H11" s="63">
        <v>2970</v>
      </c>
      <c r="I11" s="64">
        <f t="shared" si="0"/>
        <v>-150</v>
      </c>
      <c r="J11" s="63">
        <v>3025</v>
      </c>
      <c r="K11" s="161">
        <f t="shared" si="1"/>
        <v>55</v>
      </c>
      <c r="L11" s="63">
        <v>2995</v>
      </c>
      <c r="M11" s="161">
        <f t="shared" si="2"/>
        <v>-30</v>
      </c>
    </row>
    <row r="12" spans="1:13" ht="12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1405</v>
      </c>
      <c r="G12" s="64">
        <f>F12 - 1315</f>
        <v>90</v>
      </c>
      <c r="H12" s="63">
        <v>1525</v>
      </c>
      <c r="I12" s="64">
        <f t="shared" si="0"/>
        <v>120</v>
      </c>
      <c r="J12" s="63">
        <v>1600</v>
      </c>
      <c r="K12" s="161">
        <f t="shared" si="1"/>
        <v>75</v>
      </c>
      <c r="L12" s="63">
        <v>1535</v>
      </c>
      <c r="M12" s="161">
        <f t="shared" si="2"/>
        <v>-65</v>
      </c>
    </row>
    <row r="13" spans="1:13" ht="12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2385</v>
      </c>
      <c r="G13" s="64">
        <f>F13 - 2495</f>
        <v>-110</v>
      </c>
      <c r="H13" s="63">
        <v>2585</v>
      </c>
      <c r="I13" s="64">
        <f t="shared" si="0"/>
        <v>200</v>
      </c>
      <c r="J13" s="63">
        <v>2605</v>
      </c>
      <c r="K13" s="161">
        <f t="shared" si="1"/>
        <v>20</v>
      </c>
      <c r="L13" s="63">
        <v>2525</v>
      </c>
      <c r="M13" s="161">
        <f t="shared" si="2"/>
        <v>-80</v>
      </c>
    </row>
    <row r="14" spans="1:13" s="189" customFormat="1" ht="12" x14ac:dyDescent="0.2">
      <c r="A14" s="185" t="s">
        <v>76</v>
      </c>
      <c r="B14" s="186" t="s">
        <v>4</v>
      </c>
      <c r="C14" s="187" t="s">
        <v>128</v>
      </c>
      <c r="D14" s="187">
        <v>9301</v>
      </c>
      <c r="E14" s="188">
        <v>2451.8000000000002</v>
      </c>
      <c r="F14" s="137">
        <v>995</v>
      </c>
      <c r="G14" s="161">
        <f>F14 - 1105</f>
        <v>-110</v>
      </c>
      <c r="H14" s="63">
        <v>1320</v>
      </c>
      <c r="I14" s="161">
        <f t="shared" si="0"/>
        <v>325</v>
      </c>
      <c r="J14" s="63">
        <v>1355</v>
      </c>
      <c r="K14" s="161">
        <f t="shared" si="1"/>
        <v>35</v>
      </c>
      <c r="L14" s="63">
        <v>1500</v>
      </c>
      <c r="M14" s="161">
        <f t="shared" si="2"/>
        <v>145</v>
      </c>
    </row>
    <row r="15" spans="1:13" ht="12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F15 - 960</f>
        <v>-80</v>
      </c>
      <c r="H15" s="63">
        <v>1010</v>
      </c>
      <c r="I15" s="64">
        <f t="shared" si="0"/>
        <v>130</v>
      </c>
      <c r="J15" s="63">
        <v>1125</v>
      </c>
      <c r="K15" s="161">
        <f t="shared" si="1"/>
        <v>115</v>
      </c>
      <c r="L15" s="63">
        <v>1145</v>
      </c>
      <c r="M15" s="161">
        <f t="shared" si="2"/>
        <v>20</v>
      </c>
    </row>
    <row r="16" spans="1:13" ht="12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1405</v>
      </c>
      <c r="G16" s="64">
        <f>F16 - 1545</f>
        <v>-140</v>
      </c>
      <c r="H16" s="63">
        <v>1360</v>
      </c>
      <c r="I16" s="64">
        <f t="shared" si="0"/>
        <v>-45</v>
      </c>
      <c r="J16" s="63">
        <v>1315</v>
      </c>
      <c r="K16" s="161">
        <f t="shared" si="1"/>
        <v>-45</v>
      </c>
      <c r="L16" s="63">
        <v>1435</v>
      </c>
      <c r="M16" s="161">
        <f t="shared" si="2"/>
        <v>120</v>
      </c>
    </row>
    <row r="17" spans="1:13" ht="12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270</v>
      </c>
      <c r="I17" s="64">
        <f t="shared" si="0"/>
        <v>270</v>
      </c>
      <c r="J17" s="63">
        <v>0</v>
      </c>
      <c r="K17" s="161">
        <f t="shared" si="1"/>
        <v>-270</v>
      </c>
      <c r="L17" s="63">
        <v>0</v>
      </c>
      <c r="M17" s="161">
        <f t="shared" si="2"/>
        <v>0</v>
      </c>
    </row>
    <row r="18" spans="1:13" ht="12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305</v>
      </c>
      <c r="G18" s="64">
        <f>F18 - 460</f>
        <v>-155</v>
      </c>
      <c r="H18" s="63">
        <v>395</v>
      </c>
      <c r="I18" s="64">
        <f t="shared" si="0"/>
        <v>90</v>
      </c>
      <c r="J18" s="63">
        <v>585</v>
      </c>
      <c r="K18" s="161">
        <f t="shared" si="1"/>
        <v>190</v>
      </c>
      <c r="L18" s="63">
        <v>435</v>
      </c>
      <c r="M18" s="161">
        <f t="shared" si="2"/>
        <v>-150</v>
      </c>
    </row>
    <row r="19" spans="1:13" ht="12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1635</v>
      </c>
      <c r="G19" s="64">
        <f>F19 - 1560</f>
        <v>75</v>
      </c>
      <c r="H19" s="63">
        <v>1440</v>
      </c>
      <c r="I19" s="64">
        <f t="shared" si="0"/>
        <v>-195</v>
      </c>
      <c r="J19" s="63">
        <v>1830</v>
      </c>
      <c r="K19" s="161">
        <f t="shared" si="1"/>
        <v>390</v>
      </c>
      <c r="L19" s="63">
        <v>1835</v>
      </c>
      <c r="M19" s="161">
        <f t="shared" si="2"/>
        <v>5</v>
      </c>
    </row>
    <row r="20" spans="1:13" ht="12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0</v>
      </c>
      <c r="G20" s="64">
        <f>F20 - 395</f>
        <v>-395</v>
      </c>
      <c r="H20" s="63">
        <v>0</v>
      </c>
      <c r="I20" s="64">
        <f t="shared" si="0"/>
        <v>0</v>
      </c>
      <c r="J20" s="63">
        <v>485</v>
      </c>
      <c r="K20" s="161">
        <f t="shared" si="1"/>
        <v>485</v>
      </c>
      <c r="L20" s="63">
        <v>610</v>
      </c>
      <c r="M20" s="161">
        <f t="shared" si="2"/>
        <v>125</v>
      </c>
    </row>
    <row r="21" spans="1:13" ht="12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>
        <v>805</v>
      </c>
      <c r="G21" s="64">
        <f>F21 - 780</f>
        <v>25</v>
      </c>
      <c r="H21" s="63">
        <v>905</v>
      </c>
      <c r="I21" s="64">
        <f t="shared" si="0"/>
        <v>100</v>
      </c>
      <c r="J21" s="63">
        <v>965</v>
      </c>
      <c r="K21" s="161">
        <f t="shared" si="1"/>
        <v>60</v>
      </c>
      <c r="L21" s="63">
        <v>830</v>
      </c>
      <c r="M21" s="161">
        <f t="shared" si="2"/>
        <v>-135</v>
      </c>
    </row>
    <row r="22" spans="1:13" ht="12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530</v>
      </c>
      <c r="G22" s="64">
        <f>F22 - 545</f>
        <v>-15</v>
      </c>
      <c r="H22" s="137">
        <v>570</v>
      </c>
      <c r="I22" s="64">
        <f t="shared" si="0"/>
        <v>40</v>
      </c>
      <c r="J22" s="63">
        <v>560</v>
      </c>
      <c r="K22" s="161">
        <f t="shared" si="1"/>
        <v>-10</v>
      </c>
      <c r="L22" s="63">
        <v>555</v>
      </c>
      <c r="M22" s="161">
        <f t="shared" si="2"/>
        <v>-5</v>
      </c>
    </row>
    <row r="23" spans="1:13" ht="12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455</v>
      </c>
      <c r="G23" s="64">
        <f>F23 - 425</f>
        <v>30</v>
      </c>
      <c r="H23" s="137">
        <v>550</v>
      </c>
      <c r="I23" s="64">
        <f t="shared" si="0"/>
        <v>95</v>
      </c>
      <c r="J23" s="63">
        <v>750</v>
      </c>
      <c r="K23" s="161">
        <f t="shared" si="1"/>
        <v>200</v>
      </c>
      <c r="L23" s="63">
        <v>770</v>
      </c>
      <c r="M23" s="161">
        <f t="shared" si="2"/>
        <v>20</v>
      </c>
    </row>
    <row r="24" spans="1:13" ht="12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>
        <v>1990</v>
      </c>
      <c r="G24" s="64">
        <f>F24 - 2005</f>
        <v>-15</v>
      </c>
      <c r="H24" s="137">
        <v>1990</v>
      </c>
      <c r="I24" s="64">
        <f t="shared" si="0"/>
        <v>0</v>
      </c>
      <c r="J24" s="63">
        <v>1865</v>
      </c>
      <c r="K24" s="161">
        <f t="shared" si="1"/>
        <v>-125</v>
      </c>
      <c r="L24" s="63">
        <v>1900</v>
      </c>
      <c r="M24" s="161">
        <f t="shared" si="2"/>
        <v>35</v>
      </c>
    </row>
    <row r="25" spans="1:13" ht="12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>
        <v>915</v>
      </c>
      <c r="G25" s="64">
        <f>F25 - 1795</f>
        <v>-880</v>
      </c>
      <c r="H25" s="137">
        <v>915</v>
      </c>
      <c r="I25" s="64">
        <f t="shared" si="0"/>
        <v>0</v>
      </c>
      <c r="J25" s="63">
        <v>975</v>
      </c>
      <c r="K25" s="161">
        <f t="shared" si="1"/>
        <v>60</v>
      </c>
      <c r="L25" s="63">
        <v>1035</v>
      </c>
      <c r="M25" s="161">
        <f t="shared" si="2"/>
        <v>60</v>
      </c>
    </row>
    <row r="26" spans="1:13" ht="12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1670</v>
      </c>
      <c r="G26" s="64">
        <f>F26 - 1385</f>
        <v>285</v>
      </c>
      <c r="H26" s="137">
        <v>1505</v>
      </c>
      <c r="I26" s="64">
        <f t="shared" si="0"/>
        <v>-165</v>
      </c>
      <c r="J26" s="63">
        <v>1405</v>
      </c>
      <c r="K26" s="161">
        <f t="shared" si="1"/>
        <v>-100</v>
      </c>
      <c r="L26" s="63">
        <v>1285</v>
      </c>
      <c r="M26" s="161">
        <f t="shared" si="2"/>
        <v>-120</v>
      </c>
    </row>
    <row r="27" spans="1:13" ht="12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625</v>
      </c>
      <c r="G27" s="64">
        <f>F27 - 525</f>
        <v>100</v>
      </c>
      <c r="H27" s="137">
        <v>535</v>
      </c>
      <c r="I27" s="64">
        <f t="shared" si="0"/>
        <v>-90</v>
      </c>
      <c r="J27" s="63">
        <v>430</v>
      </c>
      <c r="K27" s="161">
        <f t="shared" si="1"/>
        <v>-105</v>
      </c>
      <c r="L27" s="63">
        <v>430</v>
      </c>
      <c r="M27" s="161">
        <f t="shared" si="2"/>
        <v>0</v>
      </c>
    </row>
    <row r="28" spans="1:13" ht="12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1535</v>
      </c>
      <c r="G28" s="64">
        <f>F28 - 760</f>
        <v>775</v>
      </c>
      <c r="H28" s="137">
        <v>1435</v>
      </c>
      <c r="I28" s="64">
        <f t="shared" si="0"/>
        <v>-100</v>
      </c>
      <c r="J28" s="63">
        <v>1615</v>
      </c>
      <c r="K28" s="161">
        <f t="shared" si="1"/>
        <v>180</v>
      </c>
      <c r="L28" s="63">
        <v>1605</v>
      </c>
      <c r="M28" s="161">
        <f t="shared" si="2"/>
        <v>-10</v>
      </c>
    </row>
    <row r="29" spans="1:13" ht="12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210</v>
      </c>
      <c r="G29" s="64">
        <f>F29 - 960</f>
        <v>-750</v>
      </c>
      <c r="H29" s="137">
        <v>260</v>
      </c>
      <c r="I29" s="64">
        <f t="shared" si="0"/>
        <v>50</v>
      </c>
      <c r="J29" s="63">
        <v>585</v>
      </c>
      <c r="K29" s="161">
        <f t="shared" si="1"/>
        <v>325</v>
      </c>
      <c r="L29" s="63">
        <v>610</v>
      </c>
      <c r="M29" s="161">
        <f t="shared" si="2"/>
        <v>25</v>
      </c>
    </row>
    <row r="30" spans="1:13" ht="12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1700</v>
      </c>
      <c r="G30" s="64">
        <f>F30 - 1760</f>
        <v>-60</v>
      </c>
      <c r="H30" s="137">
        <v>1745</v>
      </c>
      <c r="I30" s="64">
        <f t="shared" si="0"/>
        <v>45</v>
      </c>
      <c r="J30" s="63">
        <v>1760</v>
      </c>
      <c r="K30" s="161">
        <f t="shared" si="1"/>
        <v>15</v>
      </c>
      <c r="L30" s="63">
        <v>1710</v>
      </c>
      <c r="M30" s="161">
        <f t="shared" si="2"/>
        <v>-50</v>
      </c>
    </row>
    <row r="31" spans="1:13" ht="12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1390</v>
      </c>
      <c r="G31" s="64">
        <f>F31 - 975</f>
        <v>415</v>
      </c>
      <c r="H31" s="137">
        <v>1175</v>
      </c>
      <c r="I31" s="64">
        <f t="shared" si="0"/>
        <v>-215</v>
      </c>
      <c r="J31" s="63">
        <v>655</v>
      </c>
      <c r="K31" s="161">
        <f t="shared" si="1"/>
        <v>-520</v>
      </c>
      <c r="L31" s="63">
        <v>630</v>
      </c>
      <c r="M31" s="161">
        <f t="shared" si="2"/>
        <v>-25</v>
      </c>
    </row>
    <row r="32" spans="1:13" ht="12.6" thickBot="1" x14ac:dyDescent="0.25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0</v>
      </c>
      <c r="G32" s="64">
        <f>F32 - 0</f>
        <v>0</v>
      </c>
      <c r="H32" s="137">
        <v>0</v>
      </c>
      <c r="I32" s="64">
        <f t="shared" si="0"/>
        <v>0</v>
      </c>
      <c r="J32" s="65">
        <v>0</v>
      </c>
      <c r="K32" s="161">
        <f t="shared" si="1"/>
        <v>0</v>
      </c>
      <c r="L32" s="63">
        <v>0</v>
      </c>
      <c r="M32" s="161">
        <f t="shared" si="2"/>
        <v>0</v>
      </c>
    </row>
    <row r="33" spans="1:13" ht="12.6" thickBot="1" x14ac:dyDescent="0.25">
      <c r="A33" s="37" t="s">
        <v>74</v>
      </c>
      <c r="B33" s="25" t="s">
        <v>104</v>
      </c>
      <c r="C33" s="76" t="s">
        <v>128</v>
      </c>
      <c r="D33" s="193">
        <v>9267</v>
      </c>
      <c r="E33" s="180">
        <v>1633</v>
      </c>
      <c r="F33" s="183">
        <v>535</v>
      </c>
      <c r="G33" s="66">
        <f>F33 - 1425</f>
        <v>-890</v>
      </c>
      <c r="H33" s="183">
        <v>650</v>
      </c>
      <c r="I33" s="66">
        <f t="shared" si="0"/>
        <v>115</v>
      </c>
      <c r="J33" s="65">
        <v>1295</v>
      </c>
      <c r="K33" s="162">
        <f t="shared" si="1"/>
        <v>645</v>
      </c>
      <c r="L33" s="65">
        <v>1633</v>
      </c>
      <c r="M33" s="162">
        <f t="shared" si="2"/>
        <v>338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SUM(F5:F33)</f>
        <v>29820</v>
      </c>
      <c r="G34" s="67">
        <f>SUM(G5:G33)</f>
        <v>-2220</v>
      </c>
      <c r="H34" s="67">
        <f t="shared" ref="H34:K34" si="3">SUM(H5:H33)</f>
        <v>30695</v>
      </c>
      <c r="I34" s="67">
        <f t="shared" si="3"/>
        <v>875</v>
      </c>
      <c r="J34" s="67">
        <f t="shared" si="3"/>
        <v>32495</v>
      </c>
      <c r="K34" s="67">
        <f t="shared" si="3"/>
        <v>1800</v>
      </c>
      <c r="L34" s="67">
        <f>SUM(L5:L33)</f>
        <v>31643</v>
      </c>
      <c r="M34" s="67">
        <f>SUM(M5:M33)</f>
        <v>-852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6.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3" ht="15.6" x14ac:dyDescent="0.3">
      <c r="A1" s="53" t="s">
        <v>48</v>
      </c>
      <c r="B1" s="80">
        <f>ECAR!$B$1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6" x14ac:dyDescent="0.3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6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ht="12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1605</v>
      </c>
      <c r="G5" s="171">
        <f>F5 - 1595</f>
        <v>10</v>
      </c>
      <c r="H5" s="137">
        <v>1570</v>
      </c>
      <c r="I5" s="170">
        <f t="shared" ref="I5:I15" si="0">H5 - F5</f>
        <v>-35</v>
      </c>
      <c r="J5" s="63">
        <v>1655</v>
      </c>
      <c r="K5" s="64">
        <f t="shared" ref="K5:K15" si="1">J5 - H5</f>
        <v>85</v>
      </c>
      <c r="L5" s="63">
        <v>1610</v>
      </c>
      <c r="M5" s="64">
        <f t="shared" ref="M5:M15" si="2">L5 - J5</f>
        <v>-45</v>
      </c>
    </row>
    <row r="6" spans="1:13" ht="12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1070</v>
      </c>
      <c r="G6" s="170">
        <f>F6 - 1045</f>
        <v>25</v>
      </c>
      <c r="H6" s="137">
        <v>630</v>
      </c>
      <c r="I6" s="170">
        <f t="shared" si="0"/>
        <v>-440</v>
      </c>
      <c r="J6" s="63">
        <v>715</v>
      </c>
      <c r="K6" s="64">
        <f t="shared" si="1"/>
        <v>85</v>
      </c>
      <c r="L6" s="63">
        <v>1005</v>
      </c>
      <c r="M6" s="64">
        <f t="shared" si="2"/>
        <v>290</v>
      </c>
    </row>
    <row r="7" spans="1:13" ht="12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935</v>
      </c>
      <c r="G7" s="170">
        <f>F7 - 1065</f>
        <v>-130</v>
      </c>
      <c r="H7" s="137">
        <v>1010</v>
      </c>
      <c r="I7" s="170">
        <f t="shared" si="0"/>
        <v>75</v>
      </c>
      <c r="J7" s="63">
        <v>1025</v>
      </c>
      <c r="K7" s="64">
        <f t="shared" si="1"/>
        <v>15</v>
      </c>
      <c r="L7" s="63">
        <v>1035</v>
      </c>
      <c r="M7" s="64">
        <f t="shared" si="2"/>
        <v>10</v>
      </c>
    </row>
    <row r="8" spans="1:13" ht="12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780</v>
      </c>
      <c r="G8" s="170">
        <f>F8 - 1175</f>
        <v>-395</v>
      </c>
      <c r="H8" s="137">
        <v>1215</v>
      </c>
      <c r="I8" s="170">
        <f t="shared" si="0"/>
        <v>435</v>
      </c>
      <c r="J8" s="63">
        <v>1255</v>
      </c>
      <c r="K8" s="64">
        <f t="shared" si="1"/>
        <v>40</v>
      </c>
      <c r="L8" s="63">
        <v>1255</v>
      </c>
      <c r="M8" s="64">
        <f t="shared" si="2"/>
        <v>0</v>
      </c>
    </row>
    <row r="9" spans="1:13" ht="12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 s="137">
        <v>1120</v>
      </c>
      <c r="G9" s="170">
        <f>F9 - 1242</f>
        <v>-122</v>
      </c>
      <c r="H9" s="137">
        <v>1242</v>
      </c>
      <c r="I9" s="170">
        <f t="shared" si="0"/>
        <v>122</v>
      </c>
      <c r="J9" s="63">
        <v>1215</v>
      </c>
      <c r="K9" s="64">
        <f t="shared" si="1"/>
        <v>-27</v>
      </c>
      <c r="L9" s="63">
        <v>1242</v>
      </c>
      <c r="M9" s="64">
        <f t="shared" si="2"/>
        <v>27</v>
      </c>
    </row>
    <row r="10" spans="1:13" ht="12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>
        <v>1055</v>
      </c>
      <c r="G10" s="170">
        <f>F10 - 1070</f>
        <v>-15</v>
      </c>
      <c r="H10" s="137">
        <v>1070</v>
      </c>
      <c r="I10" s="170">
        <f t="shared" si="0"/>
        <v>15</v>
      </c>
      <c r="J10" s="63">
        <v>1070</v>
      </c>
      <c r="K10" s="64">
        <f t="shared" si="1"/>
        <v>0</v>
      </c>
      <c r="L10" s="63">
        <v>1070</v>
      </c>
      <c r="M10" s="64">
        <f t="shared" si="2"/>
        <v>0</v>
      </c>
    </row>
    <row r="11" spans="1:13" ht="12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530</v>
      </c>
      <c r="G11" s="170">
        <f>F11 - 1235</f>
        <v>-705</v>
      </c>
      <c r="H11" s="137">
        <v>535</v>
      </c>
      <c r="I11" s="170">
        <f t="shared" si="0"/>
        <v>5</v>
      </c>
      <c r="J11" s="63">
        <v>750</v>
      </c>
      <c r="K11" s="64">
        <f t="shared" si="1"/>
        <v>215</v>
      </c>
      <c r="L11" s="63">
        <v>1000</v>
      </c>
      <c r="M11" s="64">
        <f t="shared" si="2"/>
        <v>250</v>
      </c>
    </row>
    <row r="12" spans="1:13" ht="12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540</v>
      </c>
      <c r="G12" s="170">
        <f>F12 - 520</f>
        <v>20</v>
      </c>
      <c r="H12" s="137">
        <v>530</v>
      </c>
      <c r="I12" s="170">
        <f t="shared" si="0"/>
        <v>-10</v>
      </c>
      <c r="J12" s="63">
        <v>505</v>
      </c>
      <c r="K12" s="64">
        <f t="shared" si="1"/>
        <v>-25</v>
      </c>
      <c r="L12" s="63">
        <v>475</v>
      </c>
      <c r="M12" s="64">
        <f t="shared" si="2"/>
        <v>-30</v>
      </c>
    </row>
    <row r="13" spans="1:13" ht="12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1270</v>
      </c>
      <c r="G13" s="170">
        <f>F13 - 1415</f>
        <v>-145</v>
      </c>
      <c r="H13" s="137">
        <v>1405</v>
      </c>
      <c r="I13" s="170">
        <f t="shared" si="0"/>
        <v>135</v>
      </c>
      <c r="J13" s="63">
        <v>1390</v>
      </c>
      <c r="K13" s="64">
        <f t="shared" si="1"/>
        <v>-15</v>
      </c>
      <c r="L13" s="63">
        <v>1420</v>
      </c>
      <c r="M13" s="64">
        <f t="shared" si="2"/>
        <v>30</v>
      </c>
    </row>
    <row r="14" spans="1:13" ht="12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1015</v>
      </c>
      <c r="G14" s="170">
        <f>F14 - 1216</f>
        <v>-201</v>
      </c>
      <c r="H14" s="137">
        <v>1216</v>
      </c>
      <c r="I14" s="170">
        <f t="shared" si="0"/>
        <v>201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6" thickBot="1" x14ac:dyDescent="0.25">
      <c r="A15" s="94" t="s">
        <v>87</v>
      </c>
      <c r="B15" s="25" t="s">
        <v>34</v>
      </c>
      <c r="C15" s="95" t="s">
        <v>128</v>
      </c>
      <c r="D15" s="181">
        <v>10806</v>
      </c>
      <c r="E15" s="214">
        <v>1235</v>
      </c>
      <c r="F15" s="183">
        <v>945</v>
      </c>
      <c r="G15" s="174">
        <f>F15 - 1230</f>
        <v>-285</v>
      </c>
      <c r="H15" s="183">
        <v>1300</v>
      </c>
      <c r="I15" s="174">
        <f t="shared" si="0"/>
        <v>355</v>
      </c>
      <c r="J15" s="65">
        <v>1235</v>
      </c>
      <c r="K15" s="66">
        <f t="shared" si="1"/>
        <v>-65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/>
      <c r="F16" s="172">
        <f t="shared" ref="F16:K16" si="3">SUM(F5:F15)</f>
        <v>10865</v>
      </c>
      <c r="G16" s="170">
        <f t="shared" si="3"/>
        <v>-1943</v>
      </c>
      <c r="H16" s="172">
        <f t="shared" si="3"/>
        <v>11723</v>
      </c>
      <c r="I16" s="173">
        <f t="shared" si="3"/>
        <v>858</v>
      </c>
      <c r="J16" s="67">
        <f t="shared" si="3"/>
        <v>12031</v>
      </c>
      <c r="K16" s="67">
        <f t="shared" si="3"/>
        <v>308</v>
      </c>
      <c r="L16" s="67">
        <f>SUM(L5:L15)</f>
        <v>12563</v>
      </c>
      <c r="M16" s="67">
        <f>SUM(M5:M15)</f>
        <v>532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1.4" x14ac:dyDescent="0.2"/>
  <cols>
    <col min="2" max="2" width="17.625" customWidth="1"/>
    <col min="3" max="3" width="9.75" customWidth="1"/>
    <col min="4" max="4" width="8.75" customWidth="1"/>
    <col min="5" max="5" width="7.125" customWidth="1"/>
    <col min="6" max="6" width="12.75" customWidth="1"/>
    <col min="7" max="7" width="6.75" customWidth="1"/>
    <col min="8" max="8" width="12.75" customWidth="1"/>
    <col min="9" max="9" width="6.75" customWidth="1"/>
    <col min="10" max="10" width="12.75" customWidth="1"/>
    <col min="11" max="11" width="6.75" customWidth="1"/>
    <col min="12" max="12" width="12.75" customWidth="1"/>
    <col min="13" max="13" width="6.75" customWidth="1"/>
  </cols>
  <sheetData>
    <row r="1" spans="1:14" ht="15.6" x14ac:dyDescent="0.3">
      <c r="A1" s="53" t="s">
        <v>49</v>
      </c>
      <c r="B1" s="80">
        <f>ECAR!B1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6" x14ac:dyDescent="0.3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6" x14ac:dyDescent="0.3">
      <c r="A3" s="46"/>
      <c r="B3" s="85"/>
      <c r="C3" s="195" t="s">
        <v>125</v>
      </c>
      <c r="D3" s="195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ht="12" x14ac:dyDescent="0.2">
      <c r="A4" s="87" t="s">
        <v>73</v>
      </c>
      <c r="B4" s="75" t="s">
        <v>27</v>
      </c>
      <c r="C4" s="196" t="s">
        <v>126</v>
      </c>
      <c r="D4" s="196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2"/>
    </row>
    <row r="5" spans="1:14" ht="12" x14ac:dyDescent="0.2">
      <c r="A5" s="32" t="s">
        <v>88</v>
      </c>
      <c r="B5" s="89" t="s">
        <v>44</v>
      </c>
      <c r="C5" s="36" t="s">
        <v>128</v>
      </c>
      <c r="D5" s="178">
        <v>10330</v>
      </c>
      <c r="E5" s="197">
        <v>2214</v>
      </c>
      <c r="F5" s="137">
        <v>2085</v>
      </c>
      <c r="G5" s="170">
        <f>F5 - 2214</f>
        <v>-129</v>
      </c>
      <c r="H5" s="137">
        <v>2214</v>
      </c>
      <c r="I5" s="170">
        <f t="shared" ref="I5:I14" si="0">H5 - F5</f>
        <v>129</v>
      </c>
      <c r="J5" s="63">
        <v>2214</v>
      </c>
      <c r="K5" s="64">
        <f t="shared" ref="K5:K14" si="1">J5 - H5</f>
        <v>0</v>
      </c>
      <c r="L5" s="63">
        <v>2214</v>
      </c>
      <c r="M5" s="64">
        <f t="shared" ref="M5:M14" si="2">L5 - J5</f>
        <v>0</v>
      </c>
    </row>
    <row r="6" spans="1:14" ht="12" x14ac:dyDescent="0.2">
      <c r="A6" s="32" t="s">
        <v>89</v>
      </c>
      <c r="B6" s="89" t="s">
        <v>45</v>
      </c>
      <c r="C6" s="36" t="s">
        <v>128</v>
      </c>
      <c r="D6" s="178">
        <v>10066</v>
      </c>
      <c r="E6" s="197">
        <v>1136</v>
      </c>
      <c r="F6" s="137">
        <v>385</v>
      </c>
      <c r="G6" s="170">
        <f>F6 - 390</f>
        <v>-5</v>
      </c>
      <c r="H6" s="137">
        <v>535</v>
      </c>
      <c r="I6" s="170">
        <f t="shared" si="0"/>
        <v>150</v>
      </c>
      <c r="J6" s="63">
        <v>550</v>
      </c>
      <c r="K6" s="64">
        <f t="shared" si="1"/>
        <v>15</v>
      </c>
      <c r="L6" s="63">
        <v>425</v>
      </c>
      <c r="M6" s="64">
        <f t="shared" si="2"/>
        <v>-125</v>
      </c>
    </row>
    <row r="7" spans="1:14" ht="12" x14ac:dyDescent="0.2">
      <c r="A7" s="32" t="s">
        <v>89</v>
      </c>
      <c r="B7" s="34" t="s">
        <v>46</v>
      </c>
      <c r="C7" s="36" t="s">
        <v>141</v>
      </c>
      <c r="D7" s="178">
        <v>9929</v>
      </c>
      <c r="E7" s="198">
        <v>1923</v>
      </c>
      <c r="F7" s="137">
        <v>1435</v>
      </c>
      <c r="G7" s="170">
        <f>F7 - 1645</f>
        <v>-210</v>
      </c>
      <c r="H7" s="137">
        <v>1645</v>
      </c>
      <c r="I7" s="170">
        <f t="shared" si="0"/>
        <v>210</v>
      </c>
      <c r="J7" s="63">
        <v>1655</v>
      </c>
      <c r="K7" s="64">
        <f t="shared" si="1"/>
        <v>10</v>
      </c>
      <c r="L7" s="63">
        <v>1600</v>
      </c>
      <c r="M7" s="64">
        <f t="shared" si="2"/>
        <v>-55</v>
      </c>
    </row>
    <row r="8" spans="1:14" ht="12" x14ac:dyDescent="0.2">
      <c r="A8" s="32" t="s">
        <v>153</v>
      </c>
      <c r="B8" s="34" t="s">
        <v>164</v>
      </c>
      <c r="C8" s="36" t="s">
        <v>128</v>
      </c>
      <c r="D8" s="178">
        <v>10470</v>
      </c>
      <c r="E8" s="198">
        <v>1700</v>
      </c>
      <c r="F8" s="137">
        <v>1220</v>
      </c>
      <c r="G8" s="170">
        <f>F8 - 1245</f>
        <v>-25</v>
      </c>
      <c r="H8" s="137">
        <v>1410</v>
      </c>
      <c r="I8" s="170">
        <f t="shared" si="0"/>
        <v>190</v>
      </c>
      <c r="J8" s="63">
        <v>1485</v>
      </c>
      <c r="K8" s="64">
        <f t="shared" si="1"/>
        <v>75</v>
      </c>
      <c r="L8" s="63">
        <v>1425</v>
      </c>
      <c r="M8" s="64">
        <f t="shared" si="2"/>
        <v>-60</v>
      </c>
    </row>
    <row r="9" spans="1:14" ht="12" x14ac:dyDescent="0.2">
      <c r="A9" s="32" t="s">
        <v>153</v>
      </c>
      <c r="B9" s="34" t="s">
        <v>148</v>
      </c>
      <c r="C9" s="36" t="s">
        <v>128</v>
      </c>
      <c r="D9" s="178">
        <v>10540</v>
      </c>
      <c r="E9" s="198">
        <v>1700</v>
      </c>
      <c r="F9" s="137">
        <v>1290</v>
      </c>
      <c r="G9" s="170">
        <f>F9 - 1385</f>
        <v>-95</v>
      </c>
      <c r="H9" s="137">
        <v>1355</v>
      </c>
      <c r="I9" s="170">
        <f t="shared" si="0"/>
        <v>65</v>
      </c>
      <c r="J9" s="63">
        <v>1015</v>
      </c>
      <c r="K9" s="64">
        <f t="shared" si="1"/>
        <v>-340</v>
      </c>
      <c r="L9" s="63">
        <v>825</v>
      </c>
      <c r="M9" s="64">
        <f t="shared" si="2"/>
        <v>-190</v>
      </c>
    </row>
    <row r="10" spans="1:14" ht="12" x14ac:dyDescent="0.2">
      <c r="A10" s="32" t="s">
        <v>105</v>
      </c>
      <c r="B10" s="34" t="s">
        <v>102</v>
      </c>
      <c r="C10" s="36" t="s">
        <v>128</v>
      </c>
      <c r="D10" s="178">
        <v>10968</v>
      </c>
      <c r="E10" s="198">
        <v>1578</v>
      </c>
      <c r="F10" s="137">
        <v>390</v>
      </c>
      <c r="G10" s="170">
        <f>F10 - 210</f>
        <v>180</v>
      </c>
      <c r="H10" s="137">
        <v>0</v>
      </c>
      <c r="I10" s="170">
        <f t="shared" si="0"/>
        <v>-390</v>
      </c>
      <c r="J10" s="63">
        <v>0</v>
      </c>
      <c r="K10" s="64">
        <f t="shared" si="1"/>
        <v>0</v>
      </c>
      <c r="L10" s="63">
        <v>510</v>
      </c>
      <c r="M10" s="64">
        <f t="shared" si="2"/>
        <v>510</v>
      </c>
    </row>
    <row r="11" spans="1:14" ht="12" x14ac:dyDescent="0.2">
      <c r="A11" s="32" t="s">
        <v>106</v>
      </c>
      <c r="B11" s="34" t="s">
        <v>159</v>
      </c>
      <c r="C11" s="36" t="s">
        <v>128</v>
      </c>
      <c r="D11" s="178">
        <v>10124</v>
      </c>
      <c r="E11" s="198">
        <v>1200</v>
      </c>
      <c r="F11" s="137">
        <v>860</v>
      </c>
      <c r="G11" s="170">
        <f>F11 - 995</f>
        <v>-135</v>
      </c>
      <c r="H11" s="137">
        <v>1010</v>
      </c>
      <c r="I11" s="170">
        <f t="shared" si="0"/>
        <v>150</v>
      </c>
      <c r="J11" s="63">
        <v>960</v>
      </c>
      <c r="K11" s="64">
        <f t="shared" si="1"/>
        <v>-50</v>
      </c>
      <c r="L11" s="63">
        <v>890</v>
      </c>
      <c r="M11" s="64">
        <f t="shared" si="2"/>
        <v>-70</v>
      </c>
    </row>
    <row r="12" spans="1:14" ht="12" x14ac:dyDescent="0.2">
      <c r="A12" s="32" t="s">
        <v>106</v>
      </c>
      <c r="B12" s="34" t="s">
        <v>103</v>
      </c>
      <c r="C12" s="36" t="s">
        <v>128</v>
      </c>
      <c r="D12" s="178">
        <v>10508</v>
      </c>
      <c r="E12" s="198">
        <v>1135</v>
      </c>
      <c r="F12" s="137">
        <v>440</v>
      </c>
      <c r="G12" s="170">
        <f>F12 - 845</f>
        <v>-405</v>
      </c>
      <c r="H12" s="137">
        <v>430</v>
      </c>
      <c r="I12" s="170">
        <f t="shared" si="0"/>
        <v>-10</v>
      </c>
      <c r="J12" s="63">
        <v>445</v>
      </c>
      <c r="K12" s="64">
        <f t="shared" si="1"/>
        <v>15</v>
      </c>
      <c r="L12" s="137">
        <v>455</v>
      </c>
      <c r="M12" s="64">
        <f t="shared" si="2"/>
        <v>10</v>
      </c>
    </row>
    <row r="13" spans="1:14" ht="12" x14ac:dyDescent="0.2">
      <c r="A13" s="32" t="s">
        <v>162</v>
      </c>
      <c r="B13" s="34" t="s">
        <v>160</v>
      </c>
      <c r="C13" s="36" t="s">
        <v>129</v>
      </c>
      <c r="D13" s="178">
        <v>10728</v>
      </c>
      <c r="E13" s="198">
        <v>1010</v>
      </c>
      <c r="F13" s="137" t="e">
        <f>NA()</f>
        <v>#N/A</v>
      </c>
      <c r="G13" s="170" t="e">
        <f>NA()</f>
        <v>#N/A</v>
      </c>
      <c r="H13" s="137" t="e">
        <f>NA()</f>
        <v>#N/A</v>
      </c>
      <c r="I13" s="170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6" thickBot="1" x14ac:dyDescent="0.25">
      <c r="A14" s="33" t="s">
        <v>165</v>
      </c>
      <c r="B14" s="35" t="s">
        <v>161</v>
      </c>
      <c r="C14" s="25" t="s">
        <v>141</v>
      </c>
      <c r="D14" s="179">
        <v>11865</v>
      </c>
      <c r="E14" s="200">
        <v>1003</v>
      </c>
      <c r="F14" s="183" t="e">
        <f>NA()</f>
        <v>#N/A</v>
      </c>
      <c r="G14" s="174" t="e">
        <f>NA()</f>
        <v>#N/A</v>
      </c>
      <c r="H14" s="137" t="e">
        <f>NA()</f>
        <v>#N/A</v>
      </c>
      <c r="I14" s="174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9">
        <f>SUM(E5:E12)</f>
        <v>12586</v>
      </c>
      <c r="F15" s="175">
        <f>SUM(F5:F12)</f>
        <v>8105</v>
      </c>
      <c r="G15" s="175">
        <f>SUM(G5:G12)</f>
        <v>-824</v>
      </c>
      <c r="H15" s="175">
        <f t="shared" ref="H15:K15" si="3">SUM(H5:H12)</f>
        <v>8599</v>
      </c>
      <c r="I15" s="175">
        <f t="shared" si="3"/>
        <v>494</v>
      </c>
      <c r="J15" s="175">
        <f t="shared" si="3"/>
        <v>8324</v>
      </c>
      <c r="K15" s="175">
        <f t="shared" si="3"/>
        <v>-275</v>
      </c>
      <c r="L15" s="67">
        <f>SUM(L5:L12)</f>
        <v>8344</v>
      </c>
      <c r="M15" s="67">
        <f>SUM(M5:M12)</f>
        <v>20</v>
      </c>
    </row>
    <row r="16" spans="1:14" x14ac:dyDescent="0.2">
      <c r="A16" s="1"/>
      <c r="B16" s="1"/>
      <c r="C16" s="1"/>
      <c r="D16" s="1"/>
      <c r="F16" s="5"/>
      <c r="G16" s="5"/>
      <c r="L16" s="1"/>
      <c r="M16" s="209"/>
      <c r="N16" s="1"/>
    </row>
    <row r="17" spans="2:14" x14ac:dyDescent="0.2">
      <c r="B17" s="2"/>
      <c r="C17" s="2"/>
      <c r="D17" s="2"/>
      <c r="E17" s="3"/>
      <c r="F17" s="5"/>
      <c r="G17" s="5"/>
      <c r="H17" s="190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90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2" width="9.75" customWidth="1"/>
  </cols>
  <sheetData>
    <row r="1" spans="1:14" ht="15.6" x14ac:dyDescent="0.3">
      <c r="A1" s="217" t="s">
        <v>145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6" x14ac:dyDescent="0.3">
      <c r="A2" s="217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ht="12" x14ac:dyDescent="0.25">
      <c r="A3" s="46"/>
      <c r="B3" s="46"/>
      <c r="C3" s="218"/>
      <c r="D3" s="220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6" thickBot="1" x14ac:dyDescent="0.3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ht="12" x14ac:dyDescent="0.25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4" t="s">
        <v>152</v>
      </c>
      <c r="J5" s="194" t="s">
        <v>152</v>
      </c>
      <c r="K5" s="194" t="s">
        <v>152</v>
      </c>
      <c r="L5" s="194" t="s">
        <v>152</v>
      </c>
      <c r="M5" s="96"/>
      <c r="N5" s="96"/>
    </row>
    <row r="6" spans="1:14" ht="12" x14ac:dyDescent="0.25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ht="12" x14ac:dyDescent="0.25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ht="12" x14ac:dyDescent="0.25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ht="12" x14ac:dyDescent="0.25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ht="12" x14ac:dyDescent="0.25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ht="12" x14ac:dyDescent="0.25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ht="12" x14ac:dyDescent="0.25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6" t="s">
        <v>152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ht="12" x14ac:dyDescent="0.25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6" t="s">
        <v>152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ht="12" x14ac:dyDescent="0.25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ht="12" x14ac:dyDescent="0.25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ht="12" x14ac:dyDescent="0.25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6" t="s">
        <v>152</v>
      </c>
      <c r="J16" s="166" t="s">
        <v>152</v>
      </c>
      <c r="K16" s="166" t="s">
        <v>152</v>
      </c>
      <c r="L16" s="165" t="s">
        <v>151</v>
      </c>
      <c r="M16" s="96"/>
      <c r="N16" s="96"/>
    </row>
    <row r="17" spans="1:14" ht="12" x14ac:dyDescent="0.25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5" t="s">
        <v>151</v>
      </c>
      <c r="M17" s="96"/>
      <c r="N17" s="96"/>
    </row>
    <row r="18" spans="1:14" ht="12" x14ac:dyDescent="0.25">
      <c r="A18" s="112" t="s">
        <v>92</v>
      </c>
      <c r="B18" s="113" t="s">
        <v>37</v>
      </c>
      <c r="C18" s="122">
        <f>SUM(H10:H18)</f>
        <v>2541</v>
      </c>
      <c r="D18" s="122">
        <v>2250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ht="12" x14ac:dyDescent="0.25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ht="12" x14ac:dyDescent="0.25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ht="12" x14ac:dyDescent="0.25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ht="12" x14ac:dyDescent="0.25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ht="12" x14ac:dyDescent="0.25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29" t="e">
        <f>NA()</f>
        <v>#N/A</v>
      </c>
      <c r="J23" s="168" t="s">
        <v>152</v>
      </c>
      <c r="K23" s="206" t="s">
        <v>152</v>
      </c>
      <c r="L23" s="168" t="s">
        <v>152</v>
      </c>
      <c r="M23" s="96"/>
      <c r="N23" s="96"/>
    </row>
    <row r="24" spans="1:14" ht="12" x14ac:dyDescent="0.25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28" t="e">
        <f>NA()</f>
        <v>#N/A</v>
      </c>
      <c r="J24" s="165" t="s">
        <v>151</v>
      </c>
      <c r="K24" s="205" t="s">
        <v>151</v>
      </c>
      <c r="L24" s="165" t="s">
        <v>151</v>
      </c>
      <c r="M24" s="96"/>
      <c r="N24" s="96"/>
    </row>
    <row r="25" spans="1:14" ht="12" x14ac:dyDescent="0.25">
      <c r="A25" s="112" t="s">
        <v>94</v>
      </c>
      <c r="B25" s="113" t="s">
        <v>39</v>
      </c>
      <c r="C25" s="122">
        <f>SUM(H23:H25)</f>
        <v>2010</v>
      </c>
      <c r="D25" s="122">
        <v>1350</v>
      </c>
      <c r="E25" s="123">
        <v>3</v>
      </c>
      <c r="F25" s="124" t="s">
        <v>128</v>
      </c>
      <c r="G25" s="123">
        <v>9783</v>
      </c>
      <c r="H25" s="124">
        <v>690</v>
      </c>
      <c r="I25" s="30" t="e">
        <f>NA()</f>
        <v>#N/A</v>
      </c>
      <c r="J25" s="163" t="s">
        <v>151</v>
      </c>
      <c r="K25" s="208" t="s">
        <v>151</v>
      </c>
      <c r="L25" s="163" t="s">
        <v>151</v>
      </c>
      <c r="M25" s="96"/>
      <c r="N25" s="96"/>
    </row>
    <row r="26" spans="1:14" ht="12" x14ac:dyDescent="0.25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168" t="s">
        <v>152</v>
      </c>
      <c r="J26" s="168" t="s">
        <v>152</v>
      </c>
      <c r="K26" s="168" t="s">
        <v>152</v>
      </c>
      <c r="L26" s="168" t="s">
        <v>152</v>
      </c>
      <c r="M26" s="96"/>
      <c r="N26" s="96"/>
    </row>
    <row r="27" spans="1:14" ht="12" x14ac:dyDescent="0.25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165" t="s">
        <v>151</v>
      </c>
      <c r="J27" s="165" t="s">
        <v>151</v>
      </c>
      <c r="K27" s="165" t="s">
        <v>151</v>
      </c>
      <c r="L27" s="165" t="s">
        <v>151</v>
      </c>
      <c r="M27" s="96"/>
      <c r="N27" s="96"/>
    </row>
    <row r="28" spans="1:14" ht="12" x14ac:dyDescent="0.25">
      <c r="A28" s="112" t="s">
        <v>95</v>
      </c>
      <c r="B28" s="113" t="s">
        <v>40</v>
      </c>
      <c r="C28" s="122">
        <f>SUM(H26:H28)</f>
        <v>1190</v>
      </c>
      <c r="D28" s="122">
        <v>620</v>
      </c>
      <c r="E28" s="123">
        <v>3</v>
      </c>
      <c r="F28" s="124" t="s">
        <v>139</v>
      </c>
      <c r="G28" s="123">
        <v>26779</v>
      </c>
      <c r="H28" s="124">
        <v>115</v>
      </c>
      <c r="I28" s="167" t="s">
        <v>152</v>
      </c>
      <c r="J28" s="167" t="s">
        <v>152</v>
      </c>
      <c r="K28" s="167" t="s">
        <v>152</v>
      </c>
      <c r="L28" s="167" t="s">
        <v>152</v>
      </c>
      <c r="M28" s="96"/>
      <c r="N28" s="96"/>
    </row>
    <row r="29" spans="1:14" ht="12" x14ac:dyDescent="0.25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164" t="s">
        <v>151</v>
      </c>
      <c r="J29" s="164" t="s">
        <v>151</v>
      </c>
      <c r="K29" s="165" t="s">
        <v>151</v>
      </c>
      <c r="L29" s="165" t="s">
        <v>151</v>
      </c>
      <c r="M29" s="96"/>
      <c r="N29" s="96"/>
    </row>
    <row r="30" spans="1:14" ht="12" x14ac:dyDescent="0.25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165" t="s">
        <v>151</v>
      </c>
      <c r="J30" s="165" t="s">
        <v>151</v>
      </c>
      <c r="K30" s="165" t="s">
        <v>151</v>
      </c>
      <c r="L30" s="165" t="s">
        <v>151</v>
      </c>
      <c r="M30" s="96"/>
      <c r="N30" s="96"/>
    </row>
    <row r="31" spans="1:14" ht="12" x14ac:dyDescent="0.25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165" t="s">
        <v>151</v>
      </c>
      <c r="J31" s="165" t="s">
        <v>151</v>
      </c>
      <c r="K31" s="165" t="s">
        <v>151</v>
      </c>
      <c r="L31" s="165" t="s">
        <v>151</v>
      </c>
      <c r="M31" s="96"/>
      <c r="N31" s="96"/>
    </row>
    <row r="32" spans="1:14" ht="12" x14ac:dyDescent="0.25">
      <c r="A32" s="112" t="s">
        <v>96</v>
      </c>
      <c r="B32" s="113" t="s">
        <v>52</v>
      </c>
      <c r="C32" s="122">
        <f>SUM(H29:H32)</f>
        <v>775</v>
      </c>
      <c r="D32" s="122">
        <v>775</v>
      </c>
      <c r="E32" s="123">
        <v>4</v>
      </c>
      <c r="F32" s="124" t="s">
        <v>128</v>
      </c>
      <c r="G32" s="124">
        <v>10289</v>
      </c>
      <c r="H32" s="124">
        <v>440</v>
      </c>
      <c r="I32" s="163" t="s">
        <v>151</v>
      </c>
      <c r="J32" s="163" t="s">
        <v>151</v>
      </c>
      <c r="K32" s="163" t="s">
        <v>151</v>
      </c>
      <c r="L32" s="163" t="s">
        <v>151</v>
      </c>
      <c r="M32" s="96"/>
      <c r="N32" s="96"/>
    </row>
    <row r="33" spans="1:14" ht="12" x14ac:dyDescent="0.25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165" t="s">
        <v>151</v>
      </c>
      <c r="K33" s="165" t="s">
        <v>151</v>
      </c>
      <c r="L33" s="165" t="s">
        <v>151</v>
      </c>
      <c r="M33" s="96"/>
      <c r="N33" s="96"/>
    </row>
    <row r="34" spans="1:14" ht="12" x14ac:dyDescent="0.25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165" t="s">
        <v>151</v>
      </c>
      <c r="K34" s="165" t="s">
        <v>151</v>
      </c>
      <c r="L34" s="165" t="s">
        <v>151</v>
      </c>
      <c r="M34" s="96"/>
      <c r="N34" s="96"/>
    </row>
    <row r="35" spans="1:14" ht="12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1" t="e">
        <f>NA()</f>
        <v>#N/A</v>
      </c>
      <c r="J35" s="169" t="s">
        <v>151</v>
      </c>
      <c r="K35" s="169" t="s">
        <v>151</v>
      </c>
      <c r="L35" s="169" t="s">
        <v>151</v>
      </c>
      <c r="M35" s="96"/>
      <c r="N35" s="96"/>
    </row>
    <row r="36" spans="1:14" ht="12" x14ac:dyDescent="0.25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ht="12" x14ac:dyDescent="0.25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6" t="s">
        <v>152</v>
      </c>
      <c r="K37" s="166" t="s">
        <v>152</v>
      </c>
      <c r="L37" s="166" t="s">
        <v>152</v>
      </c>
      <c r="M37" s="96"/>
      <c r="N37" s="96"/>
    </row>
    <row r="38" spans="1:14" ht="12" x14ac:dyDescent="0.2">
      <c r="A38" s="116" t="s">
        <v>91</v>
      </c>
      <c r="B38" s="113" t="s">
        <v>54</v>
      </c>
      <c r="C38" s="122">
        <f>SUM(H35:H38)</f>
        <v>2010</v>
      </c>
      <c r="D38" s="122">
        <v>310</v>
      </c>
      <c r="E38" s="123">
        <v>4</v>
      </c>
      <c r="F38" s="124" t="s">
        <v>129</v>
      </c>
      <c r="G38" s="124">
        <v>9427</v>
      </c>
      <c r="H38" s="124">
        <v>850</v>
      </c>
      <c r="I38" s="210" t="e">
        <f>NA()</f>
        <v>#N/A</v>
      </c>
      <c r="J38" s="192" t="s">
        <v>152</v>
      </c>
      <c r="K38" s="192" t="s">
        <v>152</v>
      </c>
      <c r="L38" s="192" t="s">
        <v>152</v>
      </c>
      <c r="M38" s="96"/>
      <c r="N38" s="96"/>
    </row>
    <row r="39" spans="1:14" ht="12" x14ac:dyDescent="0.25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6" t="s">
        <v>152</v>
      </c>
      <c r="J39" s="166" t="s">
        <v>152</v>
      </c>
      <c r="K39" s="166" t="s">
        <v>152</v>
      </c>
      <c r="L39" s="166" t="s">
        <v>152</v>
      </c>
      <c r="M39" s="96"/>
      <c r="N39" s="96"/>
    </row>
    <row r="40" spans="1:14" ht="12" x14ac:dyDescent="0.25">
      <c r="A40" s="116" t="s">
        <v>91</v>
      </c>
      <c r="B40" s="113" t="s">
        <v>41</v>
      </c>
      <c r="C40" s="122">
        <f>SUM(H39:H40)</f>
        <v>1640</v>
      </c>
      <c r="D40" s="122">
        <v>820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ht="12" x14ac:dyDescent="0.25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29" t="e">
        <f>NA()</f>
        <v>#N/A</v>
      </c>
      <c r="J41" s="29" t="e">
        <f>NA()</f>
        <v>#N/A</v>
      </c>
      <c r="K41" s="164" t="s">
        <v>151</v>
      </c>
      <c r="L41" s="164" t="s">
        <v>151</v>
      </c>
      <c r="M41" s="96"/>
      <c r="N41" s="96"/>
    </row>
    <row r="42" spans="1:14" ht="12" x14ac:dyDescent="0.25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30" t="e">
        <f>NA()</f>
        <v>#N/A</v>
      </c>
      <c r="J42" s="30" t="e">
        <f>NA()</f>
        <v>#N/A</v>
      </c>
      <c r="K42" s="163" t="s">
        <v>151</v>
      </c>
      <c r="L42" s="163" t="s">
        <v>151</v>
      </c>
      <c r="M42" s="96"/>
      <c r="N42" s="96"/>
    </row>
    <row r="43" spans="1:14" ht="12" x14ac:dyDescent="0.25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165" t="s">
        <v>151</v>
      </c>
      <c r="J43" s="165" t="s">
        <v>151</v>
      </c>
      <c r="K43" s="164" t="s">
        <v>151</v>
      </c>
      <c r="L43" s="164" t="s">
        <v>151</v>
      </c>
      <c r="M43" s="96"/>
      <c r="N43" s="96"/>
    </row>
    <row r="44" spans="1:14" ht="12" x14ac:dyDescent="0.25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165" t="s">
        <v>151</v>
      </c>
      <c r="J44" s="165" t="s">
        <v>151</v>
      </c>
      <c r="K44" s="165" t="s">
        <v>151</v>
      </c>
      <c r="L44" s="165" t="s">
        <v>151</v>
      </c>
      <c r="M44" s="96"/>
      <c r="N44" s="96"/>
    </row>
    <row r="45" spans="1:14" ht="12" x14ac:dyDescent="0.25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165" t="s">
        <v>151</v>
      </c>
      <c r="J45" s="165" t="s">
        <v>151</v>
      </c>
      <c r="K45" s="165" t="s">
        <v>151</v>
      </c>
      <c r="L45" s="165" t="s">
        <v>151</v>
      </c>
      <c r="M45" s="96"/>
      <c r="N45" s="96"/>
    </row>
    <row r="46" spans="1:14" ht="12" x14ac:dyDescent="0.25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166" t="s">
        <v>152</v>
      </c>
      <c r="J46" s="166" t="s">
        <v>152</v>
      </c>
      <c r="K46" s="166" t="s">
        <v>152</v>
      </c>
      <c r="L46" s="166" t="s">
        <v>152</v>
      </c>
      <c r="M46" s="96"/>
      <c r="N46" s="96"/>
    </row>
    <row r="47" spans="1:14" ht="12.6" thickBot="1" x14ac:dyDescent="0.3">
      <c r="A47" s="117" t="s">
        <v>92</v>
      </c>
      <c r="B47" s="118" t="s">
        <v>43</v>
      </c>
      <c r="C47" s="133">
        <f>SUM(H43:H47)</f>
        <v>515</v>
      </c>
      <c r="D47" s="133">
        <v>412</v>
      </c>
      <c r="E47" s="134">
        <v>5</v>
      </c>
      <c r="F47" s="135" t="s">
        <v>128</v>
      </c>
      <c r="G47" s="135">
        <v>9647</v>
      </c>
      <c r="H47" s="136">
        <v>103</v>
      </c>
      <c r="I47" s="204" t="s">
        <v>151</v>
      </c>
      <c r="J47" s="204" t="s">
        <v>151</v>
      </c>
      <c r="K47" s="204" t="s">
        <v>151</v>
      </c>
      <c r="L47" s="204" t="s">
        <v>151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16921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12092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2" width="9.75" customWidth="1"/>
  </cols>
  <sheetData>
    <row r="1" spans="1:14" ht="15.6" x14ac:dyDescent="0.3">
      <c r="A1" s="103" t="s">
        <v>72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6" x14ac:dyDescent="0.3">
      <c r="A2" s="103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ht="12" x14ac:dyDescent="0.25">
      <c r="A3" s="46"/>
      <c r="B3" s="46"/>
      <c r="C3" s="218"/>
      <c r="D3" s="220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6" thickBot="1" x14ac:dyDescent="0.3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x14ac:dyDescent="0.2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15" t="e">
        <f>NA()</f>
        <v>#N/A</v>
      </c>
      <c r="J5" s="215" t="e">
        <f>NA()</f>
        <v>#N/A</v>
      </c>
      <c r="K5" s="28" t="e">
        <f>NA()</f>
        <v>#N/A</v>
      </c>
      <c r="L5" s="28" t="e">
        <f>NA()</f>
        <v>#N/A</v>
      </c>
      <c r="M5" s="96" t="s">
        <v>166</v>
      </c>
      <c r="N5" s="96"/>
    </row>
    <row r="6" spans="1:14" x14ac:dyDescent="0.2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212" t="e">
        <f>NA()</f>
        <v>#N/A</v>
      </c>
      <c r="J6" s="212" t="e">
        <f>NA()</f>
        <v>#N/A</v>
      </c>
      <c r="K6" s="28" t="e">
        <f>NA()</f>
        <v>#N/A</v>
      </c>
      <c r="L6" s="28" t="e">
        <f>NA()</f>
        <v>#N/A</v>
      </c>
      <c r="M6" s="96"/>
      <c r="N6" s="96"/>
    </row>
    <row r="7" spans="1:14" x14ac:dyDescent="0.2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212" t="e">
        <f>NA()</f>
        <v>#N/A</v>
      </c>
      <c r="J7" s="212" t="e">
        <f>NA()</f>
        <v>#N/A</v>
      </c>
      <c r="K7" s="28" t="e">
        <f>NA()</f>
        <v>#N/A</v>
      </c>
      <c r="L7" s="28" t="e">
        <f>NA()</f>
        <v>#N/A</v>
      </c>
      <c r="M7" s="96"/>
      <c r="N7" s="96"/>
    </row>
    <row r="8" spans="1:14" x14ac:dyDescent="0.2">
      <c r="A8" s="16" t="s">
        <v>120</v>
      </c>
      <c r="B8" s="16" t="s">
        <v>108</v>
      </c>
      <c r="C8" s="18">
        <f>SUM(H5:H8)</f>
        <v>1595</v>
      </c>
      <c r="D8" s="18" t="e">
        <f>NA()</f>
        <v>#N/A</v>
      </c>
      <c r="E8" s="49">
        <v>4</v>
      </c>
      <c r="F8" s="30" t="s">
        <v>130</v>
      </c>
      <c r="G8" s="18">
        <v>10655</v>
      </c>
      <c r="H8" s="30">
        <v>475</v>
      </c>
      <c r="I8" s="213" t="e">
        <f>NA()</f>
        <v>#N/A</v>
      </c>
      <c r="J8" s="213" t="e">
        <f>NA()</f>
        <v>#N/A</v>
      </c>
      <c r="K8" s="30" t="e">
        <f>NA()</f>
        <v>#N/A</v>
      </c>
      <c r="L8" s="30" t="e">
        <f>NA()</f>
        <v>#N/A</v>
      </c>
      <c r="M8" s="96"/>
      <c r="N8" s="96"/>
    </row>
    <row r="9" spans="1:14" ht="12" x14ac:dyDescent="0.25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202" t="s">
        <v>152</v>
      </c>
      <c r="J9" s="202" t="s">
        <v>152</v>
      </c>
      <c r="K9" s="168" t="s">
        <v>152</v>
      </c>
      <c r="L9" s="168" t="s">
        <v>152</v>
      </c>
      <c r="M9" s="96"/>
      <c r="N9" s="96"/>
    </row>
    <row r="10" spans="1:14" ht="12" x14ac:dyDescent="0.25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6" t="s">
        <v>152</v>
      </c>
      <c r="L10" s="166" t="s">
        <v>152</v>
      </c>
      <c r="M10" s="96"/>
      <c r="N10" s="96"/>
    </row>
    <row r="11" spans="1:14" ht="12" x14ac:dyDescent="0.25">
      <c r="A11" s="16" t="s">
        <v>122</v>
      </c>
      <c r="B11" s="40" t="s">
        <v>109</v>
      </c>
      <c r="C11" s="18">
        <f>SUM(H9:H11)</f>
        <v>660</v>
      </c>
      <c r="D11" s="18">
        <v>0</v>
      </c>
      <c r="E11" s="49">
        <v>3</v>
      </c>
      <c r="F11" s="30" t="s">
        <v>128</v>
      </c>
      <c r="G11" s="18">
        <v>9640</v>
      </c>
      <c r="H11" s="30">
        <v>400</v>
      </c>
      <c r="I11" s="203" t="s">
        <v>152</v>
      </c>
      <c r="J11" s="203" t="s">
        <v>152</v>
      </c>
      <c r="K11" s="167" t="s">
        <v>152</v>
      </c>
      <c r="L11" s="167" t="s">
        <v>152</v>
      </c>
      <c r="M11" s="96"/>
      <c r="N11" s="96"/>
    </row>
    <row r="12" spans="1:14" ht="12" x14ac:dyDescent="0.25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6" t="s">
        <v>151</v>
      </c>
      <c r="J12" s="176" t="s">
        <v>151</v>
      </c>
      <c r="K12" s="164" t="s">
        <v>151</v>
      </c>
      <c r="L12" s="164" t="s">
        <v>151</v>
      </c>
      <c r="M12" s="96"/>
      <c r="N12" s="96"/>
    </row>
    <row r="13" spans="1:14" ht="12" x14ac:dyDescent="0.25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7" t="s">
        <v>151</v>
      </c>
      <c r="J13" s="177" t="s">
        <v>151</v>
      </c>
      <c r="K13" s="163" t="s">
        <v>151</v>
      </c>
      <c r="L13" s="163" t="s">
        <v>151</v>
      </c>
      <c r="M13" s="96"/>
      <c r="N13" s="96"/>
    </row>
    <row r="14" spans="1:14" ht="12" x14ac:dyDescent="0.25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202" t="s">
        <v>152</v>
      </c>
      <c r="J14" s="202" t="s">
        <v>152</v>
      </c>
      <c r="K14" s="168" t="s">
        <v>152</v>
      </c>
      <c r="L14" s="168" t="s">
        <v>152</v>
      </c>
      <c r="M14" s="96"/>
      <c r="N14" s="96"/>
    </row>
    <row r="15" spans="1:14" ht="12" x14ac:dyDescent="0.25">
      <c r="A15" s="7" t="s">
        <v>123</v>
      </c>
      <c r="B15" s="16" t="s">
        <v>99</v>
      </c>
      <c r="C15" s="18">
        <f>SUM(H14:H15)</f>
        <v>1160</v>
      </c>
      <c r="D15" s="18">
        <v>580</v>
      </c>
      <c r="E15" s="49">
        <v>2</v>
      </c>
      <c r="F15" s="30" t="s">
        <v>130</v>
      </c>
      <c r="G15" s="18">
        <v>9662</v>
      </c>
      <c r="H15" s="30">
        <v>580</v>
      </c>
      <c r="I15" s="177" t="s">
        <v>151</v>
      </c>
      <c r="J15" s="177" t="s">
        <v>151</v>
      </c>
      <c r="K15" s="163" t="s">
        <v>151</v>
      </c>
      <c r="L15" s="163" t="s">
        <v>151</v>
      </c>
      <c r="M15" s="96"/>
      <c r="N15" s="96"/>
    </row>
    <row r="16" spans="1:14" ht="12" x14ac:dyDescent="0.25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6" t="s">
        <v>151</v>
      </c>
      <c r="J16" s="176" t="s">
        <v>151</v>
      </c>
      <c r="K16" s="164" t="s">
        <v>151</v>
      </c>
      <c r="L16" s="29" t="e">
        <f>NA()</f>
        <v>#N/A</v>
      </c>
      <c r="M16" s="96" t="s">
        <v>166</v>
      </c>
      <c r="N16" s="96"/>
    </row>
    <row r="17" spans="1:14" ht="12" x14ac:dyDescent="0.25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6" t="s">
        <v>151</v>
      </c>
      <c r="J17" s="176" t="s">
        <v>151</v>
      </c>
      <c r="K17" s="165" t="s">
        <v>151</v>
      </c>
      <c r="L17" s="28" t="e">
        <f>NA()</f>
        <v>#N/A</v>
      </c>
      <c r="M17" s="96"/>
      <c r="N17" s="96"/>
    </row>
    <row r="18" spans="1:14" ht="12" x14ac:dyDescent="0.25">
      <c r="A18" s="7" t="s">
        <v>120</v>
      </c>
      <c r="B18" s="16" t="s">
        <v>114</v>
      </c>
      <c r="C18" s="18">
        <f>SUM(H16:H18)</f>
        <v>495</v>
      </c>
      <c r="D18" s="18" t="e">
        <f>NA()</f>
        <v>#N/A</v>
      </c>
      <c r="E18" s="49">
        <v>11</v>
      </c>
      <c r="F18" s="30" t="s">
        <v>129</v>
      </c>
      <c r="G18" s="18">
        <v>10540</v>
      </c>
      <c r="H18" s="30">
        <v>165</v>
      </c>
      <c r="I18" s="203" t="s">
        <v>152</v>
      </c>
      <c r="J18" s="203" t="s">
        <v>152</v>
      </c>
      <c r="K18" s="163" t="s">
        <v>151</v>
      </c>
      <c r="L18" s="30" t="e">
        <f>NA()</f>
        <v>#N/A</v>
      </c>
      <c r="M18" s="96"/>
      <c r="N18" s="96"/>
    </row>
    <row r="19" spans="1:14" ht="12" x14ac:dyDescent="0.25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6" t="s">
        <v>151</v>
      </c>
      <c r="J19" s="176" t="s">
        <v>151</v>
      </c>
      <c r="K19" s="164" t="s">
        <v>151</v>
      </c>
      <c r="L19" s="164" t="s">
        <v>151</v>
      </c>
      <c r="M19" s="96"/>
      <c r="N19" s="96"/>
    </row>
    <row r="20" spans="1:14" ht="12" x14ac:dyDescent="0.25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7" t="s">
        <v>151</v>
      </c>
      <c r="J20" s="177" t="s">
        <v>151</v>
      </c>
      <c r="K20" s="163" t="s">
        <v>151</v>
      </c>
      <c r="L20" s="163" t="s">
        <v>151</v>
      </c>
      <c r="M20" s="96"/>
      <c r="N20" s="96"/>
    </row>
    <row r="21" spans="1:14" ht="12" x14ac:dyDescent="0.25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ht="12" x14ac:dyDescent="0.25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5" t="s">
        <v>151</v>
      </c>
      <c r="J22" s="165" t="s">
        <v>151</v>
      </c>
      <c r="K22" s="165" t="s">
        <v>151</v>
      </c>
      <c r="L22" s="165" t="s">
        <v>151</v>
      </c>
      <c r="M22" s="96"/>
      <c r="N22" s="96"/>
    </row>
    <row r="23" spans="1:14" ht="12" x14ac:dyDescent="0.25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ht="12" x14ac:dyDescent="0.25">
      <c r="A24" s="7" t="s">
        <v>124</v>
      </c>
      <c r="B24" s="20" t="s">
        <v>98</v>
      </c>
      <c r="C24" s="8">
        <f>SUM(H21:H24)</f>
        <v>815</v>
      </c>
      <c r="D24" s="19">
        <v>750</v>
      </c>
      <c r="E24" s="52">
        <v>4</v>
      </c>
      <c r="F24" s="30" t="s">
        <v>130</v>
      </c>
      <c r="G24" s="8">
        <v>10831</v>
      </c>
      <c r="H24" s="30">
        <v>400</v>
      </c>
      <c r="I24" s="177" t="s">
        <v>151</v>
      </c>
      <c r="J24" s="177" t="s">
        <v>151</v>
      </c>
      <c r="K24" s="163" t="s">
        <v>151</v>
      </c>
      <c r="L24" s="163" t="s">
        <v>151</v>
      </c>
      <c r="M24" s="96"/>
      <c r="N24" s="96"/>
    </row>
    <row r="25" spans="1:14" ht="12" x14ac:dyDescent="0.25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76" t="s">
        <v>151</v>
      </c>
      <c r="J25" s="176" t="s">
        <v>151</v>
      </c>
      <c r="K25" s="164" t="s">
        <v>151</v>
      </c>
      <c r="L25" s="164" t="s">
        <v>151</v>
      </c>
      <c r="M25" s="96"/>
      <c r="N25" s="96"/>
    </row>
    <row r="26" spans="1:14" ht="12" x14ac:dyDescent="0.25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76" t="s">
        <v>151</v>
      </c>
      <c r="J26" s="176" t="s">
        <v>151</v>
      </c>
      <c r="K26" s="165" t="s">
        <v>151</v>
      </c>
      <c r="L26" s="165" t="s">
        <v>151</v>
      </c>
      <c r="M26" s="96"/>
      <c r="N26" s="96"/>
    </row>
    <row r="27" spans="1:14" ht="12" x14ac:dyDescent="0.25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202" t="s">
        <v>152</v>
      </c>
      <c r="J27" s="202" t="s">
        <v>152</v>
      </c>
      <c r="K27" s="166" t="s">
        <v>152</v>
      </c>
      <c r="L27" s="166" t="s">
        <v>152</v>
      </c>
      <c r="M27" s="96"/>
      <c r="N27" s="96"/>
    </row>
    <row r="28" spans="1:14" ht="12" x14ac:dyDescent="0.25">
      <c r="A28" s="7" t="s">
        <v>117</v>
      </c>
      <c r="B28" s="7" t="s">
        <v>100</v>
      </c>
      <c r="C28" s="8">
        <f>SUM(H25:H28)</f>
        <v>1080</v>
      </c>
      <c r="D28" s="8">
        <v>925</v>
      </c>
      <c r="E28" s="52">
        <v>7</v>
      </c>
      <c r="F28" s="30" t="s">
        <v>130</v>
      </c>
      <c r="G28" s="8">
        <v>9597</v>
      </c>
      <c r="H28" s="30">
        <v>615</v>
      </c>
      <c r="I28" s="176" t="s">
        <v>151</v>
      </c>
      <c r="J28" s="176" t="s">
        <v>151</v>
      </c>
      <c r="K28" s="163" t="s">
        <v>151</v>
      </c>
      <c r="L28" s="163" t="s">
        <v>151</v>
      </c>
      <c r="M28" s="96"/>
      <c r="N28" s="96"/>
    </row>
    <row r="29" spans="1:14" ht="12" x14ac:dyDescent="0.25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1" t="s">
        <v>151</v>
      </c>
      <c r="J29" s="201" t="s">
        <v>151</v>
      </c>
      <c r="K29" s="164" t="s">
        <v>151</v>
      </c>
      <c r="L29" s="164" t="s">
        <v>151</v>
      </c>
      <c r="M29" s="96"/>
      <c r="N29" s="96"/>
    </row>
    <row r="30" spans="1:14" ht="12" x14ac:dyDescent="0.25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203" t="s">
        <v>152</v>
      </c>
      <c r="J30" s="203" t="s">
        <v>152</v>
      </c>
      <c r="K30" s="167" t="s">
        <v>152</v>
      </c>
      <c r="L30" s="167" t="s">
        <v>152</v>
      </c>
      <c r="M30" s="96"/>
      <c r="N30" s="96"/>
    </row>
    <row r="31" spans="1:14" ht="12" x14ac:dyDescent="0.25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191" t="s">
        <v>151</v>
      </c>
      <c r="L31" s="191" t="s">
        <v>151</v>
      </c>
      <c r="M31" s="96"/>
      <c r="N31" s="96"/>
    </row>
    <row r="32" spans="1:14" ht="12" x14ac:dyDescent="0.25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28" t="e">
        <f>NA()</f>
        <v>#N/A</v>
      </c>
      <c r="J32" s="166" t="s">
        <v>152</v>
      </c>
      <c r="K32" s="184" t="s">
        <v>152</v>
      </c>
      <c r="L32" s="184" t="s">
        <v>152</v>
      </c>
      <c r="M32" s="96"/>
      <c r="N32" s="96"/>
    </row>
    <row r="33" spans="1:14" ht="12" x14ac:dyDescent="0.25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8" t="s">
        <v>152</v>
      </c>
      <c r="J33" s="168" t="s">
        <v>152</v>
      </c>
      <c r="K33" s="168" t="s">
        <v>152</v>
      </c>
      <c r="L33" s="168" t="s">
        <v>152</v>
      </c>
      <c r="M33" s="96"/>
      <c r="N33" s="96"/>
    </row>
    <row r="34" spans="1:14" ht="12" x14ac:dyDescent="0.25">
      <c r="A34" s="7" t="s">
        <v>124</v>
      </c>
      <c r="B34" s="16" t="s">
        <v>110</v>
      </c>
      <c r="C34" s="43">
        <f>SUM(H33:H34)</f>
        <v>330</v>
      </c>
      <c r="D34" s="43">
        <v>0</v>
      </c>
      <c r="E34" s="49">
        <v>2</v>
      </c>
      <c r="F34" s="30" t="s">
        <v>130</v>
      </c>
      <c r="G34" s="18">
        <v>9572</v>
      </c>
      <c r="H34" s="30">
        <v>165</v>
      </c>
      <c r="I34" s="167" t="s">
        <v>152</v>
      </c>
      <c r="J34" s="167" t="s">
        <v>152</v>
      </c>
      <c r="K34" s="167" t="s">
        <v>152</v>
      </c>
      <c r="L34" s="167" t="s">
        <v>152</v>
      </c>
      <c r="M34" s="96"/>
      <c r="N34" s="96"/>
    </row>
    <row r="35" spans="1:14" ht="12" x14ac:dyDescent="0.25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169" t="s">
        <v>151</v>
      </c>
      <c r="L35" s="169" t="s">
        <v>151</v>
      </c>
      <c r="M35" s="96"/>
      <c r="N35" s="96"/>
    </row>
    <row r="36" spans="1:14" ht="12" x14ac:dyDescent="0.25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ht="12" x14ac:dyDescent="0.25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ht="12" x14ac:dyDescent="0.25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192" t="s">
        <v>152</v>
      </c>
      <c r="L38" s="192" t="s">
        <v>152</v>
      </c>
      <c r="M38" s="96"/>
      <c r="N38" s="96"/>
    </row>
    <row r="39" spans="1:14" ht="12" x14ac:dyDescent="0.25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16" t="s">
        <v>152</v>
      </c>
      <c r="J39" s="216" t="s">
        <v>152</v>
      </c>
      <c r="K39" s="168" t="s">
        <v>152</v>
      </c>
      <c r="L39" s="168" t="s">
        <v>152</v>
      </c>
      <c r="M39" s="96"/>
      <c r="N39" s="96"/>
    </row>
    <row r="40" spans="1:14" ht="12" x14ac:dyDescent="0.25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202" t="s">
        <v>152</v>
      </c>
      <c r="J40" s="202" t="s">
        <v>152</v>
      </c>
      <c r="K40" s="166" t="s">
        <v>152</v>
      </c>
      <c r="L40" s="166" t="s">
        <v>152</v>
      </c>
      <c r="M40" s="96"/>
      <c r="N40" s="96"/>
    </row>
    <row r="41" spans="1:14" ht="12" x14ac:dyDescent="0.25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202" t="s">
        <v>152</v>
      </c>
      <c r="J41" s="202" t="s">
        <v>152</v>
      </c>
      <c r="K41" s="166" t="s">
        <v>152</v>
      </c>
      <c r="L41" s="166" t="s">
        <v>152</v>
      </c>
      <c r="M41" s="96"/>
      <c r="N41" s="96"/>
    </row>
    <row r="42" spans="1:14" ht="12" x14ac:dyDescent="0.25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202" t="s">
        <v>152</v>
      </c>
      <c r="J42" s="202" t="s">
        <v>152</v>
      </c>
      <c r="K42" s="166" t="s">
        <v>152</v>
      </c>
      <c r="L42" s="166" t="s">
        <v>152</v>
      </c>
      <c r="M42" s="96"/>
      <c r="N42" s="96"/>
    </row>
    <row r="43" spans="1:14" ht="12" x14ac:dyDescent="0.25">
      <c r="A43" s="7" t="s">
        <v>119</v>
      </c>
      <c r="B43" s="16" t="s">
        <v>97</v>
      </c>
      <c r="C43" s="49">
        <f>SUM(H39:H43)</f>
        <v>445</v>
      </c>
      <c r="D43" s="18">
        <v>85</v>
      </c>
      <c r="E43" s="49">
        <v>1</v>
      </c>
      <c r="F43" s="49" t="s">
        <v>131</v>
      </c>
      <c r="G43" s="18"/>
      <c r="H43" s="18">
        <v>85</v>
      </c>
      <c r="I43" s="176" t="s">
        <v>151</v>
      </c>
      <c r="J43" s="176" t="s">
        <v>151</v>
      </c>
      <c r="K43" s="163" t="s">
        <v>151</v>
      </c>
      <c r="L43" s="163" t="s">
        <v>151</v>
      </c>
      <c r="M43" s="96"/>
      <c r="N43" s="96"/>
    </row>
    <row r="44" spans="1:14" ht="12" x14ac:dyDescent="0.25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1" t="s">
        <v>151</v>
      </c>
      <c r="J44" s="201" t="s">
        <v>151</v>
      </c>
      <c r="K44" s="164" t="s">
        <v>151</v>
      </c>
      <c r="L44" s="164" t="s">
        <v>151</v>
      </c>
      <c r="M44" s="96"/>
      <c r="N44" s="96"/>
    </row>
    <row r="45" spans="1:14" ht="12.6" thickBot="1" x14ac:dyDescent="0.3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07" t="s">
        <v>151</v>
      </c>
      <c r="J45" s="207" t="s">
        <v>151</v>
      </c>
      <c r="K45" s="204" t="s">
        <v>151</v>
      </c>
      <c r="L45" s="204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5035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2023-09-10T15:50:20Z</dcterms:modified>
</cp:coreProperties>
</file>