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000" windowHeight="6216"/>
  </bookViews>
  <sheets>
    <sheet name="Revenue Allocation" sheetId="1" r:id="rId1"/>
  </sheets>
  <definedNames>
    <definedName name="_xlnm.Print_Area" localSheetId="0">'Revenue Allocation'!$A$5:$AB$130</definedName>
    <definedName name="_xlnm.Print_Titles" localSheetId="0">'Revenue Allocation'!$A:$B,'Revenue Allocation'!$1:$4</definedName>
  </definedNames>
  <calcPr calcId="92512" fullCalcOnLoad="1"/>
</workbook>
</file>

<file path=xl/calcChain.xml><?xml version="1.0" encoding="utf-8"?>
<calcChain xmlns="http://schemas.openxmlformats.org/spreadsheetml/2006/main">
  <c r="J2" i="1" l="1"/>
  <c r="Y2" i="1"/>
  <c r="X3" i="1"/>
  <c r="Y3" i="1"/>
  <c r="M4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P10" i="1"/>
  <c r="Q10" i="1"/>
  <c r="R10" i="1"/>
  <c r="S10" i="1"/>
  <c r="U10" i="1"/>
  <c r="V10" i="1"/>
  <c r="W10" i="1"/>
  <c r="X10" i="1"/>
  <c r="Y10" i="1"/>
  <c r="Z10" i="1"/>
  <c r="AA10" i="1"/>
  <c r="AB10" i="1"/>
  <c r="AC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C13" i="1"/>
  <c r="AC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C20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C25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C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C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C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C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C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C53" i="1"/>
  <c r="AC54" i="1"/>
  <c r="P55" i="1"/>
  <c r="Q55" i="1"/>
  <c r="R55" i="1"/>
  <c r="S55" i="1"/>
  <c r="T55" i="1"/>
  <c r="U55" i="1"/>
  <c r="V55" i="1"/>
  <c r="W55" i="1"/>
  <c r="X55" i="1"/>
  <c r="Y55" i="1"/>
  <c r="Z55" i="1"/>
  <c r="AA55" i="1"/>
  <c r="AC55" i="1"/>
  <c r="P56" i="1"/>
  <c r="Q56" i="1"/>
  <c r="R56" i="1"/>
  <c r="S56" i="1"/>
  <c r="T56" i="1"/>
  <c r="U56" i="1"/>
  <c r="V56" i="1"/>
  <c r="W56" i="1"/>
  <c r="X56" i="1"/>
  <c r="Y56" i="1"/>
  <c r="Z56" i="1"/>
  <c r="AA56" i="1"/>
  <c r="AC56" i="1"/>
  <c r="P57" i="1"/>
  <c r="Q57" i="1"/>
  <c r="R57" i="1"/>
  <c r="S57" i="1"/>
  <c r="T57" i="1"/>
  <c r="U57" i="1"/>
  <c r="V57" i="1"/>
  <c r="W57" i="1"/>
  <c r="X57" i="1"/>
  <c r="Y57" i="1"/>
  <c r="Z57" i="1"/>
  <c r="AA57" i="1"/>
  <c r="AC57" i="1"/>
  <c r="P58" i="1"/>
  <c r="Q58" i="1"/>
  <c r="R58" i="1"/>
  <c r="S58" i="1"/>
  <c r="T58" i="1"/>
  <c r="U58" i="1"/>
  <c r="V58" i="1"/>
  <c r="W58" i="1"/>
  <c r="X58" i="1"/>
  <c r="Y58" i="1"/>
  <c r="Z58" i="1"/>
  <c r="AA58" i="1"/>
  <c r="AC58" i="1"/>
  <c r="AC59" i="1"/>
  <c r="P60" i="1"/>
  <c r="Q60" i="1"/>
  <c r="R60" i="1"/>
  <c r="S60" i="1"/>
  <c r="T60" i="1"/>
  <c r="U60" i="1"/>
  <c r="V60" i="1"/>
  <c r="W60" i="1"/>
  <c r="X60" i="1"/>
  <c r="Y60" i="1"/>
  <c r="Z60" i="1"/>
  <c r="AA60" i="1"/>
  <c r="AC60" i="1"/>
  <c r="P61" i="1"/>
  <c r="Q61" i="1"/>
  <c r="R61" i="1"/>
  <c r="S61" i="1"/>
  <c r="T61" i="1"/>
  <c r="U61" i="1"/>
  <c r="V61" i="1"/>
  <c r="W61" i="1"/>
  <c r="X61" i="1"/>
  <c r="Y61" i="1"/>
  <c r="Z61" i="1"/>
  <c r="AA61" i="1"/>
  <c r="AC61" i="1"/>
  <c r="P62" i="1"/>
  <c r="Q62" i="1"/>
  <c r="R62" i="1"/>
  <c r="S62" i="1"/>
  <c r="T62" i="1"/>
  <c r="U62" i="1"/>
  <c r="V62" i="1"/>
  <c r="W62" i="1"/>
  <c r="X62" i="1"/>
  <c r="Y62" i="1"/>
  <c r="Z62" i="1"/>
  <c r="AA62" i="1"/>
  <c r="AC62" i="1"/>
  <c r="P63" i="1"/>
  <c r="Q63" i="1"/>
  <c r="R63" i="1"/>
  <c r="S63" i="1"/>
  <c r="T63" i="1"/>
  <c r="U63" i="1"/>
  <c r="V63" i="1"/>
  <c r="W63" i="1"/>
  <c r="X63" i="1"/>
  <c r="Y63" i="1"/>
  <c r="Z63" i="1"/>
  <c r="AA63" i="1"/>
  <c r="AC63" i="1"/>
  <c r="AC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C78" i="1"/>
  <c r="AC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S82" i="1"/>
  <c r="V82" i="1"/>
  <c r="W82" i="1"/>
  <c r="X82" i="1"/>
  <c r="Y82" i="1"/>
  <c r="Z82" i="1"/>
  <c r="AC82" i="1"/>
  <c r="S83" i="1"/>
  <c r="V83" i="1"/>
  <c r="W83" i="1"/>
  <c r="X83" i="1"/>
  <c r="Y83" i="1"/>
  <c r="Z83" i="1"/>
  <c r="AC83" i="1"/>
  <c r="S84" i="1"/>
  <c r="V84" i="1"/>
  <c r="W84" i="1"/>
  <c r="X84" i="1"/>
  <c r="Y84" i="1"/>
  <c r="Z84" i="1"/>
  <c r="AC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C90" i="1"/>
  <c r="AC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C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C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C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C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C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C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C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C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C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C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L134" i="1"/>
  <c r="O134" i="1"/>
  <c r="Y134" i="1"/>
  <c r="L135" i="1"/>
  <c r="O135" i="1"/>
  <c r="Y135" i="1"/>
  <c r="L136" i="1"/>
  <c r="O136" i="1"/>
  <c r="Y136" i="1"/>
  <c r="L137" i="1"/>
  <c r="O137" i="1"/>
  <c r="Y137" i="1"/>
</calcChain>
</file>

<file path=xl/comments1.xml><?xml version="1.0" encoding="utf-8"?>
<comments xmlns="http://schemas.openxmlformats.org/spreadsheetml/2006/main">
  <authors>
    <author>Leslie MacDonald</author>
    <author>Kristen Schultz</author>
  </authors>
  <commentList>
    <comment ref="D2" authorId="0" shapeId="0">
      <text>
        <r>
          <rPr>
            <sz val="8"/>
            <color indexed="81"/>
            <rFont val="Tahoma"/>
          </rPr>
          <t xml:space="preserve">From the TO5 Rate Filing
</t>
        </r>
      </text>
    </comment>
    <comment ref="K2" authorId="0" shapeId="0">
      <text>
        <r>
          <rPr>
            <sz val="8"/>
            <color indexed="81"/>
            <rFont val="Tahoma"/>
          </rPr>
          <t xml:space="preserve">10 % rate reduction (if total gen using 1996 rates chosen, ESR discount, nonfirm discount, and power factor adjustments.
</t>
        </r>
      </text>
    </comment>
    <comment ref="AB3" authorId="1" shapeId="0">
      <text>
        <r>
          <rPr>
            <b/>
            <sz val="8"/>
            <color indexed="81"/>
            <rFont val="Tahoma"/>
          </rPr>
          <t>Kristen Schultz:</t>
        </r>
        <r>
          <rPr>
            <sz val="8"/>
            <color indexed="81"/>
            <rFont val="Tahoma"/>
          </rPr>
          <t xml:space="preserve">
Percent change from current rate (includes the 1¢ adder) to proposed rates (incorporates 3¢ adder)</t>
        </r>
      </text>
    </comment>
    <comment ref="E4" authorId="1" shapeId="0">
      <text>
        <r>
          <rPr>
            <sz val="8"/>
            <color indexed="81"/>
            <rFont val="Tahoma"/>
          </rPr>
          <t xml:space="preserve">
Revised RS at 1/1/01</t>
        </r>
      </text>
    </comment>
    <comment ref="A9" authorId="0" shapeId="0">
      <text>
        <r>
          <rPr>
            <sz val="8"/>
            <color indexed="81"/>
            <rFont val="Tahoma"/>
          </rPr>
          <t xml:space="preserve">E-7 Now includes CARE sales, which previously were not identified.
</t>
        </r>
      </text>
    </comment>
    <comment ref="A125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sharedStrings.xml><?xml version="1.0" encoding="utf-8"?>
<sst xmlns="http://schemas.openxmlformats.org/spreadsheetml/2006/main" count="233" uniqueCount="110">
  <si>
    <t>V</t>
  </si>
  <si>
    <t>O</t>
  </si>
  <si>
    <t>Revenue</t>
  </si>
  <si>
    <t>Reliability</t>
  </si>
  <si>
    <t>Revenue at 2/17/00 Rates</t>
  </si>
  <si>
    <t>Residual</t>
  </si>
  <si>
    <t>Generation</t>
  </si>
  <si>
    <t>Emergency</t>
  </si>
  <si>
    <t>Equal ¢</t>
  </si>
  <si>
    <t>Proposed</t>
  </si>
  <si>
    <t>Public</t>
  </si>
  <si>
    <t xml:space="preserve"> Generation </t>
  </si>
  <si>
    <t>Annual</t>
  </si>
  <si>
    <t>L</t>
  </si>
  <si>
    <t>at</t>
  </si>
  <si>
    <t>Transmission</t>
  </si>
  <si>
    <t xml:space="preserve">Service </t>
  </si>
  <si>
    <t>Public Purpose</t>
  </si>
  <si>
    <t>Distribution</t>
  </si>
  <si>
    <t>ND</t>
  </si>
  <si>
    <t xml:space="preserve">FTA </t>
  </si>
  <si>
    <t>Adjustment</t>
  </si>
  <si>
    <t>Procurement</t>
  </si>
  <si>
    <t>RSP</t>
  </si>
  <si>
    <t>Total</t>
  </si>
  <si>
    <t>Annual Sales</t>
  </si>
  <si>
    <t>Current</t>
  </si>
  <si>
    <t>Service</t>
  </si>
  <si>
    <t>Purpose</t>
  </si>
  <si>
    <t>and CTC</t>
  </si>
  <si>
    <t>FTA</t>
  </si>
  <si>
    <t>RSP Surchg</t>
  </si>
  <si>
    <t xml:space="preserve">Percent </t>
  </si>
  <si>
    <t>Current Total</t>
  </si>
  <si>
    <t>Class/Schedule</t>
  </si>
  <si>
    <t>T</t>
  </si>
  <si>
    <t>1/1/2001 Rates</t>
  </si>
  <si>
    <t>Revenues</t>
  </si>
  <si>
    <t>Surcharge Rev</t>
  </si>
  <si>
    <t>(MWH)</t>
  </si>
  <si>
    <t>Rates</t>
  </si>
  <si>
    <t>Rate</t>
  </si>
  <si>
    <t>Adjust Rate</t>
  </si>
  <si>
    <t>Change</t>
  </si>
  <si>
    <t>RESIDENTIAL:</t>
  </si>
  <si>
    <t>E-1</t>
  </si>
  <si>
    <t>S</t>
  </si>
  <si>
    <t>EL-1</t>
  </si>
  <si>
    <t>E-7</t>
  </si>
  <si>
    <t>E-8</t>
  </si>
  <si>
    <t>EL-8</t>
  </si>
  <si>
    <t>TOTAL RES</t>
  </si>
  <si>
    <t>SMALL L&amp;P</t>
  </si>
  <si>
    <t>A-1</t>
  </si>
  <si>
    <t>A-6</t>
  </si>
  <si>
    <t>A-15</t>
  </si>
  <si>
    <t>TC-1</t>
  </si>
  <si>
    <t>TOTAL SMALL L&amp;P</t>
  </si>
  <si>
    <t>MEDIUM L&amp;P</t>
  </si>
  <si>
    <t>Total A-10</t>
  </si>
  <si>
    <t>P</t>
  </si>
  <si>
    <t>TOTAL MEDIUM</t>
  </si>
  <si>
    <t>E-19 CLASS</t>
  </si>
  <si>
    <t>E-19 FIRM</t>
  </si>
  <si>
    <t>E-19 V</t>
  </si>
  <si>
    <t>Nonfirm</t>
  </si>
  <si>
    <t>Total E-19</t>
  </si>
  <si>
    <t>A-RTP-19</t>
  </si>
  <si>
    <t>TTL A-RTP-19</t>
  </si>
  <si>
    <t>Subtotal E-19</t>
  </si>
  <si>
    <t>STREETLIGHTS</t>
  </si>
  <si>
    <t>STANDBY</t>
  </si>
  <si>
    <t>Small</t>
  </si>
  <si>
    <t>Total &lt;500 kW</t>
  </si>
  <si>
    <t>Large</t>
  </si>
  <si>
    <t>Total &gt; 500kW</t>
  </si>
  <si>
    <t>TOTAL STANDBY</t>
  </si>
  <si>
    <t>AGR     AG-1 A</t>
  </si>
  <si>
    <t>AG-RA</t>
  </si>
  <si>
    <t>AG-VA</t>
  </si>
  <si>
    <t>AG-4A</t>
  </si>
  <si>
    <t>AG-5A</t>
  </si>
  <si>
    <t>Total AG-1B</t>
  </si>
  <si>
    <t>AG-RB</t>
  </si>
  <si>
    <t>AG-VB</t>
  </si>
  <si>
    <t>AG-4B</t>
  </si>
  <si>
    <t>Total AG-4B</t>
  </si>
  <si>
    <t>AG-4C</t>
  </si>
  <si>
    <t>AG-5B</t>
  </si>
  <si>
    <t>Total AG-5B</t>
  </si>
  <si>
    <t>AG-5C</t>
  </si>
  <si>
    <t>Total AGRA</t>
  </si>
  <si>
    <t>Total AGRB</t>
  </si>
  <si>
    <t>TOTAL AGR</t>
  </si>
  <si>
    <t>E-20 CLASS</t>
  </si>
  <si>
    <t>E-20  FIRM</t>
  </si>
  <si>
    <t>E-20 Nonfirm</t>
  </si>
  <si>
    <t>TOTAL</t>
  </si>
  <si>
    <t>E-20 w/o RTP</t>
  </si>
  <si>
    <t>A-RTP-20</t>
  </si>
  <si>
    <t>Total A-RTP-20</t>
  </si>
  <si>
    <t>Class w/o CONS</t>
  </si>
  <si>
    <t>Contracts:</t>
  </si>
  <si>
    <t>Total Contracts</t>
  </si>
  <si>
    <t>E-20 w/ CONS</t>
  </si>
  <si>
    <t xml:space="preserve"> Federal Pref Power</t>
  </si>
  <si>
    <t xml:space="preserve">Total FPP </t>
  </si>
  <si>
    <t>System- FPP</t>
  </si>
  <si>
    <t>SYSTEM</t>
  </si>
  <si>
    <t>By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</si>
</sst>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#,"/>
    <numFmt numFmtId="165" formatCode="mm/dd/yy"/>
    <numFmt numFmtId="166" formatCode="#,###,"/>
    <numFmt numFmtId="167" formatCode=".0000\ ;\(.0000\)"/>
    <numFmt numFmtId="168" formatCode="#,##0.00000"/>
  </numFmts>
  <fonts count="14" x14ac:knownFonts="1">
    <font>
      <sz val="10"/>
      <name val="Times New Roman"/>
    </font>
    <font>
      <sz val="10"/>
      <name val="Times New Roman"/>
    </font>
    <font>
      <sz val="9"/>
      <color indexed="8"/>
      <name val="Times New Roman"/>
      <family val="1"/>
    </font>
    <font>
      <sz val="9"/>
      <name val="Helv"/>
    </font>
    <font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sz val="9"/>
      <color indexed="17"/>
      <name val="Times New Roman"/>
      <family val="1"/>
    </font>
    <font>
      <u/>
      <sz val="9"/>
      <color indexed="17"/>
      <name val="Times New Roman"/>
      <family val="1"/>
    </font>
    <font>
      <sz val="9"/>
      <color indexed="16"/>
      <name val="Times New Roman"/>
      <family val="1"/>
    </font>
    <font>
      <u/>
      <sz val="9"/>
      <color indexed="16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Protection="0"/>
    <xf numFmtId="0" fontId="3" fillId="0" borderId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2" fillId="0" borderId="0" xfId="2" applyFont="1" applyFill="1" applyBorder="1" applyAlignment="1">
      <alignment horizontal="center"/>
    </xf>
    <xf numFmtId="164" fontId="4" fillId="0" borderId="0" xfId="0" applyNumberFormat="1" applyFont="1" applyFill="1"/>
    <xf numFmtId="164" fontId="5" fillId="0" borderId="0" xfId="1" applyNumberFormat="1" applyFont="1" applyFill="1"/>
    <xf numFmtId="165" fontId="6" fillId="0" borderId="0" xfId="1" applyNumberFormat="1" applyFont="1" applyFill="1" applyBorder="1" applyAlignment="1">
      <alignment horizontal="center"/>
    </xf>
    <xf numFmtId="164" fontId="0" fillId="0" borderId="0" xfId="0" applyNumberFormat="1" applyFill="1"/>
    <xf numFmtId="164" fontId="6" fillId="0" borderId="0" xfId="2" applyNumberFormat="1" applyFont="1" applyBorder="1" applyAlignment="1">
      <alignment horizontal="center"/>
    </xf>
    <xf numFmtId="166" fontId="1" fillId="0" borderId="0" xfId="1" applyNumberFormat="1" applyFill="1"/>
    <xf numFmtId="2" fontId="0" fillId="0" borderId="0" xfId="0" applyNumberFormat="1" applyFill="1"/>
    <xf numFmtId="10" fontId="1" fillId="0" borderId="0" xfId="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2" applyFont="1" applyBorder="1" applyAlignment="1">
      <alignment horizontal="center"/>
    </xf>
    <xf numFmtId="164" fontId="6" fillId="0" borderId="0" xfId="2" applyNumberFormat="1" applyFont="1" applyFill="1" applyBorder="1" applyAlignment="1">
      <alignment horizontal="center"/>
    </xf>
    <xf numFmtId="0" fontId="0" fillId="0" borderId="0" xfId="0" applyFill="1" applyBorder="1"/>
    <xf numFmtId="166" fontId="6" fillId="0" borderId="0" xfId="2" applyNumberFormat="1" applyFont="1" applyFill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0" fontId="6" fillId="0" borderId="0" xfId="4" applyNumberFormat="1" applyFont="1" applyFill="1" applyBorder="1" applyAlignment="1">
      <alignment horizontal="center"/>
    </xf>
    <xf numFmtId="9" fontId="6" fillId="0" borderId="0" xfId="4" applyFont="1" applyFill="1" applyBorder="1" applyAlignment="1">
      <alignment horizontal="center"/>
    </xf>
    <xf numFmtId="22" fontId="2" fillId="0" borderId="0" xfId="2" applyNumberFormat="1" applyFont="1" applyFill="1" applyBorder="1" applyAlignment="1">
      <alignment horizontal="center"/>
    </xf>
    <xf numFmtId="0" fontId="2" fillId="0" borderId="0" xfId="2" applyFont="1" applyFill="1" applyBorder="1" applyAlignment="1" applyProtection="1">
      <alignment horizontal="center"/>
      <protection locked="0"/>
    </xf>
    <xf numFmtId="164" fontId="6" fillId="0" borderId="0" xfId="1" applyNumberFormat="1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2" applyNumberFormat="1" applyFont="1" applyBorder="1" applyAlignment="1">
      <alignment horizontal="center"/>
    </xf>
    <xf numFmtId="166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2" fontId="7" fillId="0" borderId="0" xfId="2" applyNumberFormat="1" applyFont="1" applyFill="1" applyBorder="1" applyAlignment="1">
      <alignment horizontal="center"/>
    </xf>
    <xf numFmtId="10" fontId="7" fillId="0" borderId="0" xfId="4" applyNumberFormat="1" applyFont="1" applyFill="1" applyBorder="1" applyAlignment="1">
      <alignment horizontal="center"/>
    </xf>
    <xf numFmtId="4" fontId="6" fillId="0" borderId="0" xfId="2" applyNumberFormat="1" applyFont="1" applyFill="1" applyBorder="1" applyAlignment="1">
      <alignment horizontal="center"/>
    </xf>
    <xf numFmtId="9" fontId="7" fillId="0" borderId="0" xfId="4" applyFont="1" applyFill="1" applyBorder="1" applyAlignment="1">
      <alignment horizontal="center"/>
    </xf>
    <xf numFmtId="0" fontId="2" fillId="0" borderId="0" xfId="2" applyFont="1" applyFill="1" applyBorder="1" applyAlignment="1" applyProtection="1">
      <alignment horizontal="left"/>
      <protection locked="0"/>
    </xf>
    <xf numFmtId="2" fontId="6" fillId="0" borderId="0" xfId="2" applyNumberFormat="1" applyFont="1" applyFill="1" applyBorder="1" applyAlignment="1">
      <alignment horizontal="center"/>
    </xf>
    <xf numFmtId="164" fontId="6" fillId="0" borderId="0" xfId="2" applyNumberFormat="1" applyFont="1" applyFill="1" applyBorder="1"/>
    <xf numFmtId="164" fontId="6" fillId="0" borderId="0" xfId="1" applyNumberFormat="1" applyFont="1" applyFill="1" applyBorder="1"/>
    <xf numFmtId="43" fontId="6" fillId="0" borderId="0" xfId="1" applyFont="1" applyFill="1" applyBorder="1"/>
    <xf numFmtId="166" fontId="6" fillId="0" borderId="0" xfId="2" applyNumberFormat="1" applyFont="1" applyFill="1" applyBorder="1"/>
    <xf numFmtId="0" fontId="6" fillId="0" borderId="0" xfId="2" applyFont="1" applyFill="1" applyBorder="1" applyAlignment="1">
      <alignment horizontal="left"/>
    </xf>
    <xf numFmtId="2" fontId="6" fillId="0" borderId="0" xfId="2" applyNumberFormat="1" applyFont="1" applyFill="1" applyBorder="1" applyAlignment="1">
      <alignment horizontal="left"/>
    </xf>
    <xf numFmtId="167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167" fontId="6" fillId="0" borderId="0" xfId="2" applyNumberFormat="1" applyFont="1" applyFill="1" applyBorder="1"/>
    <xf numFmtId="10" fontId="6" fillId="0" borderId="0" xfId="4" applyNumberFormat="1" applyFont="1" applyFill="1" applyBorder="1"/>
    <xf numFmtId="9" fontId="6" fillId="0" borderId="0" xfId="4" applyFont="1" applyFill="1" applyBorder="1"/>
    <xf numFmtId="0" fontId="2" fillId="0" borderId="0" xfId="3" applyFont="1" applyAlignment="1" applyProtection="1">
      <alignment horizontal="right"/>
      <protection locked="0"/>
    </xf>
    <xf numFmtId="164" fontId="8" fillId="0" borderId="0" xfId="2" applyNumberFormat="1" applyFont="1" applyFill="1" applyBorder="1"/>
    <xf numFmtId="164" fontId="8" fillId="0" borderId="0" xfId="1" applyNumberFormat="1" applyFont="1" applyFill="1" applyBorder="1"/>
    <xf numFmtId="166" fontId="8" fillId="0" borderId="0" xfId="2" applyNumberFormat="1" applyFont="1" applyFill="1" applyBorder="1"/>
    <xf numFmtId="0" fontId="5" fillId="0" borderId="0" xfId="0" applyFont="1" applyFill="1" applyBorder="1"/>
    <xf numFmtId="164" fontId="9" fillId="0" borderId="0" xfId="2" applyNumberFormat="1" applyFont="1" applyFill="1" applyBorder="1"/>
    <xf numFmtId="164" fontId="9" fillId="0" borderId="0" xfId="1" applyNumberFormat="1" applyFont="1" applyFill="1" applyBorder="1"/>
    <xf numFmtId="164" fontId="7" fillId="0" borderId="0" xfId="2" applyNumberFormat="1" applyFont="1" applyFill="1" applyBorder="1"/>
    <xf numFmtId="166" fontId="9" fillId="0" borderId="0" xfId="2" applyNumberFormat="1" applyFont="1" applyFill="1" applyBorder="1"/>
    <xf numFmtId="4" fontId="7" fillId="0" borderId="0" xfId="2" applyNumberFormat="1" applyFont="1" applyFill="1" applyBorder="1" applyAlignment="1">
      <alignment horizontal="center"/>
    </xf>
    <xf numFmtId="167" fontId="7" fillId="0" borderId="0" xfId="2" applyNumberFormat="1" applyFont="1" applyFill="1" applyBorder="1"/>
    <xf numFmtId="0" fontId="7" fillId="0" borderId="0" xfId="2" applyFont="1" applyFill="1" applyBorder="1"/>
    <xf numFmtId="10" fontId="7" fillId="0" borderId="0" xfId="4" applyNumberFormat="1" applyFont="1" applyFill="1" applyBorder="1"/>
    <xf numFmtId="9" fontId="7" fillId="0" borderId="0" xfId="4" applyFont="1" applyFill="1" applyBorder="1"/>
    <xf numFmtId="0" fontId="2" fillId="0" borderId="0" xfId="2" applyFont="1" applyFill="1" applyBorder="1" applyAlignment="1">
      <alignment horizontal="right"/>
    </xf>
    <xf numFmtId="0" fontId="2" fillId="0" borderId="0" xfId="2" applyFont="1" applyFill="1" applyBorder="1" applyAlignment="1" applyProtection="1">
      <alignment horizontal="right"/>
      <protection locked="0"/>
    </xf>
    <xf numFmtId="166" fontId="10" fillId="0" borderId="0" xfId="2" applyNumberFormat="1" applyFont="1" applyFill="1" applyBorder="1"/>
    <xf numFmtId="166" fontId="11" fillId="0" borderId="0" xfId="2" applyNumberFormat="1" applyFont="1" applyFill="1" applyBorder="1"/>
    <xf numFmtId="0" fontId="6" fillId="0" borderId="0" xfId="2" applyFont="1" applyFill="1" applyBorder="1" applyAlignment="1" applyProtection="1">
      <alignment horizontal="left"/>
      <protection locked="0"/>
    </xf>
    <xf numFmtId="0" fontId="2" fillId="0" borderId="0" xfId="2" applyFont="1" applyFill="1" applyBorder="1" applyAlignment="1">
      <alignment horizontal="left"/>
    </xf>
    <xf numFmtId="164" fontId="10" fillId="0" borderId="0" xfId="2" applyNumberFormat="1" applyFont="1" applyFill="1" applyBorder="1"/>
    <xf numFmtId="167" fontId="7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 applyProtection="1">
      <alignment horizontal="right"/>
      <protection locked="0"/>
    </xf>
    <xf numFmtId="0" fontId="6" fillId="0" borderId="0" xfId="2" applyFont="1" applyFill="1" applyBorder="1" applyAlignment="1" applyProtection="1">
      <alignment horizontal="center"/>
      <protection locked="0"/>
    </xf>
    <xf numFmtId="164" fontId="11" fillId="0" borderId="0" xfId="2" applyNumberFormat="1" applyFont="1" applyFill="1" applyBorder="1"/>
    <xf numFmtId="166" fontId="7" fillId="0" borderId="0" xfId="2" applyNumberFormat="1" applyFont="1" applyFill="1" applyBorder="1"/>
    <xf numFmtId="0" fontId="6" fillId="0" borderId="0" xfId="2" applyFont="1" applyFill="1" applyBorder="1" applyAlignment="1">
      <alignment horizontal="right"/>
    </xf>
    <xf numFmtId="164" fontId="7" fillId="0" borderId="0" xfId="1" applyNumberFormat="1" applyFont="1" applyFill="1" applyBorder="1"/>
    <xf numFmtId="0" fontId="2" fillId="0" borderId="0" xfId="3" applyFont="1" applyFill="1" applyBorder="1" applyAlignment="1" applyProtection="1">
      <alignment horizontal="left"/>
      <protection locked="0"/>
    </xf>
    <xf numFmtId="0" fontId="2" fillId="0" borderId="0" xfId="3" applyFont="1" applyFill="1" applyBorder="1" applyAlignment="1">
      <alignment horizontal="center"/>
    </xf>
    <xf numFmtId="164" fontId="2" fillId="0" borderId="0" xfId="2" applyNumberFormat="1" applyFont="1" applyFill="1" applyBorder="1"/>
    <xf numFmtId="166" fontId="2" fillId="0" borderId="0" xfId="2" applyNumberFormat="1" applyFont="1" applyFill="1" applyBorder="1"/>
    <xf numFmtId="0" fontId="6" fillId="0" borderId="0" xfId="3" applyFont="1" applyFill="1" applyBorder="1" applyAlignment="1" applyProtection="1">
      <alignment horizontal="left"/>
      <protection locked="0"/>
    </xf>
    <xf numFmtId="0" fontId="6" fillId="0" borderId="0" xfId="3" applyFont="1" applyFill="1" applyBorder="1" applyAlignment="1">
      <alignment horizontal="center"/>
    </xf>
    <xf numFmtId="164" fontId="6" fillId="0" borderId="0" xfId="2" applyNumberFormat="1" applyFont="1" applyFill="1" applyBorder="1" applyProtection="1">
      <protection locked="0"/>
    </xf>
    <xf numFmtId="0" fontId="0" fillId="0" borderId="0" xfId="0" applyFill="1" applyBorder="1" applyAlignment="1">
      <alignment horizontal="center"/>
    </xf>
    <xf numFmtId="164" fontId="5" fillId="0" borderId="0" xfId="0" applyNumberFormat="1" applyFont="1" applyFill="1" applyBorder="1"/>
    <xf numFmtId="164" fontId="5" fillId="0" borderId="0" xfId="1" applyNumberFormat="1" applyFont="1" applyFill="1" applyBorder="1"/>
    <xf numFmtId="164" fontId="0" fillId="0" borderId="0" xfId="0" applyNumberFormat="1" applyFill="1" applyBorder="1"/>
    <xf numFmtId="166" fontId="6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/>
    <xf numFmtId="168" fontId="0" fillId="0" borderId="0" xfId="0" applyNumberFormat="1" applyFill="1" applyBorder="1"/>
    <xf numFmtId="2" fontId="0" fillId="0" borderId="0" xfId="0" applyNumberFormat="1" applyFill="1" applyBorder="1"/>
    <xf numFmtId="164" fontId="5" fillId="0" borderId="0" xfId="1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2" fontId="1" fillId="0" borderId="0" xfId="4" applyNumberFormat="1" applyFill="1" applyBorder="1"/>
    <xf numFmtId="164" fontId="1" fillId="0" borderId="0" xfId="1" applyNumberFormat="1" applyFill="1" applyBorder="1"/>
    <xf numFmtId="166" fontId="6" fillId="0" borderId="0" xfId="2" applyNumberFormat="1" applyFont="1" applyFill="1" applyBorder="1" applyProtection="1">
      <protection locked="0"/>
    </xf>
    <xf numFmtId="165" fontId="6" fillId="0" borderId="0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Total RRQ including ICIP" xfId="2"/>
    <cellStyle name="Normal_TRAlloc 98 sales, 96 MC'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142"/>
  <sheetViews>
    <sheetView showZeros="0" tabSelected="1" zoomScaleNormal="100" workbookViewId="0">
      <pane xSplit="2" ySplit="4" topLeftCell="F73" activePane="bottomRight" state="frozen"/>
      <selection pane="topRight" activeCell="C1" sqref="C1"/>
      <selection pane="bottomLeft" activeCell="A5" sqref="A5"/>
      <selection pane="bottomRight" activeCell="A90" sqref="A90:IV90"/>
    </sheetView>
  </sheetViews>
  <sheetFormatPr defaultRowHeight="13.2" x14ac:dyDescent="0.25"/>
  <cols>
    <col min="1" max="1" width="20" bestFit="1" customWidth="1"/>
    <col min="2" max="2" width="2.6640625" bestFit="1" customWidth="1"/>
    <col min="3" max="3" width="13.44140625" bestFit="1" customWidth="1"/>
    <col min="4" max="4" width="12.109375" bestFit="1" customWidth="1"/>
    <col min="5" max="5" width="13.109375" customWidth="1"/>
    <col min="6" max="6" width="13.6640625" bestFit="1" customWidth="1"/>
    <col min="7" max="7" width="11.33203125" bestFit="1" customWidth="1"/>
    <col min="8" max="8" width="11.33203125" customWidth="1"/>
    <col min="9" max="9" width="11.33203125" bestFit="1" customWidth="1"/>
    <col min="10" max="10" width="10.6640625" customWidth="1"/>
    <col min="11" max="11" width="10.6640625" hidden="1" customWidth="1"/>
    <col min="12" max="12" width="12.6640625" bestFit="1" customWidth="1"/>
    <col min="13" max="13" width="14" customWidth="1"/>
    <col min="14" max="14" width="11.33203125" bestFit="1" customWidth="1"/>
    <col min="15" max="15" width="13.44140625" customWidth="1"/>
    <col min="16" max="23" width="11.77734375" customWidth="1"/>
    <col min="24" max="24" width="11.77734375" hidden="1" customWidth="1"/>
    <col min="25" max="28" width="11.77734375" customWidth="1"/>
    <col min="29" max="29" width="12.44140625" hidden="1" customWidth="1"/>
  </cols>
  <sheetData>
    <row r="1" spans="1:129" x14ac:dyDescent="0.25">
      <c r="A1" s="1"/>
      <c r="B1" s="2" t="s">
        <v>0</v>
      </c>
      <c r="C1" s="3"/>
      <c r="D1" s="4"/>
      <c r="E1" s="5">
        <v>36892</v>
      </c>
      <c r="F1" s="3"/>
      <c r="G1" s="3"/>
      <c r="H1" s="3"/>
      <c r="I1" s="6"/>
      <c r="J1" s="7"/>
      <c r="K1" s="7"/>
      <c r="L1" s="7"/>
      <c r="M1" s="6"/>
      <c r="N1" s="6"/>
      <c r="O1" s="8"/>
      <c r="P1" s="1"/>
      <c r="Q1" s="1"/>
      <c r="R1" s="1"/>
      <c r="S1" s="1"/>
      <c r="T1" s="1"/>
      <c r="U1" s="1"/>
      <c r="V1" s="1"/>
      <c r="W1" s="1"/>
      <c r="X1" s="1"/>
      <c r="Y1" s="9"/>
      <c r="Z1" s="1"/>
      <c r="AA1" s="1"/>
      <c r="AB1" s="10"/>
      <c r="AC1" s="1"/>
      <c r="AD1" s="1"/>
      <c r="AE1" s="11"/>
      <c r="AF1" s="11"/>
      <c r="AG1" s="11"/>
      <c r="AH1" s="12"/>
      <c r="AI1" s="1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 spans="1:129" x14ac:dyDescent="0.25">
      <c r="A2" s="2"/>
      <c r="B2" s="2" t="s">
        <v>1</v>
      </c>
      <c r="C2" s="13" t="s">
        <v>2</v>
      </c>
      <c r="D2" s="5">
        <v>37017</v>
      </c>
      <c r="E2" s="13" t="s">
        <v>3</v>
      </c>
      <c r="F2" s="95" t="s">
        <v>4</v>
      </c>
      <c r="G2" s="95"/>
      <c r="H2" s="95"/>
      <c r="I2" s="81" t="s">
        <v>5</v>
      </c>
      <c r="J2" s="5">
        <f>E1</f>
        <v>36892</v>
      </c>
      <c r="K2" s="7" t="s">
        <v>6</v>
      </c>
      <c r="L2" s="7" t="s">
        <v>7</v>
      </c>
      <c r="M2" s="11" t="s">
        <v>8</v>
      </c>
      <c r="N2" s="13" t="s">
        <v>9</v>
      </c>
      <c r="O2" s="15"/>
      <c r="P2" s="12"/>
      <c r="Q2" s="12"/>
      <c r="R2" s="12" t="s">
        <v>3</v>
      </c>
      <c r="S2" s="12" t="s">
        <v>10</v>
      </c>
      <c r="T2" s="12"/>
      <c r="U2" s="12"/>
      <c r="V2" s="12" t="s">
        <v>11</v>
      </c>
      <c r="W2" s="12"/>
      <c r="X2" s="12"/>
      <c r="Y2" s="16" t="str">
        <f>L2</f>
        <v>Emergency</v>
      </c>
      <c r="Z2" s="11" t="s">
        <v>8</v>
      </c>
      <c r="AA2" s="12" t="s">
        <v>12</v>
      </c>
      <c r="AB2" s="17"/>
      <c r="AC2" s="12"/>
      <c r="AD2" s="12"/>
      <c r="AE2" s="18"/>
      <c r="AF2" s="18"/>
      <c r="AG2" s="12"/>
      <c r="AH2" s="12"/>
      <c r="AI2" s="18"/>
      <c r="AJ2" s="18"/>
      <c r="AK2" s="18"/>
      <c r="AL2" s="18"/>
      <c r="AM2" s="18"/>
      <c r="AN2" s="18"/>
      <c r="AO2" s="18"/>
      <c r="AP2" s="19"/>
      <c r="AQ2" s="18"/>
      <c r="AR2" s="19"/>
      <c r="AS2" s="18"/>
      <c r="AT2" s="19"/>
      <c r="AU2" s="18"/>
      <c r="AV2" s="19"/>
      <c r="AW2" s="18"/>
      <c r="AX2" s="19"/>
      <c r="AY2" s="18"/>
      <c r="AZ2" s="19"/>
      <c r="BA2" s="18"/>
      <c r="BB2" s="20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</row>
    <row r="3" spans="1:129" x14ac:dyDescent="0.25">
      <c r="A3" s="21"/>
      <c r="B3" s="22" t="s">
        <v>13</v>
      </c>
      <c r="C3" s="13" t="s">
        <v>14</v>
      </c>
      <c r="D3" s="2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7" t="s">
        <v>11</v>
      </c>
      <c r="J3" s="7" t="s">
        <v>20</v>
      </c>
      <c r="K3" s="13" t="s">
        <v>21</v>
      </c>
      <c r="L3" s="7" t="s">
        <v>22</v>
      </c>
      <c r="M3" s="7" t="s">
        <v>23</v>
      </c>
      <c r="N3" s="13" t="s">
        <v>24</v>
      </c>
      <c r="O3" s="15" t="s">
        <v>25</v>
      </c>
      <c r="P3" s="12" t="s">
        <v>26</v>
      </c>
      <c r="Q3" s="12" t="s">
        <v>15</v>
      </c>
      <c r="R3" s="12" t="s">
        <v>27</v>
      </c>
      <c r="S3" s="12" t="s">
        <v>28</v>
      </c>
      <c r="T3" s="12" t="s">
        <v>18</v>
      </c>
      <c r="U3" s="12" t="s">
        <v>19</v>
      </c>
      <c r="V3" s="12" t="s">
        <v>29</v>
      </c>
      <c r="W3" s="12" t="s">
        <v>30</v>
      </c>
      <c r="X3" s="7" t="str">
        <f>K2</f>
        <v>Generation</v>
      </c>
      <c r="Y3" s="16" t="str">
        <f>L3</f>
        <v>Procurement</v>
      </c>
      <c r="Z3" s="7" t="s">
        <v>31</v>
      </c>
      <c r="AA3" s="12" t="s">
        <v>24</v>
      </c>
      <c r="AB3" s="19" t="s">
        <v>32</v>
      </c>
      <c r="AC3" s="12" t="s">
        <v>33</v>
      </c>
      <c r="AD3" s="12"/>
      <c r="AE3" s="18"/>
      <c r="AF3" s="18"/>
      <c r="AG3" s="12"/>
      <c r="AH3" s="12"/>
      <c r="AI3" s="18"/>
      <c r="AJ3" s="18"/>
      <c r="AK3" s="18"/>
      <c r="AL3" s="18"/>
      <c r="AM3" s="18"/>
      <c r="AN3" s="18"/>
      <c r="AO3" s="19"/>
      <c r="AP3" s="19"/>
      <c r="AQ3" s="18"/>
      <c r="AR3" s="19"/>
      <c r="AS3" s="18"/>
      <c r="AT3" s="19"/>
      <c r="AU3" s="18"/>
      <c r="AV3" s="19"/>
      <c r="AW3" s="18"/>
      <c r="AX3" s="19"/>
      <c r="AY3" s="18"/>
      <c r="AZ3" s="19"/>
      <c r="BA3" s="18"/>
      <c r="BB3" s="20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</row>
    <row r="4" spans="1:129" x14ac:dyDescent="0.25">
      <c r="A4" s="22" t="s">
        <v>34</v>
      </c>
      <c r="B4" s="22" t="s">
        <v>35</v>
      </c>
      <c r="C4" s="24" t="s">
        <v>36</v>
      </c>
      <c r="D4" s="25" t="s">
        <v>2</v>
      </c>
      <c r="E4" s="24" t="s">
        <v>2</v>
      </c>
      <c r="F4" s="24" t="s">
        <v>2</v>
      </c>
      <c r="G4" s="24" t="s">
        <v>2</v>
      </c>
      <c r="H4" s="24" t="s">
        <v>2</v>
      </c>
      <c r="I4" s="26" t="s">
        <v>37</v>
      </c>
      <c r="J4" s="26" t="s">
        <v>37</v>
      </c>
      <c r="K4" s="26" t="s">
        <v>2</v>
      </c>
      <c r="L4" s="26" t="s">
        <v>38</v>
      </c>
      <c r="M4" s="26" t="str">
        <f>L4</f>
        <v>Surcharge Rev</v>
      </c>
      <c r="N4" s="24" t="s">
        <v>2</v>
      </c>
      <c r="O4" s="27" t="s">
        <v>39</v>
      </c>
      <c r="P4" s="28" t="s">
        <v>40</v>
      </c>
      <c r="Q4" s="28" t="s">
        <v>40</v>
      </c>
      <c r="R4" s="28" t="s">
        <v>40</v>
      </c>
      <c r="S4" s="28" t="s">
        <v>40</v>
      </c>
      <c r="T4" s="28" t="s">
        <v>40</v>
      </c>
      <c r="U4" s="28" t="s">
        <v>40</v>
      </c>
      <c r="V4" s="28" t="s">
        <v>40</v>
      </c>
      <c r="W4" s="28" t="s">
        <v>41</v>
      </c>
      <c r="X4" s="28" t="s">
        <v>42</v>
      </c>
      <c r="Y4" s="29" t="s">
        <v>40</v>
      </c>
      <c r="Z4" s="28" t="s">
        <v>40</v>
      </c>
      <c r="AA4" s="28" t="s">
        <v>40</v>
      </c>
      <c r="AB4" s="30" t="s">
        <v>43</v>
      </c>
      <c r="AC4" s="28"/>
      <c r="AD4" s="31"/>
      <c r="AE4" s="28"/>
      <c r="AF4" s="28"/>
      <c r="AG4" s="28"/>
      <c r="AH4" s="28"/>
      <c r="AI4" s="28"/>
      <c r="AJ4" s="28"/>
      <c r="AK4" s="28"/>
      <c r="AL4" s="28"/>
      <c r="AM4" s="18"/>
      <c r="AN4" s="18"/>
      <c r="AO4" s="30"/>
      <c r="AP4" s="30"/>
      <c r="AQ4" s="28"/>
      <c r="AR4" s="30"/>
      <c r="AS4" s="28"/>
      <c r="AT4" s="30"/>
      <c r="AU4" s="28"/>
      <c r="AV4" s="30"/>
      <c r="AW4" s="28"/>
      <c r="AX4" s="30"/>
      <c r="AY4" s="28"/>
      <c r="AZ4" s="30"/>
      <c r="BA4" s="28"/>
      <c r="BB4" s="32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</row>
    <row r="5" spans="1:129" x14ac:dyDescent="0.25">
      <c r="A5" s="33" t="s">
        <v>44</v>
      </c>
      <c r="B5" s="14"/>
      <c r="C5" s="13"/>
      <c r="D5" s="23"/>
      <c r="E5" s="13"/>
      <c r="F5" s="13"/>
      <c r="G5" s="13"/>
      <c r="H5" s="13"/>
      <c r="I5" s="13"/>
      <c r="J5" s="13"/>
      <c r="K5" s="13"/>
      <c r="L5" s="13"/>
      <c r="M5" s="13"/>
      <c r="N5" s="13"/>
      <c r="O5" s="15"/>
      <c r="P5" s="18"/>
      <c r="Q5" s="18"/>
      <c r="R5" s="18"/>
      <c r="S5" s="18"/>
      <c r="T5" s="18"/>
      <c r="U5" s="18"/>
      <c r="V5" s="18"/>
      <c r="W5" s="18"/>
      <c r="X5" s="18"/>
      <c r="Y5" s="34"/>
      <c r="Z5" s="18"/>
      <c r="AA5" s="18"/>
      <c r="AB5" s="19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</row>
    <row r="6" spans="1:129" x14ac:dyDescent="0.25">
      <c r="A6" s="14"/>
      <c r="B6" s="2"/>
      <c r="C6" s="35"/>
      <c r="D6" s="36"/>
      <c r="E6" s="35"/>
      <c r="F6" s="35"/>
      <c r="G6" s="35"/>
      <c r="H6" s="35"/>
      <c r="I6" s="35"/>
      <c r="J6" s="35"/>
      <c r="K6" s="37"/>
      <c r="L6" s="35"/>
      <c r="M6" s="35"/>
      <c r="N6" s="35"/>
      <c r="O6" s="38"/>
      <c r="P6" s="39"/>
      <c r="Q6" s="39"/>
      <c r="R6" s="39"/>
      <c r="S6" s="39"/>
      <c r="T6" s="39"/>
      <c r="U6" s="39"/>
      <c r="V6" s="39"/>
      <c r="W6" s="39"/>
      <c r="X6" s="39"/>
      <c r="Y6" s="40"/>
      <c r="Z6" s="39"/>
      <c r="AA6" s="39"/>
      <c r="AB6" s="19"/>
      <c r="AC6" s="39"/>
      <c r="AD6" s="39"/>
      <c r="AE6" s="18"/>
      <c r="AF6" s="41"/>
      <c r="AG6" s="41"/>
      <c r="AH6" s="41"/>
      <c r="AI6" s="41"/>
      <c r="AJ6" s="42"/>
      <c r="AK6" s="42"/>
      <c r="AL6" s="43"/>
      <c r="AM6" s="42"/>
      <c r="AN6" s="43"/>
      <c r="AO6" s="43"/>
      <c r="AP6" s="44"/>
      <c r="AQ6" s="43"/>
      <c r="AR6" s="44"/>
      <c r="AS6" s="43"/>
      <c r="AT6" s="44"/>
      <c r="AU6" s="43"/>
      <c r="AV6" s="44"/>
      <c r="AW6" s="43"/>
      <c r="AX6" s="44"/>
      <c r="AY6" s="43"/>
      <c r="AZ6" s="44"/>
      <c r="BA6" s="42"/>
      <c r="BB6" s="45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</row>
    <row r="7" spans="1:129" x14ac:dyDescent="0.25">
      <c r="A7" s="46" t="s">
        <v>45</v>
      </c>
      <c r="B7" s="2" t="s">
        <v>46</v>
      </c>
      <c r="C7" s="47">
        <v>2581981586.0153246</v>
      </c>
      <c r="D7" s="48">
        <v>114113238.131473</v>
      </c>
      <c r="E7" s="47">
        <v>64266365.682351738</v>
      </c>
      <c r="F7" s="47">
        <v>81787122.470954299</v>
      </c>
      <c r="G7" s="47">
        <v>944306358.04196811</v>
      </c>
      <c r="H7" s="47">
        <v>11917321.147569399</v>
      </c>
      <c r="I7" s="35">
        <v>1129619656.3089674</v>
      </c>
      <c r="J7" s="47">
        <v>235971524.23204058</v>
      </c>
      <c r="K7" s="47">
        <v>0</v>
      </c>
      <c r="L7" s="47">
        <v>233674503.85910562</v>
      </c>
      <c r="M7" s="47">
        <v>894244845.33906889</v>
      </c>
      <c r="N7" s="35">
        <v>3709900935.2134991</v>
      </c>
      <c r="O7" s="49">
        <v>23367450385.910561</v>
      </c>
      <c r="P7" s="31">
        <f t="shared" ref="P7:AA9" si="0">C7/$O7*100</f>
        <v>11.049479268701621</v>
      </c>
      <c r="Q7" s="31">
        <f t="shared" si="0"/>
        <v>0.48834269998184204</v>
      </c>
      <c r="R7" s="31">
        <f t="shared" si="0"/>
        <v>0.27502515088724117</v>
      </c>
      <c r="S7" s="31">
        <f t="shared" si="0"/>
        <v>0.35000447682674002</v>
      </c>
      <c r="T7" s="31">
        <f t="shared" si="0"/>
        <v>4.0411184893810193</v>
      </c>
      <c r="U7" s="31">
        <f t="shared" si="0"/>
        <v>5.0999663851880754E-2</v>
      </c>
      <c r="V7" s="31">
        <f t="shared" si="0"/>
        <v>4.834158787772898</v>
      </c>
      <c r="W7" s="31">
        <f t="shared" si="0"/>
        <v>1.00983</v>
      </c>
      <c r="X7" s="31">
        <f t="shared" si="0"/>
        <v>0</v>
      </c>
      <c r="Y7" s="34">
        <f t="shared" si="0"/>
        <v>1</v>
      </c>
      <c r="Z7" s="31">
        <f t="shared" si="0"/>
        <v>3.8268823965418801</v>
      </c>
      <c r="AA7" s="31">
        <f t="shared" si="0"/>
        <v>15.876361665243502</v>
      </c>
      <c r="AB7" s="19">
        <f t="shared" ref="AB7:AB12" si="1">(AA7-AC7)/AC7</f>
        <v>0.3175973260921045</v>
      </c>
      <c r="AC7" s="31">
        <f>P7+Y7</f>
        <v>12.049479268701621</v>
      </c>
      <c r="AD7" s="31"/>
      <c r="AE7" s="19"/>
      <c r="AF7" s="19"/>
      <c r="AG7" s="19"/>
      <c r="AH7" s="19"/>
      <c r="AI7" s="19"/>
      <c r="AJ7" s="43"/>
      <c r="AK7" s="43"/>
      <c r="AL7" s="43"/>
      <c r="AM7" s="42"/>
      <c r="AN7" s="43"/>
      <c r="AO7" s="44"/>
      <c r="AP7" s="44"/>
      <c r="AQ7" s="43"/>
      <c r="AR7" s="44"/>
      <c r="AS7" s="43"/>
      <c r="AT7" s="44"/>
      <c r="AU7" s="43"/>
      <c r="AV7" s="44"/>
      <c r="AW7" s="43"/>
      <c r="AX7" s="44"/>
      <c r="AY7" s="43"/>
      <c r="AZ7" s="44"/>
      <c r="BA7" s="43"/>
      <c r="BB7" s="45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</row>
    <row r="8" spans="1:129" x14ac:dyDescent="0.25">
      <c r="A8" s="46" t="s">
        <v>47</v>
      </c>
      <c r="B8" s="2" t="s">
        <v>46</v>
      </c>
      <c r="C8" s="47">
        <v>168120011.16367021</v>
      </c>
      <c r="D8" s="48">
        <v>9387877.603040332</v>
      </c>
      <c r="E8" s="47">
        <v>5287070.8508244092</v>
      </c>
      <c r="F8" s="47">
        <v>5997470.8587782672</v>
      </c>
      <c r="G8" s="47">
        <v>41116397.337440841</v>
      </c>
      <c r="H8" s="47">
        <v>980442.72461933421</v>
      </c>
      <c r="I8" s="35">
        <v>85937826.316281825</v>
      </c>
      <c r="J8" s="47">
        <v>19412925.472685192</v>
      </c>
      <c r="K8" s="47">
        <v>0</v>
      </c>
      <c r="L8" s="47">
        <v>0</v>
      </c>
      <c r="M8" s="47">
        <v>0</v>
      </c>
      <c r="N8" s="35">
        <v>168120011.16367021</v>
      </c>
      <c r="O8" s="49">
        <v>1922395400.4817834</v>
      </c>
      <c r="P8" s="31">
        <f t="shared" si="0"/>
        <v>8.7453398568024365</v>
      </c>
      <c r="Q8" s="31">
        <f t="shared" si="0"/>
        <v>0.48834269998188601</v>
      </c>
      <c r="R8" s="31">
        <f t="shared" si="0"/>
        <v>0.27502515088724117</v>
      </c>
      <c r="S8" s="31">
        <f t="shared" si="0"/>
        <v>0.31197904745689697</v>
      </c>
      <c r="T8" s="31">
        <f t="shared" si="0"/>
        <v>2.1388106383908538</v>
      </c>
      <c r="U8" s="31">
        <f t="shared" si="0"/>
        <v>5.1001096047858803E-2</v>
      </c>
      <c r="V8" s="31">
        <f t="shared" si="0"/>
        <v>4.4703512240376986</v>
      </c>
      <c r="W8" s="31">
        <f t="shared" si="0"/>
        <v>1.00983</v>
      </c>
      <c r="X8" s="31">
        <f t="shared" si="0"/>
        <v>0</v>
      </c>
      <c r="Y8" s="34">
        <f t="shared" si="0"/>
        <v>0</v>
      </c>
      <c r="Z8" s="31">
        <f t="shared" si="0"/>
        <v>0</v>
      </c>
      <c r="AA8" s="31">
        <f t="shared" si="0"/>
        <v>8.7453398568024365</v>
      </c>
      <c r="AB8" s="19">
        <f t="shared" si="1"/>
        <v>0</v>
      </c>
      <c r="AC8" s="31">
        <f>P8+Y8</f>
        <v>8.7453398568024365</v>
      </c>
      <c r="AD8" s="31"/>
      <c r="AE8" s="19"/>
      <c r="AF8" s="19"/>
      <c r="AG8" s="19"/>
      <c r="AH8" s="19"/>
      <c r="AI8" s="19"/>
      <c r="AJ8" s="43"/>
      <c r="AK8" s="43"/>
      <c r="AL8" s="43"/>
      <c r="AM8" s="42"/>
      <c r="AN8" s="43"/>
      <c r="AO8" s="44"/>
      <c r="AP8" s="44"/>
      <c r="AQ8" s="43"/>
      <c r="AR8" s="44"/>
      <c r="AS8" s="43"/>
      <c r="AT8" s="44"/>
      <c r="AU8" s="43"/>
      <c r="AV8" s="44"/>
      <c r="AW8" s="43"/>
      <c r="AX8" s="44"/>
      <c r="AY8" s="43"/>
      <c r="AZ8" s="44"/>
      <c r="BA8" s="43"/>
      <c r="BB8" s="45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</row>
    <row r="9" spans="1:129" x14ac:dyDescent="0.25">
      <c r="A9" s="46" t="s">
        <v>48</v>
      </c>
      <c r="B9" s="2" t="s">
        <v>46</v>
      </c>
      <c r="C9" s="47">
        <v>110620380.01585585</v>
      </c>
      <c r="D9" s="48">
        <v>5922898.1639569001</v>
      </c>
      <c r="E9" s="47">
        <v>3335356.47278322</v>
      </c>
      <c r="F9" s="47">
        <v>3662827.8575292104</v>
      </c>
      <c r="G9" s="47">
        <v>38434227.78364256</v>
      </c>
      <c r="H9" s="47">
        <v>521528.46978064702</v>
      </c>
      <c r="I9" s="35">
        <v>46495748.369591385</v>
      </c>
      <c r="J9" s="47">
        <v>12247792.898571927</v>
      </c>
      <c r="K9" s="47">
        <v>0</v>
      </c>
      <c r="L9" s="47">
        <v>11990110.594666259</v>
      </c>
      <c r="M9" s="47">
        <v>45884743.167318605</v>
      </c>
      <c r="N9" s="35">
        <v>168495233.7778407</v>
      </c>
      <c r="O9" s="49">
        <v>1212856906.4666259</v>
      </c>
      <c r="P9" s="31">
        <f t="shared" si="0"/>
        <v>9.1206455952105987</v>
      </c>
      <c r="Q9" s="31">
        <f t="shared" si="0"/>
        <v>0.48834269998196861</v>
      </c>
      <c r="R9" s="31">
        <f t="shared" si="0"/>
        <v>0.27499999835100075</v>
      </c>
      <c r="S9" s="31">
        <f t="shared" si="0"/>
        <v>0.30199999999999999</v>
      </c>
      <c r="T9" s="31">
        <f t="shared" si="0"/>
        <v>3.1689004348923291</v>
      </c>
      <c r="U9" s="31">
        <f t="shared" si="0"/>
        <v>4.2999999999999823E-2</v>
      </c>
      <c r="V9" s="31">
        <f t="shared" si="0"/>
        <v>3.8335724619853004</v>
      </c>
      <c r="W9" s="31">
        <f t="shared" si="0"/>
        <v>1.00983</v>
      </c>
      <c r="X9" s="31">
        <f t="shared" si="0"/>
        <v>0</v>
      </c>
      <c r="Y9" s="34">
        <f t="shared" si="0"/>
        <v>0.98858410507770733</v>
      </c>
      <c r="Z9" s="31">
        <f t="shared" si="0"/>
        <v>3.7831951092229863</v>
      </c>
      <c r="AA9" s="31">
        <f t="shared" si="0"/>
        <v>13.892424809511292</v>
      </c>
      <c r="AB9" s="19">
        <f t="shared" si="1"/>
        <v>0.37423178831470139</v>
      </c>
      <c r="AC9" s="31">
        <f t="shared" ref="AC9:AC72" si="2">P9+Y9</f>
        <v>10.109229700288306</v>
      </c>
      <c r="AD9" s="31"/>
      <c r="AE9" s="19"/>
      <c r="AF9" s="19"/>
      <c r="AG9" s="19"/>
      <c r="AH9" s="19"/>
      <c r="AI9" s="19"/>
      <c r="AJ9" s="43"/>
      <c r="AK9" s="43"/>
      <c r="AL9" s="43"/>
      <c r="AM9" s="42"/>
      <c r="AN9" s="43"/>
      <c r="AO9" s="44"/>
      <c r="AP9" s="44"/>
      <c r="AQ9" s="43"/>
      <c r="AR9" s="44"/>
      <c r="AS9" s="43"/>
      <c r="AT9" s="44"/>
      <c r="AU9" s="43"/>
      <c r="AV9" s="44"/>
      <c r="AW9" s="43"/>
      <c r="AX9" s="44"/>
      <c r="AY9" s="43"/>
      <c r="AZ9" s="44"/>
      <c r="BA9" s="43"/>
      <c r="BB9" s="45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</row>
    <row r="10" spans="1:129" x14ac:dyDescent="0.25">
      <c r="A10" s="46" t="s">
        <v>49</v>
      </c>
      <c r="B10" s="2" t="s">
        <v>46</v>
      </c>
      <c r="C10" s="47">
        <v>211472700.49981663</v>
      </c>
      <c r="D10" s="48">
        <v>10978477.183477901</v>
      </c>
      <c r="E10" s="47">
        <v>6182305.9412343055</v>
      </c>
      <c r="F10" s="47">
        <v>6856739.3166416856</v>
      </c>
      <c r="G10" s="47">
        <v>67402501.525203958</v>
      </c>
      <c r="H10" s="47">
        <v>966687.83808390959</v>
      </c>
      <c r="I10" s="35">
        <v>96383886.845587105</v>
      </c>
      <c r="J10" s="47">
        <v>22702101.849587776</v>
      </c>
      <c r="K10" s="47">
        <v>0</v>
      </c>
      <c r="L10" s="47">
        <v>22481112.513579294</v>
      </c>
      <c r="M10" s="47">
        <v>86032573.732893974</v>
      </c>
      <c r="N10" s="35">
        <v>319986386.74628985</v>
      </c>
      <c r="O10" s="49">
        <v>2248111251.3579292</v>
      </c>
      <c r="P10" s="31">
        <f t="shared" ref="P10:S12" si="3">C10/$O10*100</f>
        <v>9.4066830710482208</v>
      </c>
      <c r="Q10" s="31">
        <f t="shared" si="3"/>
        <v>0.48834225516404306</v>
      </c>
      <c r="R10" s="31">
        <f t="shared" si="3"/>
        <v>0.27499999999999997</v>
      </c>
      <c r="S10" s="31">
        <f t="shared" si="3"/>
        <v>0.30500000000000005</v>
      </c>
      <c r="T10" s="31">
        <v>0</v>
      </c>
      <c r="U10" s="31">
        <f t="shared" ref="U10:AA12" si="4">H10/$O10*100</f>
        <v>4.2999999999999997E-2</v>
      </c>
      <c r="V10" s="31">
        <f t="shared" si="4"/>
        <v>4.2873272747230917</v>
      </c>
      <c r="W10" s="31">
        <f t="shared" si="4"/>
        <v>1.00983</v>
      </c>
      <c r="X10" s="31">
        <f t="shared" si="4"/>
        <v>0</v>
      </c>
      <c r="Y10" s="34">
        <f t="shared" si="4"/>
        <v>1</v>
      </c>
      <c r="Z10" s="31">
        <f t="shared" si="4"/>
        <v>3.8268823965418801</v>
      </c>
      <c r="AA10" s="31">
        <f t="shared" si="4"/>
        <v>14.233565467590099</v>
      </c>
      <c r="AB10" s="19">
        <f t="shared" si="1"/>
        <v>0.36773315478285362</v>
      </c>
      <c r="AC10" s="31">
        <f t="shared" si="2"/>
        <v>10.406683071048221</v>
      </c>
      <c r="AD10" s="31"/>
      <c r="AE10" s="19"/>
      <c r="AF10" s="19"/>
      <c r="AG10" s="19"/>
      <c r="AH10" s="19"/>
      <c r="AI10" s="19"/>
      <c r="AJ10" s="43"/>
      <c r="AK10" s="43"/>
      <c r="AL10" s="43"/>
      <c r="AM10" s="42"/>
      <c r="AN10" s="43"/>
      <c r="AO10" s="44"/>
      <c r="AP10" s="44"/>
      <c r="AQ10" s="43"/>
      <c r="AR10" s="44"/>
      <c r="AS10" s="43"/>
      <c r="AT10" s="44"/>
      <c r="AU10" s="43"/>
      <c r="AV10" s="44"/>
      <c r="AW10" s="43"/>
      <c r="AX10" s="44"/>
      <c r="AY10" s="43"/>
      <c r="AZ10" s="44"/>
      <c r="BA10" s="43"/>
      <c r="BB10" s="45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</row>
    <row r="11" spans="1:129" x14ac:dyDescent="0.25">
      <c r="A11" s="46" t="s">
        <v>50</v>
      </c>
      <c r="B11" s="2" t="s">
        <v>46</v>
      </c>
      <c r="C11" s="51">
        <v>7831339.5977828437</v>
      </c>
      <c r="D11" s="52">
        <v>472776.1522659646</v>
      </c>
      <c r="E11" s="51">
        <v>266234.02352070139</v>
      </c>
      <c r="F11" s="51">
        <v>258479.03374565399</v>
      </c>
      <c r="G11" s="51">
        <v>1528342.1630620204</v>
      </c>
      <c r="H11" s="51">
        <v>41629.32004141876</v>
      </c>
      <c r="I11" s="53">
        <v>4286238.5270674117</v>
      </c>
      <c r="J11" s="51">
        <v>977640.37807967223</v>
      </c>
      <c r="K11" s="51">
        <v>0</v>
      </c>
      <c r="L11" s="51">
        <v>0</v>
      </c>
      <c r="M11" s="51">
        <v>0</v>
      </c>
      <c r="N11" s="53">
        <v>7831339.5977828437</v>
      </c>
      <c r="O11" s="54">
        <v>96812372.189345956</v>
      </c>
      <c r="P11" s="55">
        <f t="shared" si="3"/>
        <v>8.0891929623068055</v>
      </c>
      <c r="Q11" s="55">
        <f t="shared" si="3"/>
        <v>0.48834269998188601</v>
      </c>
      <c r="R11" s="55">
        <f t="shared" si="3"/>
        <v>0.27500000000000002</v>
      </c>
      <c r="S11" s="55">
        <f t="shared" si="3"/>
        <v>0.26698967074179303</v>
      </c>
      <c r="T11" s="55">
        <f>G11/$O11*100</f>
        <v>1.5786640989158738</v>
      </c>
      <c r="U11" s="55">
        <f t="shared" si="4"/>
        <v>4.2999999999999997E-2</v>
      </c>
      <c r="V11" s="55">
        <f t="shared" si="4"/>
        <v>4.4273664926672511</v>
      </c>
      <c r="W11" s="55">
        <f t="shared" si="4"/>
        <v>1.00983</v>
      </c>
      <c r="X11" s="55">
        <f t="shared" si="4"/>
        <v>0</v>
      </c>
      <c r="Y11" s="29">
        <f t="shared" si="4"/>
        <v>0</v>
      </c>
      <c r="Z11" s="55">
        <f t="shared" si="4"/>
        <v>0</v>
      </c>
      <c r="AA11" s="55">
        <f t="shared" si="4"/>
        <v>8.0891929623068055</v>
      </c>
      <c r="AB11" s="30">
        <f t="shared" si="1"/>
        <v>0</v>
      </c>
      <c r="AC11" s="31">
        <f t="shared" si="2"/>
        <v>8.0891929623068055</v>
      </c>
      <c r="AD11" s="31"/>
      <c r="AE11" s="30"/>
      <c r="AF11" s="30"/>
      <c r="AG11" s="30"/>
      <c r="AH11" s="30"/>
      <c r="AI11" s="30"/>
      <c r="AJ11" s="56"/>
      <c r="AK11" s="56"/>
      <c r="AL11" s="56"/>
      <c r="AM11" s="57"/>
      <c r="AN11" s="56"/>
      <c r="AO11" s="58"/>
      <c r="AP11" s="58"/>
      <c r="AQ11" s="56"/>
      <c r="AR11" s="58"/>
      <c r="AS11" s="56"/>
      <c r="AT11" s="58"/>
      <c r="AU11" s="56"/>
      <c r="AV11" s="58"/>
      <c r="AW11" s="56"/>
      <c r="AX11" s="58"/>
      <c r="AY11" s="56"/>
      <c r="AZ11" s="58"/>
      <c r="BA11" s="56"/>
      <c r="BB11" s="59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</row>
    <row r="12" spans="1:129" x14ac:dyDescent="0.25">
      <c r="A12" s="33" t="s">
        <v>51</v>
      </c>
      <c r="B12" s="2"/>
      <c r="C12" s="35">
        <f>SUM(C7:C11)</f>
        <v>3080026017.2924495</v>
      </c>
      <c r="D12" s="35">
        <f t="shared" ref="D12:N12" si="5">SUM(D7:D11)</f>
        <v>140875267.2342141</v>
      </c>
      <c r="E12" s="35">
        <f t="shared" si="5"/>
        <v>79337332.97071439</v>
      </c>
      <c r="F12" s="35">
        <f t="shared" si="5"/>
        <v>98562639.537649125</v>
      </c>
      <c r="G12" s="35">
        <f t="shared" si="5"/>
        <v>1092787826.8513176</v>
      </c>
      <c r="H12" s="35">
        <f t="shared" si="5"/>
        <v>14427609.500094708</v>
      </c>
      <c r="I12" s="35">
        <f t="shared" si="5"/>
        <v>1362723356.3674951</v>
      </c>
      <c r="J12" s="35">
        <f t="shared" si="5"/>
        <v>291311984.83096516</v>
      </c>
      <c r="K12" s="35">
        <f t="shared" si="5"/>
        <v>0</v>
      </c>
      <c r="L12" s="35">
        <f t="shared" si="5"/>
        <v>268145726.9673512</v>
      </c>
      <c r="M12" s="35">
        <f t="shared" si="5"/>
        <v>1026162162.2392814</v>
      </c>
      <c r="N12" s="35">
        <f t="shared" si="5"/>
        <v>4374333906.4990826</v>
      </c>
      <c r="O12" s="38">
        <f>SUM(O7:O11)</f>
        <v>28847626316.406246</v>
      </c>
      <c r="P12" s="31">
        <f t="shared" si="3"/>
        <v>10.67687851856558</v>
      </c>
      <c r="Q12" s="31">
        <f t="shared" si="3"/>
        <v>0.48834266531695675</v>
      </c>
      <c r="R12" s="31">
        <f t="shared" si="3"/>
        <v>0.27502204895656734</v>
      </c>
      <c r="S12" s="31">
        <f t="shared" si="3"/>
        <v>0.34166637648656206</v>
      </c>
      <c r="T12" s="31">
        <f>G12/$O12*100</f>
        <v>3.788137765185299</v>
      </c>
      <c r="U12" s="31">
        <f t="shared" si="4"/>
        <v>5.0013159980131283E-2</v>
      </c>
      <c r="V12" s="31">
        <f t="shared" si="4"/>
        <v>4.7238665026400657</v>
      </c>
      <c r="W12" s="31">
        <f t="shared" si="4"/>
        <v>1.00983</v>
      </c>
      <c r="X12" s="31">
        <f t="shared" si="4"/>
        <v>0</v>
      </c>
      <c r="Y12" s="34">
        <f t="shared" si="4"/>
        <v>0.92952440532291258</v>
      </c>
      <c r="Z12" s="31">
        <f t="shared" si="4"/>
        <v>3.5571805838863129</v>
      </c>
      <c r="AA12" s="31">
        <f t="shared" si="4"/>
        <v>15.163583507774808</v>
      </c>
      <c r="AB12" s="19">
        <f t="shared" si="1"/>
        <v>0.30648432655778884</v>
      </c>
      <c r="AC12" s="31">
        <f t="shared" si="2"/>
        <v>11.606402923888492</v>
      </c>
      <c r="AD12" s="31"/>
      <c r="AE12" s="19"/>
      <c r="AF12" s="19"/>
      <c r="AG12" s="19"/>
      <c r="AH12" s="19"/>
      <c r="AI12" s="19"/>
      <c r="AJ12" s="43"/>
      <c r="AK12" s="43"/>
      <c r="AL12" s="43"/>
      <c r="AM12" s="42"/>
      <c r="AN12" s="43"/>
      <c r="AO12" s="44"/>
      <c r="AP12" s="44"/>
      <c r="AQ12" s="43"/>
      <c r="AR12" s="44"/>
      <c r="AS12" s="43"/>
      <c r="AT12" s="44"/>
      <c r="AU12" s="43"/>
      <c r="AV12" s="44"/>
      <c r="AW12" s="43"/>
      <c r="AX12" s="44"/>
      <c r="AY12" s="43"/>
      <c r="AZ12" s="44"/>
      <c r="BA12" s="43"/>
      <c r="BB12" s="45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</row>
    <row r="13" spans="1:129" x14ac:dyDescent="0.25">
      <c r="A13" s="60"/>
      <c r="B13" s="2"/>
      <c r="C13" s="47"/>
      <c r="D13" s="36"/>
      <c r="E13" s="47"/>
      <c r="F13" s="47"/>
      <c r="G13" s="47"/>
      <c r="H13" s="47"/>
      <c r="I13" s="35"/>
      <c r="J13" s="35"/>
      <c r="K13" s="35"/>
      <c r="L13" s="35"/>
      <c r="M13" s="35"/>
      <c r="N13" s="35"/>
      <c r="O13" s="38"/>
      <c r="P13" s="31"/>
      <c r="Q13" s="31"/>
      <c r="R13" s="31"/>
      <c r="S13" s="31"/>
      <c r="T13" s="31"/>
      <c r="U13" s="31"/>
      <c r="V13" s="31"/>
      <c r="W13" s="31"/>
      <c r="X13" s="31"/>
      <c r="Y13" s="34"/>
      <c r="Z13" s="31"/>
      <c r="AA13" s="31"/>
      <c r="AB13" s="19"/>
      <c r="AC13" s="31">
        <f t="shared" si="2"/>
        <v>0</v>
      </c>
      <c r="AD13" s="31"/>
      <c r="AE13" s="19"/>
      <c r="AF13" s="19"/>
      <c r="AG13" s="19"/>
      <c r="AH13" s="19"/>
      <c r="AI13" s="19"/>
      <c r="AJ13" s="42"/>
      <c r="AK13" s="42"/>
      <c r="AL13" s="43"/>
      <c r="AM13" s="42"/>
      <c r="AN13" s="43"/>
      <c r="AO13" s="44"/>
      <c r="AP13" s="44"/>
      <c r="AQ13" s="43"/>
      <c r="AR13" s="44"/>
      <c r="AS13" s="43"/>
      <c r="AT13" s="44"/>
      <c r="AU13" s="43"/>
      <c r="AV13" s="44"/>
      <c r="AW13" s="43"/>
      <c r="AX13" s="44"/>
      <c r="AY13" s="43"/>
      <c r="AZ13" s="44"/>
      <c r="BA13" s="42"/>
      <c r="BB13" s="45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</row>
    <row r="14" spans="1:129" x14ac:dyDescent="0.25">
      <c r="A14" s="33" t="s">
        <v>52</v>
      </c>
      <c r="B14" s="2"/>
      <c r="C14" s="47"/>
      <c r="D14" s="36"/>
      <c r="E14" s="47"/>
      <c r="F14" s="47"/>
      <c r="G14" s="47"/>
      <c r="H14" s="47"/>
      <c r="I14" s="35"/>
      <c r="J14" s="35"/>
      <c r="K14" s="35"/>
      <c r="L14" s="35"/>
      <c r="M14" s="35"/>
      <c r="N14" s="35"/>
      <c r="O14" s="38"/>
      <c r="P14" s="31"/>
      <c r="Q14" s="31"/>
      <c r="R14" s="31"/>
      <c r="S14" s="31"/>
      <c r="T14" s="31"/>
      <c r="U14" s="31"/>
      <c r="V14" s="31"/>
      <c r="W14" s="31"/>
      <c r="X14" s="31"/>
      <c r="Y14" s="34"/>
      <c r="Z14" s="31"/>
      <c r="AA14" s="31"/>
      <c r="AB14" s="19"/>
      <c r="AC14" s="31">
        <f t="shared" si="2"/>
        <v>0</v>
      </c>
      <c r="AD14" s="31"/>
      <c r="AE14" s="19"/>
      <c r="AF14" s="19"/>
      <c r="AG14" s="19"/>
      <c r="AH14" s="19"/>
      <c r="AI14" s="19"/>
      <c r="AJ14" s="42"/>
      <c r="AK14" s="42"/>
      <c r="AL14" s="43"/>
      <c r="AM14" s="42"/>
      <c r="AN14" s="43"/>
      <c r="AO14" s="44"/>
      <c r="AP14" s="44"/>
      <c r="AQ14" s="43"/>
      <c r="AR14" s="44"/>
      <c r="AS14" s="43"/>
      <c r="AT14" s="44"/>
      <c r="AU14" s="43"/>
      <c r="AV14" s="44"/>
      <c r="AW14" s="43"/>
      <c r="AX14" s="44"/>
      <c r="AY14" s="43"/>
      <c r="AZ14" s="44"/>
      <c r="BA14" s="42"/>
      <c r="BB14" s="45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</row>
    <row r="15" spans="1:129" x14ac:dyDescent="0.25">
      <c r="A15" s="61" t="s">
        <v>53</v>
      </c>
      <c r="B15" s="22" t="s">
        <v>46</v>
      </c>
      <c r="C15" s="47">
        <v>710376092.78347301</v>
      </c>
      <c r="D15" s="48">
        <v>40899263.519535288</v>
      </c>
      <c r="E15" s="47">
        <v>15950473.7624758</v>
      </c>
      <c r="F15" s="47">
        <v>22562411.105146535</v>
      </c>
      <c r="G15" s="47">
        <v>253129393.35326302</v>
      </c>
      <c r="H15" s="47">
        <v>3307578.5913303811</v>
      </c>
      <c r="I15" s="35">
        <v>312180297.2832126</v>
      </c>
      <c r="J15" s="47">
        <v>62346675.168509364</v>
      </c>
      <c r="K15" s="47">
        <v>0</v>
      </c>
      <c r="L15" s="47">
        <v>59018016.326613963</v>
      </c>
      <c r="M15" s="47">
        <v>225855007.75914025</v>
      </c>
      <c r="N15" s="35">
        <v>995249116.86922717</v>
      </c>
      <c r="O15" s="49">
        <v>5906390341.661396</v>
      </c>
      <c r="P15" s="31">
        <f t="shared" ref="P15:AA19" si="6">C15/$O15*100</f>
        <v>12.027245943647754</v>
      </c>
      <c r="Q15" s="31">
        <f t="shared" si="6"/>
        <v>0.69245784910366803</v>
      </c>
      <c r="R15" s="31">
        <f t="shared" si="6"/>
        <v>0.27005451451400564</v>
      </c>
      <c r="S15" s="31">
        <f t="shared" si="6"/>
        <v>0.38200000000000006</v>
      </c>
      <c r="T15" s="31">
        <f t="shared" si="6"/>
        <v>4.2856868359645324</v>
      </c>
      <c r="U15" s="31">
        <f t="shared" si="6"/>
        <v>5.5999999999999987E-2</v>
      </c>
      <c r="V15" s="31">
        <f t="shared" si="6"/>
        <v>5.2854667440655483</v>
      </c>
      <c r="W15" s="31">
        <f t="shared" si="6"/>
        <v>1.05558</v>
      </c>
      <c r="X15" s="31">
        <f t="shared" si="6"/>
        <v>0</v>
      </c>
      <c r="Y15" s="34">
        <f t="shared" si="6"/>
        <v>0.99922309418535493</v>
      </c>
      <c r="Z15" s="31">
        <f t="shared" si="6"/>
        <v>3.8239092693560441</v>
      </c>
      <c r="AA15" s="31">
        <f t="shared" si="6"/>
        <v>16.850378307189153</v>
      </c>
      <c r="AB15" s="19">
        <f>(AA15-AC15)/AC15</f>
        <v>0.2935491773135272</v>
      </c>
      <c r="AC15" s="31">
        <f t="shared" si="2"/>
        <v>13.02646903783311</v>
      </c>
      <c r="AD15" s="31"/>
      <c r="AE15" s="19"/>
      <c r="AF15" s="19"/>
      <c r="AG15" s="19"/>
      <c r="AH15" s="19"/>
      <c r="AI15" s="19"/>
      <c r="AJ15" s="43"/>
      <c r="AK15" s="43"/>
      <c r="AL15" s="43"/>
      <c r="AM15" s="42"/>
      <c r="AN15" s="43"/>
      <c r="AO15" s="44"/>
      <c r="AP15" s="44"/>
      <c r="AQ15" s="43"/>
      <c r="AR15" s="44"/>
      <c r="AS15" s="43"/>
      <c r="AT15" s="44"/>
      <c r="AU15" s="43"/>
      <c r="AV15" s="44"/>
      <c r="AW15" s="43"/>
      <c r="AX15" s="44"/>
      <c r="AY15" s="43"/>
      <c r="AZ15" s="44"/>
      <c r="BA15" s="43"/>
      <c r="BB15" s="45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</row>
    <row r="16" spans="1:129" x14ac:dyDescent="0.25">
      <c r="A16" s="61" t="s">
        <v>54</v>
      </c>
      <c r="B16" s="22" t="s">
        <v>46</v>
      </c>
      <c r="C16" s="47">
        <v>175710435.72964513</v>
      </c>
      <c r="D16" s="48">
        <v>13665243.972710524</v>
      </c>
      <c r="E16" s="47">
        <v>5331360.1998690749</v>
      </c>
      <c r="F16" s="47">
        <v>5801915.2114129923</v>
      </c>
      <c r="G16" s="47">
        <v>39016945.175131239</v>
      </c>
      <c r="H16" s="47">
        <v>809110.62472085957</v>
      </c>
      <c r="I16" s="35">
        <v>90254616.80817008</v>
      </c>
      <c r="J16" s="47">
        <v>20831243.737630367</v>
      </c>
      <c r="K16" s="47">
        <v>0</v>
      </c>
      <c r="L16" s="47">
        <v>19728712.870996576</v>
      </c>
      <c r="M16" s="47">
        <v>75499463.992446005</v>
      </c>
      <c r="N16" s="35">
        <v>270938612.59308767</v>
      </c>
      <c r="O16" s="49">
        <v>1973440547.0996599</v>
      </c>
      <c r="P16" s="31">
        <f t="shared" si="6"/>
        <v>8.903761300936301</v>
      </c>
      <c r="Q16" s="31">
        <f t="shared" si="6"/>
        <v>0.69245784945455569</v>
      </c>
      <c r="R16" s="31">
        <f t="shared" si="6"/>
        <v>0.27015560249354892</v>
      </c>
      <c r="S16" s="31">
        <f t="shared" si="6"/>
        <v>0.29400000014897798</v>
      </c>
      <c r="T16" s="31">
        <f t="shared" si="6"/>
        <v>1.9771026409928556</v>
      </c>
      <c r="U16" s="31">
        <f t="shared" si="6"/>
        <v>4.1000000020775848E-2</v>
      </c>
      <c r="V16" s="31">
        <f t="shared" si="6"/>
        <v>4.5734652072906945</v>
      </c>
      <c r="W16" s="31">
        <f t="shared" si="6"/>
        <v>1.0555800005348921</v>
      </c>
      <c r="X16" s="31">
        <f t="shared" si="6"/>
        <v>0</v>
      </c>
      <c r="Y16" s="34">
        <f t="shared" si="6"/>
        <v>0.99971153932109125</v>
      </c>
      <c r="Z16" s="31">
        <f t="shared" si="6"/>
        <v>3.8257784914476693</v>
      </c>
      <c r="AA16" s="31">
        <f t="shared" si="6"/>
        <v>13.729251331705058</v>
      </c>
      <c r="AB16" s="19">
        <f>(AA16-AC16)/AC16</f>
        <v>0.38630675856412344</v>
      </c>
      <c r="AC16" s="31">
        <f t="shared" si="2"/>
        <v>9.9034728402573915</v>
      </c>
      <c r="AD16" s="31"/>
      <c r="AE16" s="19"/>
      <c r="AF16" s="19"/>
      <c r="AG16" s="19"/>
      <c r="AH16" s="19"/>
      <c r="AI16" s="19"/>
      <c r="AJ16" s="43"/>
      <c r="AK16" s="43"/>
      <c r="AL16" s="43"/>
      <c r="AM16" s="42"/>
      <c r="AN16" s="43"/>
      <c r="AO16" s="44"/>
      <c r="AP16" s="44"/>
      <c r="AQ16" s="43"/>
      <c r="AR16" s="44"/>
      <c r="AS16" s="43"/>
      <c r="AT16" s="44"/>
      <c r="AU16" s="43"/>
      <c r="AV16" s="44"/>
      <c r="AW16" s="43"/>
      <c r="AX16" s="44"/>
      <c r="AY16" s="43"/>
      <c r="AZ16" s="44"/>
      <c r="BA16" s="43"/>
      <c r="BB16" s="45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</row>
    <row r="17" spans="1:129" x14ac:dyDescent="0.25">
      <c r="A17" s="61" t="s">
        <v>55</v>
      </c>
      <c r="B17" s="22" t="s">
        <v>46</v>
      </c>
      <c r="C17" s="47">
        <v>378012.21337516094</v>
      </c>
      <c r="D17" s="48">
        <v>9166.0368502712881</v>
      </c>
      <c r="E17" s="47">
        <v>3573.9792000000002</v>
      </c>
      <c r="F17" s="47">
        <v>10007.14176</v>
      </c>
      <c r="G17" s="47">
        <v>297282.83519999997</v>
      </c>
      <c r="H17" s="47">
        <v>1547.72432</v>
      </c>
      <c r="I17" s="35">
        <v>56434.496044889675</v>
      </c>
      <c r="J17" s="47"/>
      <c r="K17" s="47">
        <v>0</v>
      </c>
      <c r="L17" s="47">
        <v>13236.96</v>
      </c>
      <c r="M17" s="47">
        <v>50656.289207729002</v>
      </c>
      <c r="N17" s="35">
        <v>441905.46258288994</v>
      </c>
      <c r="O17" s="49">
        <v>1323696</v>
      </c>
      <c r="P17" s="31">
        <f t="shared" si="6"/>
        <v>28.557328372614325</v>
      </c>
      <c r="Q17" s="31">
        <f t="shared" si="6"/>
        <v>0.69245784910366792</v>
      </c>
      <c r="R17" s="31">
        <f t="shared" si="6"/>
        <v>0.27</v>
      </c>
      <c r="S17" s="31">
        <f t="shared" si="6"/>
        <v>0.75600000000000012</v>
      </c>
      <c r="T17" s="31">
        <f t="shared" si="6"/>
        <v>22.458542988722485</v>
      </c>
      <c r="U17" s="31">
        <f t="shared" si="6"/>
        <v>0.11692445395317354</v>
      </c>
      <c r="V17" s="31">
        <f t="shared" si="6"/>
        <v>4.2634030808350012</v>
      </c>
      <c r="W17" s="31">
        <f t="shared" si="6"/>
        <v>0</v>
      </c>
      <c r="X17" s="31">
        <f t="shared" si="6"/>
        <v>0</v>
      </c>
      <c r="Y17" s="34">
        <f t="shared" si="6"/>
        <v>0.99999999999999989</v>
      </c>
      <c r="Z17" s="31">
        <f t="shared" si="6"/>
        <v>3.8268823965418801</v>
      </c>
      <c r="AA17" s="31">
        <f t="shared" si="6"/>
        <v>33.384210769156212</v>
      </c>
      <c r="AB17" s="19">
        <f>(AA17-AC17)/AC17</f>
        <v>0.12947321721024008</v>
      </c>
      <c r="AC17" s="31">
        <f t="shared" si="2"/>
        <v>29.557328372614325</v>
      </c>
      <c r="AD17" s="31"/>
      <c r="AE17" s="19"/>
      <c r="AF17" s="19"/>
      <c r="AG17" s="19"/>
      <c r="AH17" s="19"/>
      <c r="AI17" s="19"/>
      <c r="AJ17" s="43"/>
      <c r="AK17" s="43"/>
      <c r="AL17" s="43"/>
      <c r="AM17" s="42"/>
      <c r="AN17" s="43"/>
      <c r="AO17" s="44"/>
      <c r="AP17" s="44"/>
      <c r="AQ17" s="43"/>
      <c r="AR17" s="44"/>
      <c r="AS17" s="43"/>
      <c r="AT17" s="44"/>
      <c r="AU17" s="43"/>
      <c r="AV17" s="44"/>
      <c r="AW17" s="43"/>
      <c r="AX17" s="44"/>
      <c r="AY17" s="43"/>
      <c r="AZ17" s="44"/>
      <c r="BA17" s="43"/>
      <c r="BB17" s="45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</row>
    <row r="18" spans="1:129" x14ac:dyDescent="0.25">
      <c r="A18" s="61" t="s">
        <v>56</v>
      </c>
      <c r="B18" s="22" t="s">
        <v>46</v>
      </c>
      <c r="C18" s="51">
        <v>13370632.61537138</v>
      </c>
      <c r="D18" s="52">
        <v>840187.71001432708</v>
      </c>
      <c r="E18" s="51">
        <v>327602.15224292513</v>
      </c>
      <c r="F18" s="51">
        <v>339735.56528895942</v>
      </c>
      <c r="G18" s="51">
        <v>5684423.0909511177</v>
      </c>
      <c r="H18" s="51">
        <v>56813.700011757603</v>
      </c>
      <c r="I18" s="53">
        <v>6121870.3968622936</v>
      </c>
      <c r="J18" s="51"/>
      <c r="K18" s="51">
        <v>0</v>
      </c>
      <c r="L18" s="51">
        <v>1213341.3046034265</v>
      </c>
      <c r="M18" s="51">
        <v>4643314.4795840122</v>
      </c>
      <c r="N18" s="53">
        <v>19227288.39955882</v>
      </c>
      <c r="O18" s="54">
        <v>121334130.46034265</v>
      </c>
      <c r="P18" s="55">
        <f t="shared" si="6"/>
        <v>11.01967975922611</v>
      </c>
      <c r="Q18" s="55">
        <f t="shared" si="6"/>
        <v>0.69245784910366792</v>
      </c>
      <c r="R18" s="55">
        <f t="shared" si="6"/>
        <v>0.27</v>
      </c>
      <c r="S18" s="55">
        <f t="shared" si="6"/>
        <v>0.27999999999999997</v>
      </c>
      <c r="T18" s="55">
        <f t="shared" si="6"/>
        <v>4.6849333072107342</v>
      </c>
      <c r="U18" s="55">
        <f t="shared" si="6"/>
        <v>4.682417040960031E-2</v>
      </c>
      <c r="V18" s="55">
        <f t="shared" si="6"/>
        <v>5.045464432502107</v>
      </c>
      <c r="W18" s="55">
        <f t="shared" si="6"/>
        <v>0</v>
      </c>
      <c r="X18" s="55">
        <f t="shared" si="6"/>
        <v>0</v>
      </c>
      <c r="Y18" s="29">
        <f t="shared" si="6"/>
        <v>1</v>
      </c>
      <c r="Z18" s="55">
        <f t="shared" si="6"/>
        <v>3.8268823965418801</v>
      </c>
      <c r="AA18" s="55">
        <f t="shared" si="6"/>
        <v>15.846562155767991</v>
      </c>
      <c r="AB18" s="30">
        <f>(AA18-AC18)/AC18</f>
        <v>0.31838472182292787</v>
      </c>
      <c r="AC18" s="31">
        <f t="shared" si="2"/>
        <v>12.01967975922611</v>
      </c>
      <c r="AD18" s="31"/>
      <c r="AE18" s="30"/>
      <c r="AF18" s="30"/>
      <c r="AG18" s="30"/>
      <c r="AH18" s="30"/>
      <c r="AI18" s="30"/>
      <c r="AJ18" s="56"/>
      <c r="AK18" s="56"/>
      <c r="AL18" s="56"/>
      <c r="AM18" s="57"/>
      <c r="AN18" s="56"/>
      <c r="AO18" s="58"/>
      <c r="AP18" s="58"/>
      <c r="AQ18" s="56"/>
      <c r="AR18" s="58"/>
      <c r="AS18" s="56"/>
      <c r="AT18" s="58"/>
      <c r="AU18" s="56"/>
      <c r="AV18" s="58"/>
      <c r="AW18" s="56"/>
      <c r="AX18" s="58"/>
      <c r="AY18" s="56"/>
      <c r="AZ18" s="58"/>
      <c r="BA18" s="56"/>
      <c r="BB18" s="59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</row>
    <row r="19" spans="1:129" x14ac:dyDescent="0.25">
      <c r="A19" s="33" t="s">
        <v>57</v>
      </c>
      <c r="B19" s="2"/>
      <c r="C19" s="35">
        <f>SUM(C15:C18)</f>
        <v>899835173.34186471</v>
      </c>
      <c r="D19" s="35">
        <f t="shared" ref="D19:N19" si="7">SUM(D15:D18)</f>
        <v>55413861.23911041</v>
      </c>
      <c r="E19" s="35">
        <f t="shared" si="7"/>
        <v>21613010.093787801</v>
      </c>
      <c r="F19" s="35">
        <f t="shared" si="7"/>
        <v>28714069.023608487</v>
      </c>
      <c r="G19" s="35">
        <f t="shared" si="7"/>
        <v>298128044.45454544</v>
      </c>
      <c r="H19" s="35">
        <f t="shared" si="7"/>
        <v>4175050.6403829982</v>
      </c>
      <c r="I19" s="35">
        <f t="shared" si="7"/>
        <v>408613218.98428982</v>
      </c>
      <c r="J19" s="35">
        <f t="shared" si="7"/>
        <v>83177918.906139731</v>
      </c>
      <c r="K19" s="35">
        <f t="shared" si="7"/>
        <v>0</v>
      </c>
      <c r="L19" s="35">
        <f t="shared" si="7"/>
        <v>79973307.462213963</v>
      </c>
      <c r="M19" s="35">
        <f t="shared" si="7"/>
        <v>306048442.52037805</v>
      </c>
      <c r="N19" s="35">
        <f t="shared" si="7"/>
        <v>1285856923.3244565</v>
      </c>
      <c r="O19" s="38">
        <f>SUM(O15:O18)</f>
        <v>8002488715.2213984</v>
      </c>
      <c r="P19" s="31">
        <f t="shared" si="6"/>
        <v>11.244441640140066</v>
      </c>
      <c r="Q19" s="31">
        <f t="shared" si="6"/>
        <v>0.69245784919019804</v>
      </c>
      <c r="R19" s="31">
        <f t="shared" si="6"/>
        <v>0.27007860757964031</v>
      </c>
      <c r="S19" s="31">
        <f t="shared" si="6"/>
        <v>0.35881423948767266</v>
      </c>
      <c r="T19" s="31">
        <f t="shared" si="6"/>
        <v>3.7254416102765773</v>
      </c>
      <c r="U19" s="31">
        <f t="shared" si="6"/>
        <v>5.2171902878684541E-2</v>
      </c>
      <c r="V19" s="31">
        <f t="shared" si="6"/>
        <v>5.1060767909247229</v>
      </c>
      <c r="W19" s="31">
        <f t="shared" si="6"/>
        <v>1.0394006398025706</v>
      </c>
      <c r="X19" s="31">
        <f t="shared" si="6"/>
        <v>0</v>
      </c>
      <c r="Y19" s="34">
        <f t="shared" si="6"/>
        <v>0.99935545438630968</v>
      </c>
      <c r="Z19" s="31">
        <f t="shared" si="6"/>
        <v>3.8244157962790815</v>
      </c>
      <c r="AA19" s="31">
        <f t="shared" si="6"/>
        <v>16.068212890805452</v>
      </c>
      <c r="AB19" s="19">
        <f>(AA19-AC19)/AC19</f>
        <v>0.31235537201027225</v>
      </c>
      <c r="AC19" s="31">
        <f t="shared" si="2"/>
        <v>12.243797094526375</v>
      </c>
      <c r="AD19" s="31"/>
      <c r="AE19" s="19"/>
      <c r="AF19" s="19"/>
      <c r="AG19" s="19"/>
      <c r="AH19" s="19"/>
      <c r="AI19" s="19"/>
      <c r="AJ19" s="43"/>
      <c r="AK19" s="43"/>
      <c r="AL19" s="43"/>
      <c r="AM19" s="42"/>
      <c r="AN19" s="43"/>
      <c r="AO19" s="44"/>
      <c r="AP19" s="44"/>
      <c r="AQ19" s="43"/>
      <c r="AR19" s="44"/>
      <c r="AS19" s="43"/>
      <c r="AT19" s="44"/>
      <c r="AU19" s="43"/>
      <c r="AV19" s="44"/>
      <c r="AW19" s="43"/>
      <c r="AX19" s="44"/>
      <c r="AY19" s="43"/>
      <c r="AZ19" s="44"/>
      <c r="BA19" s="43"/>
      <c r="BB19" s="45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</row>
    <row r="20" spans="1:129" x14ac:dyDescent="0.25">
      <c r="A20" s="60"/>
      <c r="B20" s="2"/>
      <c r="C20" s="47"/>
      <c r="D20" s="36"/>
      <c r="E20" s="47"/>
      <c r="F20" s="47"/>
      <c r="G20" s="47"/>
      <c r="H20" s="47"/>
      <c r="I20" s="35"/>
      <c r="J20" s="35"/>
      <c r="K20" s="35"/>
      <c r="L20" s="35"/>
      <c r="M20" s="35"/>
      <c r="N20" s="35"/>
      <c r="O20" s="38"/>
      <c r="P20" s="31"/>
      <c r="Q20" s="31"/>
      <c r="R20" s="31"/>
      <c r="S20" s="31"/>
      <c r="T20" s="31"/>
      <c r="U20" s="31"/>
      <c r="V20" s="31"/>
      <c r="W20" s="31"/>
      <c r="X20" s="31"/>
      <c r="Y20" s="34"/>
      <c r="Z20" s="31"/>
      <c r="AA20" s="31"/>
      <c r="AB20" s="19"/>
      <c r="AC20" s="31">
        <f t="shared" si="2"/>
        <v>0</v>
      </c>
      <c r="AD20" s="31"/>
      <c r="AE20" s="19"/>
      <c r="AF20" s="19"/>
      <c r="AG20" s="19"/>
      <c r="AH20" s="19"/>
      <c r="AI20" s="19"/>
      <c r="AJ20" s="42"/>
      <c r="AK20" s="42"/>
      <c r="AL20" s="43"/>
      <c r="AM20" s="42"/>
      <c r="AN20" s="43"/>
      <c r="AO20" s="44"/>
      <c r="AP20" s="44"/>
      <c r="AQ20" s="43"/>
      <c r="AR20" s="44"/>
      <c r="AS20" s="43"/>
      <c r="AT20" s="44"/>
      <c r="AU20" s="43"/>
      <c r="AV20" s="44"/>
      <c r="AW20" s="43"/>
      <c r="AX20" s="44"/>
      <c r="AY20" s="43"/>
      <c r="AZ20" s="44"/>
      <c r="BA20" s="42"/>
      <c r="BB20" s="45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</row>
    <row r="21" spans="1:129" x14ac:dyDescent="0.25">
      <c r="A21" s="33" t="s">
        <v>58</v>
      </c>
      <c r="B21" s="2"/>
      <c r="C21" s="47"/>
      <c r="D21" s="36"/>
      <c r="E21" s="47"/>
      <c r="F21" s="47"/>
      <c r="G21" s="47"/>
      <c r="H21" s="47"/>
      <c r="I21" s="35"/>
      <c r="J21" s="35"/>
      <c r="K21" s="35"/>
      <c r="L21" s="35"/>
      <c r="M21" s="35"/>
      <c r="N21" s="35"/>
      <c r="O21" s="38"/>
      <c r="P21" s="31"/>
      <c r="Q21" s="31"/>
      <c r="R21" s="31"/>
      <c r="S21" s="31"/>
      <c r="T21" s="31"/>
      <c r="U21" s="31"/>
      <c r="V21" s="31"/>
      <c r="W21" s="31"/>
      <c r="X21" s="31"/>
      <c r="Y21" s="34"/>
      <c r="Z21" s="31"/>
      <c r="AA21" s="31"/>
      <c r="AB21" s="19"/>
      <c r="AC21" s="31">
        <f t="shared" si="2"/>
        <v>0</v>
      </c>
      <c r="AD21" s="31"/>
      <c r="AE21" s="19"/>
      <c r="AF21" s="19"/>
      <c r="AG21" s="19"/>
      <c r="AH21" s="19"/>
      <c r="AI21" s="19"/>
      <c r="AJ21" s="42"/>
      <c r="AK21" s="42"/>
      <c r="AL21" s="43"/>
      <c r="AM21" s="42"/>
      <c r="AN21" s="43"/>
      <c r="AO21" s="44"/>
      <c r="AP21" s="44"/>
      <c r="AQ21" s="43"/>
      <c r="AR21" s="44"/>
      <c r="AS21" s="43"/>
      <c r="AT21" s="44"/>
      <c r="AU21" s="43"/>
      <c r="AV21" s="44"/>
      <c r="AW21" s="43"/>
      <c r="AX21" s="44"/>
      <c r="AY21" s="43"/>
      <c r="AZ21" s="44"/>
      <c r="BA21" s="42"/>
      <c r="BB21" s="45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</row>
    <row r="22" spans="1:129" x14ac:dyDescent="0.25">
      <c r="A22" s="61" t="s">
        <v>59</v>
      </c>
      <c r="B22" s="22" t="s">
        <v>60</v>
      </c>
      <c r="C22" s="47">
        <v>8480988.7304155733</v>
      </c>
      <c r="D22" s="48">
        <v>426329.56210262998</v>
      </c>
      <c r="E22" s="47">
        <v>248251.39565033093</v>
      </c>
      <c r="F22" s="47">
        <v>256424.06563867404</v>
      </c>
      <c r="G22" s="47">
        <v>1689747.7747458699</v>
      </c>
      <c r="H22" s="47">
        <v>36239.3124797614</v>
      </c>
      <c r="I22" s="35">
        <v>5812707.811471507</v>
      </c>
      <c r="J22" s="47">
        <v>11288.808326799879</v>
      </c>
      <c r="K22" s="47">
        <v>0</v>
      </c>
      <c r="L22" s="47">
        <v>906473.76</v>
      </c>
      <c r="M22" s="47">
        <v>3468968.4750711289</v>
      </c>
      <c r="N22" s="35">
        <v>12856430.965486702</v>
      </c>
      <c r="O22" s="49">
        <v>90647376</v>
      </c>
      <c r="P22" s="31">
        <f t="shared" ref="P22:AA24" si="8">C22/$O22*100</f>
        <v>9.3560223192953469</v>
      </c>
      <c r="Q22" s="31">
        <f t="shared" si="8"/>
        <v>0.47031649554051069</v>
      </c>
      <c r="R22" s="31">
        <f t="shared" si="8"/>
        <v>0.27386495517568094</v>
      </c>
      <c r="S22" s="31">
        <f t="shared" si="8"/>
        <v>0.28288084769124927</v>
      </c>
      <c r="T22" s="31">
        <f t="shared" si="8"/>
        <v>1.8640890109669253</v>
      </c>
      <c r="U22" s="31">
        <f t="shared" si="8"/>
        <v>3.9978335919796951E-2</v>
      </c>
      <c r="V22" s="31">
        <f t="shared" si="8"/>
        <v>6.4124391327902392</v>
      </c>
      <c r="W22" s="31">
        <f t="shared" si="8"/>
        <v>1.2453541210944571E-2</v>
      </c>
      <c r="X22" s="31">
        <f t="shared" si="8"/>
        <v>0</v>
      </c>
      <c r="Y22" s="34">
        <f t="shared" si="8"/>
        <v>1</v>
      </c>
      <c r="Z22" s="31">
        <f t="shared" si="8"/>
        <v>3.8268823965418801</v>
      </c>
      <c r="AA22" s="31">
        <f t="shared" si="8"/>
        <v>14.182904715837225</v>
      </c>
      <c r="AB22" s="19">
        <f>(AA22-AC22)/AC22</f>
        <v>0.36953207308288899</v>
      </c>
      <c r="AC22" s="31">
        <f t="shared" si="2"/>
        <v>10.356022319295347</v>
      </c>
      <c r="AD22" s="31"/>
      <c r="AE22" s="19"/>
      <c r="AF22" s="19"/>
      <c r="AG22" s="19"/>
      <c r="AH22" s="19"/>
      <c r="AI22" s="19"/>
      <c r="AJ22" s="43"/>
      <c r="AK22" s="43"/>
      <c r="AL22" s="43"/>
      <c r="AM22" s="42"/>
      <c r="AN22" s="43"/>
      <c r="AO22" s="44"/>
      <c r="AP22" s="44"/>
      <c r="AQ22" s="43"/>
      <c r="AR22" s="44"/>
      <c r="AS22" s="43"/>
      <c r="AT22" s="44"/>
      <c r="AU22" s="43"/>
      <c r="AV22" s="44"/>
      <c r="AW22" s="43"/>
      <c r="AX22" s="44"/>
      <c r="AY22" s="43"/>
      <c r="AZ22" s="44"/>
      <c r="BA22" s="43"/>
      <c r="BB22" s="45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</row>
    <row r="23" spans="1:129" x14ac:dyDescent="0.25">
      <c r="A23" s="60" t="s">
        <v>59</v>
      </c>
      <c r="B23" s="22" t="s">
        <v>46</v>
      </c>
      <c r="C23" s="51">
        <v>1272618916.9840841</v>
      </c>
      <c r="D23" s="52">
        <v>60472000.324200101</v>
      </c>
      <c r="E23" s="51">
        <v>37242088.189057454</v>
      </c>
      <c r="F23" s="51">
        <v>38065159.707643829</v>
      </c>
      <c r="G23" s="51">
        <v>295247868.65895367</v>
      </c>
      <c r="H23" s="51">
        <v>5401137.5260845982</v>
      </c>
      <c r="I23" s="53">
        <v>827939277.2060883</v>
      </c>
      <c r="J23" s="51">
        <v>8251385.3720562421</v>
      </c>
      <c r="K23" s="51">
        <v>0</v>
      </c>
      <c r="L23" s="51">
        <v>128598512.52582374</v>
      </c>
      <c r="M23" s="51">
        <v>492131383.80654538</v>
      </c>
      <c r="N23" s="53">
        <v>1893348813.3164535</v>
      </c>
      <c r="O23" s="54">
        <v>12859851252.582375</v>
      </c>
      <c r="P23" s="55">
        <f t="shared" si="8"/>
        <v>9.896062497056727</v>
      </c>
      <c r="Q23" s="55">
        <f t="shared" si="8"/>
        <v>0.47023872311164389</v>
      </c>
      <c r="R23" s="55">
        <f t="shared" si="8"/>
        <v>0.289599680879504</v>
      </c>
      <c r="S23" s="55">
        <f t="shared" si="8"/>
        <v>0.29599999999999999</v>
      </c>
      <c r="T23" s="55">
        <f t="shared" si="8"/>
        <v>2.2958886760036608</v>
      </c>
      <c r="U23" s="55">
        <f t="shared" si="8"/>
        <v>4.200000000000001E-2</v>
      </c>
      <c r="V23" s="55">
        <f t="shared" si="8"/>
        <v>6.4381714916012784</v>
      </c>
      <c r="W23" s="55">
        <f t="shared" si="8"/>
        <v>6.4163925460640842E-2</v>
      </c>
      <c r="X23" s="55">
        <f t="shared" si="8"/>
        <v>0</v>
      </c>
      <c r="Y23" s="29">
        <f t="shared" si="8"/>
        <v>1</v>
      </c>
      <c r="Z23" s="55">
        <f t="shared" si="8"/>
        <v>3.8268823965418801</v>
      </c>
      <c r="AA23" s="55">
        <f t="shared" si="8"/>
        <v>14.722944893598608</v>
      </c>
      <c r="AB23" s="30">
        <f>(AA23-AC23)/AC23</f>
        <v>0.35121700133195904</v>
      </c>
      <c r="AC23" s="31">
        <f t="shared" si="2"/>
        <v>10.896062497056727</v>
      </c>
      <c r="AD23" s="31"/>
      <c r="AE23" s="30"/>
      <c r="AF23" s="30"/>
      <c r="AG23" s="30"/>
      <c r="AH23" s="30"/>
      <c r="AI23" s="30"/>
      <c r="AJ23" s="56"/>
      <c r="AK23" s="56"/>
      <c r="AL23" s="56"/>
      <c r="AM23" s="57"/>
      <c r="AN23" s="56"/>
      <c r="AO23" s="58"/>
      <c r="AP23" s="58"/>
      <c r="AQ23" s="56"/>
      <c r="AR23" s="58"/>
      <c r="AS23" s="56"/>
      <c r="AT23" s="58"/>
      <c r="AU23" s="56"/>
      <c r="AV23" s="58"/>
      <c r="AW23" s="56"/>
      <c r="AX23" s="58"/>
      <c r="AY23" s="56"/>
      <c r="AZ23" s="58"/>
      <c r="BA23" s="56"/>
      <c r="BB23" s="59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</row>
    <row r="24" spans="1:129" x14ac:dyDescent="0.25">
      <c r="A24" s="64" t="s">
        <v>61</v>
      </c>
      <c r="B24" s="18"/>
      <c r="C24" s="36">
        <f>SUM(C22:C23)</f>
        <v>1281099905.7144997</v>
      </c>
      <c r="D24" s="36">
        <f t="shared" ref="D24:N24" si="9">SUM(D22:D23)</f>
        <v>60898329.886302732</v>
      </c>
      <c r="E24" s="36">
        <f t="shared" si="9"/>
        <v>37490339.584707782</v>
      </c>
      <c r="F24" s="36">
        <f t="shared" si="9"/>
        <v>38321583.773282506</v>
      </c>
      <c r="G24" s="36">
        <f t="shared" si="9"/>
        <v>296937616.43369955</v>
      </c>
      <c r="H24" s="36">
        <f t="shared" si="9"/>
        <v>5437376.8385643596</v>
      </c>
      <c r="I24" s="36">
        <f t="shared" si="9"/>
        <v>833751985.01755977</v>
      </c>
      <c r="J24" s="36">
        <f t="shared" si="9"/>
        <v>8262674.1803830415</v>
      </c>
      <c r="K24" s="36">
        <f t="shared" si="9"/>
        <v>0</v>
      </c>
      <c r="L24" s="36">
        <f t="shared" si="9"/>
        <v>129504986.28582375</v>
      </c>
      <c r="M24" s="36">
        <f t="shared" si="9"/>
        <v>495600352.28161651</v>
      </c>
      <c r="N24" s="36">
        <f t="shared" si="9"/>
        <v>1906205244.2819402</v>
      </c>
      <c r="O24" s="38">
        <f>SUM(O22:O23)</f>
        <v>12950498628.582375</v>
      </c>
      <c r="P24" s="31">
        <f t="shared" si="8"/>
        <v>9.8922824707849504</v>
      </c>
      <c r="Q24" s="31">
        <f t="shared" si="8"/>
        <v>0.47023926748192679</v>
      </c>
      <c r="R24" s="31">
        <f t="shared" si="8"/>
        <v>0.28948954522851184</v>
      </c>
      <c r="S24" s="31">
        <f t="shared" si="8"/>
        <v>0.29590817212786635</v>
      </c>
      <c r="T24" s="31">
        <f t="shared" si="8"/>
        <v>2.2928662822166856</v>
      </c>
      <c r="U24" s="31">
        <f t="shared" si="8"/>
        <v>4.1985849305939515E-2</v>
      </c>
      <c r="V24" s="31">
        <f t="shared" si="8"/>
        <v>6.43799137723878</v>
      </c>
      <c r="W24" s="31">
        <f t="shared" si="8"/>
        <v>6.3801977185240735E-2</v>
      </c>
      <c r="X24" s="31">
        <f t="shared" si="8"/>
        <v>0</v>
      </c>
      <c r="Y24" s="34">
        <f t="shared" si="8"/>
        <v>1</v>
      </c>
      <c r="Z24" s="31">
        <f t="shared" si="8"/>
        <v>3.8268823965418801</v>
      </c>
      <c r="AA24" s="31">
        <f t="shared" si="8"/>
        <v>14.719164867326834</v>
      </c>
      <c r="AB24" s="19">
        <f>(AA24-AC24)/AC24</f>
        <v>0.35133888666643254</v>
      </c>
      <c r="AC24" s="31">
        <f t="shared" si="2"/>
        <v>10.89228247078495</v>
      </c>
      <c r="AD24" s="31"/>
      <c r="AE24" s="19"/>
      <c r="AF24" s="19"/>
      <c r="AG24" s="19"/>
      <c r="AH24" s="19"/>
      <c r="AI24" s="19"/>
      <c r="AJ24" s="43"/>
      <c r="AK24" s="43"/>
      <c r="AL24" s="43"/>
      <c r="AM24" s="42"/>
      <c r="AN24" s="43"/>
      <c r="AO24" s="44"/>
      <c r="AP24" s="44"/>
      <c r="AQ24" s="43"/>
      <c r="AR24" s="44"/>
      <c r="AS24" s="43"/>
      <c r="AT24" s="44"/>
      <c r="AU24" s="43"/>
      <c r="AV24" s="44"/>
      <c r="AW24" s="43"/>
      <c r="AX24" s="44"/>
      <c r="AY24" s="43"/>
      <c r="AZ24" s="44"/>
      <c r="BA24" s="43"/>
      <c r="BB24" s="45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</row>
    <row r="25" spans="1:129" x14ac:dyDescent="0.25">
      <c r="A25" s="60"/>
      <c r="B25" s="2"/>
      <c r="C25" s="47"/>
      <c r="D25" s="36"/>
      <c r="E25" s="47"/>
      <c r="F25" s="47"/>
      <c r="G25" s="47"/>
      <c r="H25" s="47"/>
      <c r="I25" s="35"/>
      <c r="J25" s="35"/>
      <c r="K25" s="35"/>
      <c r="L25" s="35"/>
      <c r="M25" s="35"/>
      <c r="N25" s="35"/>
      <c r="O25" s="38"/>
      <c r="P25" s="31"/>
      <c r="Q25" s="31"/>
      <c r="R25" s="31"/>
      <c r="S25" s="31"/>
      <c r="T25" s="31"/>
      <c r="U25" s="31"/>
      <c r="V25" s="31"/>
      <c r="W25" s="31"/>
      <c r="X25" s="31"/>
      <c r="Y25" s="34"/>
      <c r="Z25" s="31"/>
      <c r="AA25" s="31"/>
      <c r="AB25" s="19"/>
      <c r="AC25" s="31">
        <f t="shared" si="2"/>
        <v>0</v>
      </c>
      <c r="AD25" s="31"/>
      <c r="AE25" s="19"/>
      <c r="AF25" s="19"/>
      <c r="AG25" s="19"/>
      <c r="AH25" s="19"/>
      <c r="AI25" s="19"/>
      <c r="AJ25" s="42"/>
      <c r="AK25" s="42"/>
      <c r="AL25" s="43"/>
      <c r="AM25" s="42"/>
      <c r="AN25" s="43"/>
      <c r="AO25" s="44"/>
      <c r="AP25" s="44"/>
      <c r="AQ25" s="43"/>
      <c r="AR25" s="44"/>
      <c r="AS25" s="43"/>
      <c r="AT25" s="44"/>
      <c r="AU25" s="43"/>
      <c r="AV25" s="44"/>
      <c r="AW25" s="43"/>
      <c r="AX25" s="44"/>
      <c r="AY25" s="43"/>
      <c r="AZ25" s="44"/>
      <c r="BA25" s="42"/>
      <c r="BB25" s="45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</row>
    <row r="26" spans="1:129" x14ac:dyDescent="0.25">
      <c r="A26" s="65" t="s">
        <v>62</v>
      </c>
      <c r="B26" s="2"/>
      <c r="C26" s="47"/>
      <c r="D26" s="36"/>
      <c r="E26" s="47"/>
      <c r="F26" s="47"/>
      <c r="G26" s="47"/>
      <c r="H26" s="47"/>
      <c r="I26" s="35"/>
      <c r="J26" s="35"/>
      <c r="K26" s="35"/>
      <c r="L26" s="35"/>
      <c r="M26" s="35"/>
      <c r="N26" s="35"/>
      <c r="O26" s="38"/>
      <c r="P26" s="31"/>
      <c r="Q26" s="31"/>
      <c r="R26" s="31"/>
      <c r="S26" s="31"/>
      <c r="T26" s="31"/>
      <c r="U26" s="31"/>
      <c r="V26" s="31"/>
      <c r="W26" s="31"/>
      <c r="X26" s="31"/>
      <c r="Y26" s="34"/>
      <c r="Z26" s="31"/>
      <c r="AA26" s="31"/>
      <c r="AB26" s="19"/>
      <c r="AC26" s="31">
        <f t="shared" si="2"/>
        <v>0</v>
      </c>
      <c r="AD26" s="31"/>
      <c r="AE26" s="19"/>
      <c r="AF26" s="19"/>
      <c r="AG26" s="19"/>
      <c r="AH26" s="19"/>
      <c r="AI26" s="19"/>
      <c r="AJ26" s="42"/>
      <c r="AK26" s="42"/>
      <c r="AL26" s="43"/>
      <c r="AM26" s="42"/>
      <c r="AN26" s="43"/>
      <c r="AO26" s="44"/>
      <c r="AP26" s="44"/>
      <c r="AQ26" s="43"/>
      <c r="AR26" s="44"/>
      <c r="AS26" s="43"/>
      <c r="AT26" s="44"/>
      <c r="AU26" s="43"/>
      <c r="AV26" s="44"/>
      <c r="AW26" s="43"/>
      <c r="AX26" s="44"/>
      <c r="AY26" s="43"/>
      <c r="AZ26" s="44"/>
      <c r="BA26" s="42"/>
      <c r="BB26" s="45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</row>
    <row r="27" spans="1:129" x14ac:dyDescent="0.25">
      <c r="A27" s="61" t="s">
        <v>63</v>
      </c>
      <c r="B27" s="22" t="s">
        <v>35</v>
      </c>
      <c r="C27" s="48">
        <v>740267.47738546343</v>
      </c>
      <c r="D27" s="48">
        <v>40964.527087357172</v>
      </c>
      <c r="E27" s="48">
        <v>23860.126206662444</v>
      </c>
      <c r="F27" s="48">
        <v>21426.579750900361</v>
      </c>
      <c r="G27" s="48">
        <v>61178.086476247103</v>
      </c>
      <c r="H27" s="48">
        <v>2961.3972013439525</v>
      </c>
      <c r="I27" s="35">
        <v>589876.76066295244</v>
      </c>
      <c r="J27" s="66"/>
      <c r="K27" s="47">
        <v>0</v>
      </c>
      <c r="L27" s="47">
        <v>87099.91768658685</v>
      </c>
      <c r="M27" s="47">
        <v>333321.14173504594</v>
      </c>
      <c r="N27" s="35">
        <v>1160688.5368070961</v>
      </c>
      <c r="O27" s="49">
        <v>8709991.7686586846</v>
      </c>
      <c r="P27" s="31">
        <f t="shared" ref="P27:AA28" si="10">C27/$O27*100</f>
        <v>8.4990605852141083</v>
      </c>
      <c r="Q27" s="31">
        <f t="shared" si="10"/>
        <v>0.47031648450875174</v>
      </c>
      <c r="R27" s="31">
        <f t="shared" si="10"/>
        <v>0.2739397101673362</v>
      </c>
      <c r="S27" s="31">
        <f t="shared" si="10"/>
        <v>0.24599999999999994</v>
      </c>
      <c r="T27" s="31">
        <f t="shared" si="10"/>
        <v>0.7023897163299887</v>
      </c>
      <c r="U27" s="31">
        <f t="shared" si="10"/>
        <v>3.3999999999999996E-2</v>
      </c>
      <c r="V27" s="31">
        <f t="shared" si="10"/>
        <v>6.7724146742080311</v>
      </c>
      <c r="W27" s="31">
        <f t="shared" si="10"/>
        <v>0</v>
      </c>
      <c r="X27" s="31">
        <f t="shared" si="10"/>
        <v>0</v>
      </c>
      <c r="Y27" s="34">
        <f t="shared" si="10"/>
        <v>1</v>
      </c>
      <c r="Z27" s="31">
        <f t="shared" si="10"/>
        <v>3.8268823965418801</v>
      </c>
      <c r="AA27" s="31">
        <f t="shared" si="10"/>
        <v>13.325942981755986</v>
      </c>
      <c r="AB27" s="19">
        <f>(AA27-AC27)/AC27</f>
        <v>0.40286956401758967</v>
      </c>
      <c r="AC27" s="31">
        <f t="shared" si="2"/>
        <v>9.4990605852141083</v>
      </c>
      <c r="AD27" s="31"/>
      <c r="AE27" s="19"/>
      <c r="AF27" s="19"/>
      <c r="AG27" s="19"/>
      <c r="AH27" s="19"/>
      <c r="AI27" s="19"/>
      <c r="AJ27" s="43"/>
      <c r="AK27" s="43"/>
      <c r="AL27" s="43"/>
      <c r="AM27" s="42"/>
      <c r="AN27" s="43"/>
      <c r="AO27" s="44"/>
      <c r="AP27" s="44"/>
      <c r="AQ27" s="43"/>
      <c r="AR27" s="44"/>
      <c r="AS27" s="43"/>
      <c r="AT27" s="44"/>
      <c r="AU27" s="43"/>
      <c r="AV27" s="44"/>
      <c r="AW27" s="43"/>
      <c r="AX27" s="44"/>
      <c r="AY27" s="43"/>
      <c r="AZ27" s="44"/>
      <c r="BA27" s="43"/>
      <c r="BB27" s="45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</row>
    <row r="28" spans="1:129" x14ac:dyDescent="0.25">
      <c r="A28" s="61" t="s">
        <v>64</v>
      </c>
      <c r="B28" s="22" t="s">
        <v>35</v>
      </c>
      <c r="C28" s="48">
        <v>175856.7168138049</v>
      </c>
      <c r="D28" s="48">
        <v>10056.6758656358</v>
      </c>
      <c r="E28" s="48">
        <v>4425.5163620139156</v>
      </c>
      <c r="F28" s="48">
        <v>5260.16479833619</v>
      </c>
      <c r="G28" s="48">
        <v>13370.9847532651</v>
      </c>
      <c r="H28" s="48">
        <v>727.01466074565178</v>
      </c>
      <c r="I28" s="35">
        <v>142016.36037380825</v>
      </c>
      <c r="J28" s="66"/>
      <c r="K28" s="47">
        <v>0</v>
      </c>
      <c r="L28" s="47">
        <v>21382.784139577991</v>
      </c>
      <c r="M28" s="47">
        <v>81829.400212805922</v>
      </c>
      <c r="N28" s="35">
        <v>279068.90116618882</v>
      </c>
      <c r="O28" s="49">
        <v>2138278.4139577989</v>
      </c>
      <c r="P28" s="31">
        <f t="shared" si="10"/>
        <v>8.2242198053295983</v>
      </c>
      <c r="Q28" s="31">
        <f t="shared" si="10"/>
        <v>0.47031648451342778</v>
      </c>
      <c r="R28" s="31">
        <f t="shared" si="10"/>
        <v>0.20696633016196447</v>
      </c>
      <c r="S28" s="31">
        <f t="shared" si="10"/>
        <v>0.24599999532334077</v>
      </c>
      <c r="T28" s="31">
        <f t="shared" si="10"/>
        <v>0.62531542506274351</v>
      </c>
      <c r="U28" s="31">
        <f t="shared" si="10"/>
        <v>3.4000000000000009E-2</v>
      </c>
      <c r="V28" s="31">
        <f t="shared" si="10"/>
        <v>6.6416215702681223</v>
      </c>
      <c r="W28" s="31">
        <f t="shared" si="10"/>
        <v>0</v>
      </c>
      <c r="X28" s="31">
        <f t="shared" si="10"/>
        <v>0</v>
      </c>
      <c r="Y28" s="34">
        <f t="shared" si="10"/>
        <v>1</v>
      </c>
      <c r="Z28" s="31">
        <f t="shared" si="10"/>
        <v>3.8268823965418801</v>
      </c>
      <c r="AA28" s="31">
        <f t="shared" si="10"/>
        <v>13.051102201871478</v>
      </c>
      <c r="AB28" s="19">
        <f>(AA28-AC28)/AC28</f>
        <v>0.41487328763900139</v>
      </c>
      <c r="AC28" s="31">
        <f t="shared" si="2"/>
        <v>9.2242198053295983</v>
      </c>
      <c r="AD28" s="31"/>
      <c r="AE28" s="19"/>
      <c r="AF28" s="19"/>
      <c r="AG28" s="19"/>
      <c r="AH28" s="19"/>
      <c r="AI28" s="19"/>
      <c r="AJ28" s="43"/>
      <c r="AK28" s="43"/>
      <c r="AL28" s="43"/>
      <c r="AM28" s="42"/>
      <c r="AN28" s="43"/>
      <c r="AO28" s="44"/>
      <c r="AP28" s="44"/>
      <c r="AQ28" s="43"/>
      <c r="AR28" s="44"/>
      <c r="AS28" s="43"/>
      <c r="AT28" s="44"/>
      <c r="AU28" s="43"/>
      <c r="AV28" s="44"/>
      <c r="AW28" s="43"/>
      <c r="AX28" s="44"/>
      <c r="AY28" s="43"/>
      <c r="AZ28" s="44"/>
      <c r="BA28" s="43"/>
      <c r="BB28" s="45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</row>
    <row r="29" spans="1:129" x14ac:dyDescent="0.25">
      <c r="A29" s="61" t="s">
        <v>65</v>
      </c>
      <c r="B29" s="22" t="s">
        <v>35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35">
        <v>0</v>
      </c>
      <c r="J29" s="66"/>
      <c r="K29" s="51">
        <v>0</v>
      </c>
      <c r="L29" s="47"/>
      <c r="M29" s="51">
        <v>0</v>
      </c>
      <c r="N29" s="35">
        <v>0</v>
      </c>
      <c r="O29" s="62">
        <v>0</v>
      </c>
      <c r="P29" s="55"/>
      <c r="Q29" s="55"/>
      <c r="R29" s="55"/>
      <c r="S29" s="55"/>
      <c r="T29" s="55"/>
      <c r="U29" s="55"/>
      <c r="V29" s="55"/>
      <c r="W29" s="55"/>
      <c r="X29" s="55"/>
      <c r="Y29" s="29"/>
      <c r="Z29" s="55"/>
      <c r="AA29" s="55"/>
      <c r="AB29" s="30"/>
      <c r="AC29" s="31">
        <f t="shared" si="2"/>
        <v>0</v>
      </c>
      <c r="AD29" s="31"/>
      <c r="AE29" s="30"/>
      <c r="AF29" s="30"/>
      <c r="AG29" s="30"/>
      <c r="AH29" s="30"/>
      <c r="AI29" s="19"/>
      <c r="AJ29" s="67"/>
      <c r="AK29" s="56"/>
      <c r="AL29" s="67"/>
      <c r="AM29" s="57"/>
      <c r="AN29" s="56"/>
      <c r="AO29" s="58"/>
      <c r="AP29" s="58"/>
      <c r="AQ29" s="56"/>
      <c r="AR29" s="58"/>
      <c r="AS29" s="56"/>
      <c r="AT29" s="58"/>
      <c r="AU29" s="56"/>
      <c r="AV29" s="58"/>
      <c r="AW29" s="56"/>
      <c r="AX29" s="58"/>
      <c r="AY29" s="56"/>
      <c r="AZ29" s="58"/>
      <c r="BA29" s="56"/>
      <c r="BB29" s="59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</row>
    <row r="30" spans="1:129" x14ac:dyDescent="0.25">
      <c r="A30" s="68" t="s">
        <v>66</v>
      </c>
      <c r="B30" s="69" t="s">
        <v>35</v>
      </c>
      <c r="C30" s="36">
        <f>SUM(C27:C29)</f>
        <v>916124.19419926836</v>
      </c>
      <c r="D30" s="36">
        <f t="shared" ref="D30:N30" si="11">SUM(D27:D29)</f>
        <v>51021.202952992971</v>
      </c>
      <c r="E30" s="36">
        <f t="shared" si="11"/>
        <v>28285.642568676361</v>
      </c>
      <c r="F30" s="36">
        <f t="shared" si="11"/>
        <v>26686.744549236551</v>
      </c>
      <c r="G30" s="36">
        <f t="shared" si="11"/>
        <v>74549.071229512207</v>
      </c>
      <c r="H30" s="36">
        <f t="shared" si="11"/>
        <v>3688.4118620896043</v>
      </c>
      <c r="I30" s="36">
        <f t="shared" si="11"/>
        <v>731893.12103676074</v>
      </c>
      <c r="J30" s="36">
        <f t="shared" si="11"/>
        <v>0</v>
      </c>
      <c r="K30" s="36">
        <f t="shared" si="11"/>
        <v>0</v>
      </c>
      <c r="L30" s="36">
        <f t="shared" si="11"/>
        <v>108482.70182616485</v>
      </c>
      <c r="M30" s="36">
        <f t="shared" si="11"/>
        <v>415150.54194785189</v>
      </c>
      <c r="N30" s="36">
        <f t="shared" si="11"/>
        <v>1439757.4379732849</v>
      </c>
      <c r="O30" s="38">
        <f>SUM(O27:O29)</f>
        <v>10848270.182616483</v>
      </c>
      <c r="P30" s="31">
        <f>C30/$O30*100</f>
        <v>8.444887330214975</v>
      </c>
      <c r="Q30" s="31">
        <f>E30/$O30*100</f>
        <v>0.26073873615354753</v>
      </c>
      <c r="R30" s="31">
        <f>F30/$O30*100</f>
        <v>0.24599999907819409</v>
      </c>
      <c r="S30" s="31">
        <f t="shared" ref="S30:AA30" si="12">F30/$O30*100</f>
        <v>0.24599999907819409</v>
      </c>
      <c r="T30" s="31">
        <f t="shared" si="12"/>
        <v>0.68719777415731542</v>
      </c>
      <c r="U30" s="31">
        <f t="shared" si="12"/>
        <v>3.3999999999999996E-2</v>
      </c>
      <c r="V30" s="31">
        <f t="shared" si="12"/>
        <v>6.7466343363162453</v>
      </c>
      <c r="W30" s="31">
        <f t="shared" si="12"/>
        <v>0</v>
      </c>
      <c r="X30" s="31">
        <f t="shared" si="12"/>
        <v>0</v>
      </c>
      <c r="Y30" s="34">
        <f t="shared" si="12"/>
        <v>1.0000000000000002</v>
      </c>
      <c r="Z30" s="31">
        <f t="shared" si="12"/>
        <v>3.8268823965418801</v>
      </c>
      <c r="AA30" s="31">
        <f t="shared" si="12"/>
        <v>13.271769726756855</v>
      </c>
      <c r="AB30" s="19">
        <f>(AA30-AC30)/AC30</f>
        <v>0.40518031213557909</v>
      </c>
      <c r="AC30" s="31">
        <f t="shared" si="2"/>
        <v>9.444887330214975</v>
      </c>
      <c r="AD30" s="31"/>
      <c r="AE30" s="19"/>
      <c r="AF30" s="19"/>
      <c r="AG30" s="19"/>
      <c r="AH30" s="19"/>
      <c r="AI30" s="19"/>
      <c r="AJ30" s="43"/>
      <c r="AK30" s="43"/>
      <c r="AL30" s="43"/>
      <c r="AM30" s="42"/>
      <c r="AN30" s="43"/>
      <c r="AO30" s="44"/>
      <c r="AP30" s="44"/>
      <c r="AQ30" s="43"/>
      <c r="AR30" s="44"/>
      <c r="AS30" s="43"/>
      <c r="AT30" s="44"/>
      <c r="AU30" s="43"/>
      <c r="AV30" s="44"/>
      <c r="AW30" s="43"/>
      <c r="AX30" s="44"/>
      <c r="AY30" s="43"/>
      <c r="AZ30" s="44"/>
      <c r="BA30" s="43"/>
      <c r="BB30" s="45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</row>
    <row r="31" spans="1:129" x14ac:dyDescent="0.25">
      <c r="A31" s="60"/>
      <c r="B31" s="2"/>
      <c r="C31" s="47"/>
      <c r="D31" s="36"/>
      <c r="E31" s="47"/>
      <c r="F31" s="47"/>
      <c r="G31" s="47"/>
      <c r="H31" s="47"/>
      <c r="I31" s="35"/>
      <c r="J31" s="35"/>
      <c r="K31" s="35"/>
      <c r="L31" s="35"/>
      <c r="M31" s="35"/>
      <c r="N31" s="35"/>
      <c r="O31" s="38"/>
      <c r="P31" s="31"/>
      <c r="Q31" s="31"/>
      <c r="R31" s="31"/>
      <c r="S31" s="31"/>
      <c r="T31" s="31"/>
      <c r="U31" s="31"/>
      <c r="V31" s="31"/>
      <c r="W31" s="31"/>
      <c r="X31" s="31"/>
      <c r="Y31" s="34"/>
      <c r="Z31" s="31"/>
      <c r="AA31" s="31"/>
      <c r="AB31" s="19"/>
      <c r="AC31" s="31">
        <f t="shared" si="2"/>
        <v>0</v>
      </c>
      <c r="AD31" s="31"/>
      <c r="AE31" s="19"/>
      <c r="AF31" s="19"/>
      <c r="AG31" s="19"/>
      <c r="AH31" s="19"/>
      <c r="AI31" s="19"/>
      <c r="AJ31" s="42"/>
      <c r="AK31" s="42"/>
      <c r="AL31" s="43"/>
      <c r="AM31" s="42"/>
      <c r="AN31" s="43"/>
      <c r="AO31" s="44"/>
      <c r="AP31" s="44"/>
      <c r="AQ31" s="43"/>
      <c r="AR31" s="44"/>
      <c r="AS31" s="43"/>
      <c r="AT31" s="44"/>
      <c r="AU31" s="43"/>
      <c r="AV31" s="44"/>
      <c r="AW31" s="43"/>
      <c r="AX31" s="44"/>
      <c r="AY31" s="43"/>
      <c r="AZ31" s="44"/>
      <c r="BA31" s="42"/>
      <c r="BB31" s="45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</row>
    <row r="32" spans="1:129" x14ac:dyDescent="0.25">
      <c r="A32" s="61" t="s">
        <v>63</v>
      </c>
      <c r="B32" s="22" t="s">
        <v>60</v>
      </c>
      <c r="C32" s="47">
        <v>49241569.412864253</v>
      </c>
      <c r="D32" s="48">
        <v>2972424.6902287644</v>
      </c>
      <c r="E32" s="47">
        <v>1343586.0964513356</v>
      </c>
      <c r="F32" s="47">
        <v>1477852.35004047</v>
      </c>
      <c r="G32" s="47">
        <v>7565472.2604656704</v>
      </c>
      <c r="H32" s="47">
        <v>202241.66751601602</v>
      </c>
      <c r="I32" s="35">
        <v>35679992.348161995</v>
      </c>
      <c r="J32" s="66"/>
      <c r="K32" s="47">
        <v>0</v>
      </c>
      <c r="L32" s="47">
        <v>6320052.1098755002</v>
      </c>
      <c r="M32" s="47">
        <v>24186096.164509919</v>
      </c>
      <c r="N32" s="35">
        <v>79747717.687249675</v>
      </c>
      <c r="O32" s="49">
        <v>632005210.98756003</v>
      </c>
      <c r="P32" s="31">
        <f t="shared" ref="P32:AA35" si="13">C32/$O32*100</f>
        <v>7.7913233240466893</v>
      </c>
      <c r="Q32" s="31">
        <f t="shared" si="13"/>
        <v>0.4703164845087443</v>
      </c>
      <c r="R32" s="31">
        <f t="shared" si="13"/>
        <v>0.21259098391797626</v>
      </c>
      <c r="S32" s="31">
        <f t="shared" si="13"/>
        <v>0.2338354691302631</v>
      </c>
      <c r="T32" s="31">
        <f t="shared" si="13"/>
        <v>1.197058525616268</v>
      </c>
      <c r="U32" s="31">
        <f t="shared" si="13"/>
        <v>3.1999999999999494E-2</v>
      </c>
      <c r="V32" s="31">
        <f t="shared" si="13"/>
        <v>5.6455218608734379</v>
      </c>
      <c r="W32" s="31">
        <f t="shared" si="13"/>
        <v>0</v>
      </c>
      <c r="X32" s="31">
        <f t="shared" si="13"/>
        <v>0</v>
      </c>
      <c r="Y32" s="34">
        <f t="shared" si="13"/>
        <v>0.99999999999998423</v>
      </c>
      <c r="Z32" s="31">
        <f t="shared" si="13"/>
        <v>3.8268823965418188</v>
      </c>
      <c r="AA32" s="31">
        <f t="shared" si="13"/>
        <v>12.618205720588493</v>
      </c>
      <c r="AB32" s="19">
        <f>(AA32-AC32)/AC32</f>
        <v>0.43530220144153375</v>
      </c>
      <c r="AC32" s="31">
        <f t="shared" si="2"/>
        <v>8.7913233240466742</v>
      </c>
      <c r="AD32" s="31"/>
      <c r="AE32" s="19"/>
      <c r="AF32" s="19"/>
      <c r="AG32" s="19"/>
      <c r="AH32" s="19"/>
      <c r="AI32" s="19"/>
      <c r="AJ32" s="43"/>
      <c r="AK32" s="43"/>
      <c r="AL32" s="43"/>
      <c r="AM32" s="42"/>
      <c r="AN32" s="43"/>
      <c r="AO32" s="44"/>
      <c r="AP32" s="44"/>
      <c r="AQ32" s="43"/>
      <c r="AR32" s="44"/>
      <c r="AS32" s="43"/>
      <c r="AT32" s="44"/>
      <c r="AU32" s="43"/>
      <c r="AV32" s="44"/>
      <c r="AW32" s="43"/>
      <c r="AX32" s="44"/>
      <c r="AY32" s="43"/>
      <c r="AZ32" s="44"/>
      <c r="BA32" s="43"/>
      <c r="BB32" s="45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</row>
    <row r="33" spans="1:129" x14ac:dyDescent="0.25">
      <c r="A33" s="61" t="s">
        <v>64</v>
      </c>
      <c r="B33" s="22" t="s">
        <v>60</v>
      </c>
      <c r="C33" s="47">
        <v>8600971.5347572397</v>
      </c>
      <c r="D33" s="48">
        <v>514345.745156847</v>
      </c>
      <c r="E33" s="47">
        <v>253613.29822672083</v>
      </c>
      <c r="F33" s="47">
        <v>259187.047758239</v>
      </c>
      <c r="G33" s="47">
        <v>1401403.3992290411</v>
      </c>
      <c r="H33" s="47">
        <v>34795.719663569602</v>
      </c>
      <c r="I33" s="35">
        <v>6136721.1601915145</v>
      </c>
      <c r="J33" s="47">
        <v>905.16453130756884</v>
      </c>
      <c r="K33" s="47">
        <v>0</v>
      </c>
      <c r="L33" s="47">
        <v>1093616.2394862389</v>
      </c>
      <c r="M33" s="47">
        <v>4185140.7354622167</v>
      </c>
      <c r="N33" s="35">
        <v>13879728.509705694</v>
      </c>
      <c r="O33" s="49">
        <v>109361623.947624</v>
      </c>
      <c r="P33" s="31">
        <f t="shared" si="13"/>
        <v>7.8647072202187296</v>
      </c>
      <c r="Q33" s="31">
        <f t="shared" si="13"/>
        <v>0.47031648451304997</v>
      </c>
      <c r="R33" s="31">
        <f t="shared" si="13"/>
        <v>0.23190337622289017</v>
      </c>
      <c r="S33" s="31">
        <f t="shared" si="13"/>
        <v>0.2369999990877697</v>
      </c>
      <c r="T33" s="31">
        <f t="shared" si="13"/>
        <v>1.2814398219801564</v>
      </c>
      <c r="U33" s="31">
        <f t="shared" si="13"/>
        <v>3.1817120492133637E-2</v>
      </c>
      <c r="V33" s="31">
        <f t="shared" si="13"/>
        <v>5.6114027377012459</v>
      </c>
      <c r="W33" s="31">
        <f t="shared" si="13"/>
        <v>8.2768022148342884E-4</v>
      </c>
      <c r="X33" s="31">
        <f t="shared" si="13"/>
        <v>0</v>
      </c>
      <c r="Y33" s="34">
        <f t="shared" si="13"/>
        <v>1.0000000000091431</v>
      </c>
      <c r="Z33" s="31">
        <f t="shared" si="13"/>
        <v>3.8268823965768695</v>
      </c>
      <c r="AA33" s="31">
        <f t="shared" si="13"/>
        <v>12.691589616804741</v>
      </c>
      <c r="AB33" s="19">
        <f>(AA33-AC33)/AC33</f>
        <v>0.43169867898677156</v>
      </c>
      <c r="AC33" s="31">
        <f t="shared" si="2"/>
        <v>8.8647072202278725</v>
      </c>
      <c r="AD33" s="31"/>
      <c r="AE33" s="19"/>
      <c r="AF33" s="19"/>
      <c r="AG33" s="19"/>
      <c r="AH33" s="19"/>
      <c r="AI33" s="19"/>
      <c r="AJ33" s="43"/>
      <c r="AK33" s="43"/>
      <c r="AL33" s="43"/>
      <c r="AM33" s="42"/>
      <c r="AN33" s="43"/>
      <c r="AO33" s="44"/>
      <c r="AP33" s="44"/>
      <c r="AQ33" s="43"/>
      <c r="AR33" s="44"/>
      <c r="AS33" s="43"/>
      <c r="AT33" s="44"/>
      <c r="AU33" s="43"/>
      <c r="AV33" s="44"/>
      <c r="AW33" s="43"/>
      <c r="AX33" s="44"/>
      <c r="AY33" s="43"/>
      <c r="AZ33" s="44"/>
      <c r="BA33" s="43"/>
      <c r="BB33" s="45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1:129" x14ac:dyDescent="0.25">
      <c r="A34" s="61" t="s">
        <v>65</v>
      </c>
      <c r="B34" s="22" t="s">
        <v>60</v>
      </c>
      <c r="C34" s="51">
        <v>2712151.1932578329</v>
      </c>
      <c r="D34" s="52">
        <v>200291.18662751393</v>
      </c>
      <c r="E34" s="51">
        <v>78472.080221478303</v>
      </c>
      <c r="F34" s="51">
        <v>100929.93291592246</v>
      </c>
      <c r="G34" s="51">
        <v>458197.50075739255</v>
      </c>
      <c r="H34" s="51">
        <v>13627.670267128771</v>
      </c>
      <c r="I34" s="53">
        <v>1860632.8224683967</v>
      </c>
      <c r="J34" s="70"/>
      <c r="K34" s="51">
        <v>0</v>
      </c>
      <c r="L34" s="51">
        <v>425864.69584777416</v>
      </c>
      <c r="M34" s="51">
        <v>1629734.1078485087</v>
      </c>
      <c r="N34" s="53">
        <v>4767749.9969541151</v>
      </c>
      <c r="O34" s="54">
        <v>42586469.584777415</v>
      </c>
      <c r="P34" s="55">
        <f t="shared" si="13"/>
        <v>6.3685748541769112</v>
      </c>
      <c r="Q34" s="55">
        <f t="shared" si="13"/>
        <v>0.47031648450875174</v>
      </c>
      <c r="R34" s="55">
        <f t="shared" si="13"/>
        <v>0.18426528657244751</v>
      </c>
      <c r="S34" s="55">
        <f t="shared" si="13"/>
        <v>0.23699999999999996</v>
      </c>
      <c r="T34" s="55">
        <f t="shared" si="13"/>
        <v>1.0759227172969881</v>
      </c>
      <c r="U34" s="55">
        <f t="shared" si="13"/>
        <v>3.2000000000000001E-2</v>
      </c>
      <c r="V34" s="55">
        <f t="shared" si="13"/>
        <v>4.3690703657987235</v>
      </c>
      <c r="W34" s="55">
        <f t="shared" si="13"/>
        <v>0</v>
      </c>
      <c r="X34" s="55">
        <f t="shared" si="13"/>
        <v>0</v>
      </c>
      <c r="Y34" s="29">
        <f t="shared" si="13"/>
        <v>1</v>
      </c>
      <c r="Z34" s="55">
        <f t="shared" si="13"/>
        <v>3.8268823965418801</v>
      </c>
      <c r="AA34" s="55">
        <f t="shared" si="13"/>
        <v>11.195457250718789</v>
      </c>
      <c r="AB34" s="30">
        <f>(AA34-AC34)/AC34</f>
        <v>0.51935177049502212</v>
      </c>
      <c r="AC34" s="31">
        <f t="shared" si="2"/>
        <v>7.3685748541769112</v>
      </c>
      <c r="AD34" s="31"/>
      <c r="AE34" s="30"/>
      <c r="AF34" s="30"/>
      <c r="AG34" s="30"/>
      <c r="AH34" s="30"/>
      <c r="AI34" s="30"/>
      <c r="AJ34" s="56"/>
      <c r="AK34" s="56"/>
      <c r="AL34" s="56"/>
      <c r="AM34" s="57"/>
      <c r="AN34" s="56"/>
      <c r="AO34" s="58"/>
      <c r="AP34" s="58"/>
      <c r="AQ34" s="56"/>
      <c r="AR34" s="58"/>
      <c r="AS34" s="56"/>
      <c r="AT34" s="58"/>
      <c r="AU34" s="56"/>
      <c r="AV34" s="58"/>
      <c r="AW34" s="56"/>
      <c r="AX34" s="58"/>
      <c r="AY34" s="56"/>
      <c r="AZ34" s="58"/>
      <c r="BA34" s="56"/>
      <c r="BB34" s="59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</row>
    <row r="35" spans="1:129" x14ac:dyDescent="0.25">
      <c r="A35" s="68" t="s">
        <v>66</v>
      </c>
      <c r="B35" s="69" t="s">
        <v>60</v>
      </c>
      <c r="C35" s="35">
        <f>SUM(C32:C34)</f>
        <v>60554692.140879326</v>
      </c>
      <c r="D35" s="35">
        <f t="shared" ref="D35:N35" si="14">SUM(D32:D34)</f>
        <v>3687061.6220131251</v>
      </c>
      <c r="E35" s="35">
        <f t="shared" si="14"/>
        <v>1675671.4748995348</v>
      </c>
      <c r="F35" s="35">
        <f t="shared" si="14"/>
        <v>1837969.3307146316</v>
      </c>
      <c r="G35" s="35">
        <f t="shared" si="14"/>
        <v>9425073.1604521032</v>
      </c>
      <c r="H35" s="35">
        <f t="shared" si="14"/>
        <v>250665.0574467144</v>
      </c>
      <c r="I35" s="35">
        <f t="shared" si="14"/>
        <v>43677346.330821909</v>
      </c>
      <c r="J35" s="35">
        <f t="shared" si="14"/>
        <v>905.16453130756884</v>
      </c>
      <c r="K35" s="35">
        <f t="shared" si="14"/>
        <v>0</v>
      </c>
      <c r="L35" s="35">
        <f t="shared" si="14"/>
        <v>7839533.045209513</v>
      </c>
      <c r="M35" s="35">
        <f t="shared" si="14"/>
        <v>30000971.007820643</v>
      </c>
      <c r="N35" s="35">
        <f t="shared" si="14"/>
        <v>98395196.193909481</v>
      </c>
      <c r="O35" s="38">
        <f>SUM(O32:O34)</f>
        <v>783953304.51996136</v>
      </c>
      <c r="P35" s="31">
        <f t="shared" si="13"/>
        <v>7.7242728350968317</v>
      </c>
      <c r="Q35" s="31">
        <f t="shared" si="13"/>
        <v>0.47031648450934538</v>
      </c>
      <c r="R35" s="31">
        <f t="shared" si="13"/>
        <v>0.21374633734411005</v>
      </c>
      <c r="S35" s="31">
        <f t="shared" si="13"/>
        <v>0.23444882751531693</v>
      </c>
      <c r="T35" s="31">
        <f t="shared" si="13"/>
        <v>1.2022493056806953</v>
      </c>
      <c r="U35" s="31">
        <f t="shared" si="13"/>
        <v>3.1974488276467476E-2</v>
      </c>
      <c r="V35" s="31">
        <f t="shared" si="13"/>
        <v>5.5714219302343384</v>
      </c>
      <c r="W35" s="31">
        <f t="shared" si="13"/>
        <v>1.1546153655948028E-4</v>
      </c>
      <c r="X35" s="31">
        <f t="shared" si="13"/>
        <v>0</v>
      </c>
      <c r="Y35" s="34">
        <f t="shared" si="13"/>
        <v>1.0000000000012628</v>
      </c>
      <c r="Z35" s="31">
        <f t="shared" si="13"/>
        <v>3.8268823965467123</v>
      </c>
      <c r="AA35" s="31">
        <f t="shared" si="13"/>
        <v>12.55115523164481</v>
      </c>
      <c r="AB35" s="19">
        <f>(AA35-AC35)/AC35</f>
        <v>0.43864772100558519</v>
      </c>
      <c r="AC35" s="31">
        <f t="shared" si="2"/>
        <v>8.7242728350980947</v>
      </c>
      <c r="AD35" s="31"/>
      <c r="AE35" s="19"/>
      <c r="AF35" s="19"/>
      <c r="AG35" s="19"/>
      <c r="AH35" s="19"/>
      <c r="AI35" s="19"/>
      <c r="AJ35" s="43"/>
      <c r="AK35" s="43"/>
      <c r="AL35" s="43"/>
      <c r="AM35" s="42"/>
      <c r="AN35" s="43"/>
      <c r="AO35" s="44"/>
      <c r="AP35" s="44"/>
      <c r="AQ35" s="43"/>
      <c r="AR35" s="44"/>
      <c r="AS35" s="43"/>
      <c r="AT35" s="44"/>
      <c r="AU35" s="43"/>
      <c r="AV35" s="44"/>
      <c r="AW35" s="43"/>
      <c r="AX35" s="44"/>
      <c r="AY35" s="43"/>
      <c r="AZ35" s="44"/>
      <c r="BA35" s="43"/>
      <c r="BB35" s="45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</row>
    <row r="36" spans="1:129" x14ac:dyDescent="0.25">
      <c r="A36" s="60"/>
      <c r="B36" s="2"/>
      <c r="C36" s="47"/>
      <c r="D36" s="36"/>
      <c r="E36" s="47"/>
      <c r="F36" s="47"/>
      <c r="G36" s="47"/>
      <c r="H36" s="47"/>
      <c r="I36" s="35"/>
      <c r="J36" s="35"/>
      <c r="K36" s="36"/>
      <c r="L36" s="35"/>
      <c r="M36" s="35"/>
      <c r="N36" s="35"/>
      <c r="O36" s="38"/>
      <c r="P36" s="31"/>
      <c r="Q36" s="31"/>
      <c r="R36" s="31"/>
      <c r="S36" s="31"/>
      <c r="T36" s="31"/>
      <c r="U36" s="31"/>
      <c r="V36" s="31"/>
      <c r="W36" s="31"/>
      <c r="X36" s="31"/>
      <c r="Y36" s="34"/>
      <c r="Z36" s="31"/>
      <c r="AA36" s="31"/>
      <c r="AB36" s="19"/>
      <c r="AC36" s="31">
        <f t="shared" si="2"/>
        <v>0</v>
      </c>
      <c r="AD36" s="31"/>
      <c r="AE36" s="19"/>
      <c r="AF36" s="19"/>
      <c r="AG36" s="19"/>
      <c r="AH36" s="19"/>
      <c r="AI36" s="19"/>
      <c r="AJ36" s="42"/>
      <c r="AK36" s="42"/>
      <c r="AL36" s="43"/>
      <c r="AM36" s="42"/>
      <c r="AN36" s="43"/>
      <c r="AO36" s="44"/>
      <c r="AP36" s="44"/>
      <c r="AQ36" s="43"/>
      <c r="AR36" s="44"/>
      <c r="AS36" s="43"/>
      <c r="AT36" s="44"/>
      <c r="AU36" s="43"/>
      <c r="AV36" s="44"/>
      <c r="AW36" s="43"/>
      <c r="AX36" s="44"/>
      <c r="AY36" s="43"/>
      <c r="AZ36" s="44"/>
      <c r="BA36" s="42"/>
      <c r="BB36" s="45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</row>
    <row r="37" spans="1:129" x14ac:dyDescent="0.25">
      <c r="A37" s="61" t="s">
        <v>63</v>
      </c>
      <c r="B37" s="22" t="s">
        <v>46</v>
      </c>
      <c r="C37" s="47">
        <v>431805371.23850113</v>
      </c>
      <c r="D37" s="48">
        <v>22361710.066222027</v>
      </c>
      <c r="E37" s="47">
        <v>10218323.039874744</v>
      </c>
      <c r="F37" s="47">
        <v>12647260.033471501</v>
      </c>
      <c r="G37" s="47">
        <v>91174520.563025296</v>
      </c>
      <c r="H37" s="47">
        <v>1759205.3430030672</v>
      </c>
      <c r="I37" s="35">
        <v>293644352.19290447</v>
      </c>
      <c r="J37" s="47"/>
      <c r="K37" s="47">
        <v>0</v>
      </c>
      <c r="L37" s="47">
        <v>47546090.351434253</v>
      </c>
      <c r="M37" s="47">
        <v>181953296.19029346</v>
      </c>
      <c r="N37" s="35">
        <v>661304757.78022873</v>
      </c>
      <c r="O37" s="49">
        <v>4754609035.1434231</v>
      </c>
      <c r="P37" s="31">
        <f t="shared" ref="P37:AA40" si="15">C37/$O37*100</f>
        <v>9.0818270870819493</v>
      </c>
      <c r="Q37" s="31">
        <f t="shared" si="15"/>
        <v>0.47031648450875174</v>
      </c>
      <c r="R37" s="31">
        <f t="shared" si="15"/>
        <v>0.21491405422289378</v>
      </c>
      <c r="S37" s="31">
        <f t="shared" si="15"/>
        <v>0.26599999999978957</v>
      </c>
      <c r="T37" s="31">
        <f t="shared" si="15"/>
        <v>1.9176028962447595</v>
      </c>
      <c r="U37" s="31">
        <f t="shared" si="15"/>
        <v>3.7000000000000019E-2</v>
      </c>
      <c r="V37" s="31">
        <f t="shared" si="15"/>
        <v>6.1759936521057544</v>
      </c>
      <c r="W37" s="31">
        <f t="shared" si="15"/>
        <v>0</v>
      </c>
      <c r="X37" s="31">
        <f t="shared" si="15"/>
        <v>0</v>
      </c>
      <c r="Y37" s="34">
        <f t="shared" si="15"/>
        <v>1.0000000000000004</v>
      </c>
      <c r="Z37" s="31">
        <f t="shared" si="15"/>
        <v>3.8268823965418814</v>
      </c>
      <c r="AA37" s="31">
        <f t="shared" si="15"/>
        <v>13.908709483623829</v>
      </c>
      <c r="AB37" s="19">
        <f>(AA37-AC37)/AC37</f>
        <v>0.37958222884474402</v>
      </c>
      <c r="AC37" s="31">
        <f t="shared" si="2"/>
        <v>10.081827087081949</v>
      </c>
      <c r="AD37" s="31"/>
      <c r="AE37" s="19"/>
      <c r="AF37" s="19"/>
      <c r="AG37" s="19"/>
      <c r="AH37" s="19"/>
      <c r="AI37" s="19"/>
      <c r="AJ37" s="43"/>
      <c r="AK37" s="43"/>
      <c r="AL37" s="43"/>
      <c r="AM37" s="42"/>
      <c r="AN37" s="43"/>
      <c r="AO37" s="44"/>
      <c r="AP37" s="44"/>
      <c r="AQ37" s="43"/>
      <c r="AR37" s="44"/>
      <c r="AS37" s="43"/>
      <c r="AT37" s="44"/>
      <c r="AU37" s="43"/>
      <c r="AV37" s="44"/>
      <c r="AW37" s="43"/>
      <c r="AX37" s="44"/>
      <c r="AY37" s="43"/>
      <c r="AZ37" s="44"/>
      <c r="BA37" s="43"/>
      <c r="BB37" s="45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</row>
    <row r="38" spans="1:129" x14ac:dyDescent="0.25">
      <c r="A38" s="61" t="s">
        <v>64</v>
      </c>
      <c r="B38" s="22" t="s">
        <v>46</v>
      </c>
      <c r="C38" s="47">
        <v>462134547.10820401</v>
      </c>
      <c r="D38" s="48">
        <v>25375134.047813669</v>
      </c>
      <c r="E38" s="47">
        <v>9954374.6191417649</v>
      </c>
      <c r="F38" s="47">
        <v>14351582.134673901</v>
      </c>
      <c r="G38" s="47">
        <v>95793190.458680496</v>
      </c>
      <c r="H38" s="47">
        <v>1996272.7029433623</v>
      </c>
      <c r="I38" s="35">
        <v>313450445.72882652</v>
      </c>
      <c r="J38" s="47">
        <v>1213547.4161243076</v>
      </c>
      <c r="K38" s="47">
        <v>0</v>
      </c>
      <c r="L38" s="47">
        <v>53953316.295766547</v>
      </c>
      <c r="M38" s="47">
        <v>206472996.36732516</v>
      </c>
      <c r="N38" s="35">
        <v>722560859.77129567</v>
      </c>
      <c r="O38" s="49">
        <v>5395331629.5766544</v>
      </c>
      <c r="P38" s="31">
        <f t="shared" si="15"/>
        <v>8.5654521137279094</v>
      </c>
      <c r="Q38" s="31">
        <f t="shared" si="15"/>
        <v>0.47031648450875174</v>
      </c>
      <c r="R38" s="31">
        <f t="shared" si="15"/>
        <v>0.18449977318489386</v>
      </c>
      <c r="S38" s="31">
        <f t="shared" si="15"/>
        <v>0.26600000000000001</v>
      </c>
      <c r="T38" s="31">
        <f t="shared" si="15"/>
        <v>1.7754828995784442</v>
      </c>
      <c r="U38" s="31">
        <f t="shared" si="15"/>
        <v>3.7000000000000005E-2</v>
      </c>
      <c r="V38" s="31">
        <f t="shared" si="15"/>
        <v>5.8096604110583927</v>
      </c>
      <c r="W38" s="31">
        <f t="shared" si="15"/>
        <v>2.2492545397427753E-2</v>
      </c>
      <c r="X38" s="31">
        <f t="shared" si="15"/>
        <v>0</v>
      </c>
      <c r="Y38" s="34">
        <f t="shared" si="15"/>
        <v>1</v>
      </c>
      <c r="Z38" s="31">
        <f t="shared" si="15"/>
        <v>3.8268823965418801</v>
      </c>
      <c r="AA38" s="31">
        <f t="shared" si="15"/>
        <v>13.392334510269787</v>
      </c>
      <c r="AB38" s="19">
        <f>(AA38-AC38)/AC38</f>
        <v>0.40007334217372825</v>
      </c>
      <c r="AC38" s="31">
        <f t="shared" si="2"/>
        <v>9.5654521137279094</v>
      </c>
      <c r="AD38" s="31"/>
      <c r="AE38" s="19"/>
      <c r="AF38" s="19"/>
      <c r="AG38" s="19"/>
      <c r="AH38" s="19"/>
      <c r="AI38" s="19"/>
      <c r="AJ38" s="43"/>
      <c r="AK38" s="43"/>
      <c r="AL38" s="43"/>
      <c r="AM38" s="42"/>
      <c r="AN38" s="43"/>
      <c r="AO38" s="44"/>
      <c r="AP38" s="44"/>
      <c r="AQ38" s="43"/>
      <c r="AR38" s="44"/>
      <c r="AS38" s="43"/>
      <c r="AT38" s="44"/>
      <c r="AU38" s="43"/>
      <c r="AV38" s="44"/>
      <c r="AW38" s="43"/>
      <c r="AX38" s="44"/>
      <c r="AY38" s="43"/>
      <c r="AZ38" s="44"/>
      <c r="BA38" s="43"/>
      <c r="BB38" s="45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</row>
    <row r="39" spans="1:129" x14ac:dyDescent="0.25">
      <c r="A39" s="61" t="s">
        <v>65</v>
      </c>
      <c r="B39" s="22" t="s">
        <v>46</v>
      </c>
      <c r="C39" s="51">
        <v>1868731.8864174981</v>
      </c>
      <c r="D39" s="52">
        <v>115269.78846107464</v>
      </c>
      <c r="E39" s="51">
        <v>47250.139892215702</v>
      </c>
      <c r="F39" s="51">
        <v>65193.895473751552</v>
      </c>
      <c r="G39" s="51">
        <v>438815.95931601524</v>
      </c>
      <c r="H39" s="51">
        <v>9068.3238064792804</v>
      </c>
      <c r="I39" s="53">
        <v>1193133.7794679618</v>
      </c>
      <c r="J39" s="51"/>
      <c r="K39" s="51">
        <v>0</v>
      </c>
      <c r="L39" s="51">
        <v>245089.83260808856</v>
      </c>
      <c r="M39" s="51">
        <v>937929.96597929019</v>
      </c>
      <c r="N39" s="53">
        <v>3051751.6850048769</v>
      </c>
      <c r="O39" s="54">
        <v>24508983.260808855</v>
      </c>
      <c r="P39" s="55">
        <f t="shared" si="15"/>
        <v>7.6246813934778679</v>
      </c>
      <c r="Q39" s="55">
        <f t="shared" si="15"/>
        <v>0.47031648450875174</v>
      </c>
      <c r="R39" s="55">
        <f t="shared" si="15"/>
        <v>0.19278702584032176</v>
      </c>
      <c r="S39" s="55">
        <f t="shared" si="15"/>
        <v>0.26600000000000001</v>
      </c>
      <c r="T39" s="55">
        <f t="shared" si="15"/>
        <v>1.7904290628722446</v>
      </c>
      <c r="U39" s="55">
        <f t="shared" si="15"/>
        <v>3.6999999999918411E-2</v>
      </c>
      <c r="V39" s="55">
        <f t="shared" si="15"/>
        <v>4.8681488202566321</v>
      </c>
      <c r="W39" s="55">
        <f t="shared" si="15"/>
        <v>0</v>
      </c>
      <c r="X39" s="55">
        <f t="shared" si="15"/>
        <v>0</v>
      </c>
      <c r="Y39" s="29">
        <f t="shared" si="15"/>
        <v>1</v>
      </c>
      <c r="Z39" s="55">
        <f t="shared" si="15"/>
        <v>3.8268823965418801</v>
      </c>
      <c r="AA39" s="55">
        <f t="shared" si="15"/>
        <v>12.451563790019748</v>
      </c>
      <c r="AB39" s="30">
        <f>(AA39-AC39)/AC39</f>
        <v>0.4437129004482222</v>
      </c>
      <c r="AC39" s="31">
        <f t="shared" si="2"/>
        <v>8.6246813934778679</v>
      </c>
      <c r="AD39" s="31"/>
      <c r="AE39" s="30"/>
      <c r="AF39" s="30"/>
      <c r="AG39" s="30"/>
      <c r="AH39" s="30"/>
      <c r="AI39" s="30"/>
      <c r="AJ39" s="56"/>
      <c r="AK39" s="56"/>
      <c r="AL39" s="56"/>
      <c r="AM39" s="57"/>
      <c r="AN39" s="56"/>
      <c r="AO39" s="58"/>
      <c r="AP39" s="58"/>
      <c r="AQ39" s="56"/>
      <c r="AR39" s="58"/>
      <c r="AS39" s="56"/>
      <c r="AT39" s="58"/>
      <c r="AU39" s="56"/>
      <c r="AV39" s="58"/>
      <c r="AW39" s="56"/>
      <c r="AX39" s="58"/>
      <c r="AY39" s="56"/>
      <c r="AZ39" s="58"/>
      <c r="BA39" s="56"/>
      <c r="BB39" s="59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</row>
    <row r="40" spans="1:129" x14ac:dyDescent="0.25">
      <c r="A40" s="68" t="s">
        <v>66</v>
      </c>
      <c r="B40" s="69" t="s">
        <v>46</v>
      </c>
      <c r="C40" s="35">
        <f>SUM(C37:C39)</f>
        <v>895808650.23312271</v>
      </c>
      <c r="D40" s="35">
        <f t="shared" ref="D40:N40" si="16">SUM(D37:D39)</f>
        <v>47852113.90249677</v>
      </c>
      <c r="E40" s="35">
        <f t="shared" si="16"/>
        <v>20219947.798908725</v>
      </c>
      <c r="F40" s="35">
        <f t="shared" si="16"/>
        <v>27064036.063619155</v>
      </c>
      <c r="G40" s="35">
        <f t="shared" si="16"/>
        <v>187406526.98102182</v>
      </c>
      <c r="H40" s="35">
        <f t="shared" si="16"/>
        <v>3764546.3697529086</v>
      </c>
      <c r="I40" s="35">
        <f t="shared" si="16"/>
        <v>608287931.70119894</v>
      </c>
      <c r="J40" s="35">
        <f t="shared" si="16"/>
        <v>1213547.4161243076</v>
      </c>
      <c r="K40" s="35">
        <f t="shared" si="16"/>
        <v>0</v>
      </c>
      <c r="L40" s="35">
        <f t="shared" si="16"/>
        <v>101744496.47980888</v>
      </c>
      <c r="M40" s="35">
        <f t="shared" si="16"/>
        <v>389364222.5235979</v>
      </c>
      <c r="N40" s="35">
        <f t="shared" si="16"/>
        <v>1386917369.2365294</v>
      </c>
      <c r="O40" s="38">
        <f>SUM(O37:O39)</f>
        <v>10174449647.980886</v>
      </c>
      <c r="P40" s="31">
        <f t="shared" si="15"/>
        <v>8.8044924416220915</v>
      </c>
      <c r="Q40" s="31">
        <f t="shared" si="15"/>
        <v>0.47031648450875174</v>
      </c>
      <c r="R40" s="31">
        <f t="shared" si="15"/>
        <v>0.19873259486739278</v>
      </c>
      <c r="S40" s="31">
        <f t="shared" si="15"/>
        <v>0.2659999999999017</v>
      </c>
      <c r="T40" s="31">
        <f t="shared" si="15"/>
        <v>1.8419328166630864</v>
      </c>
      <c r="U40" s="31">
        <f t="shared" si="15"/>
        <v>3.6999999999999811E-2</v>
      </c>
      <c r="V40" s="31">
        <f t="shared" si="15"/>
        <v>5.9785831445135056</v>
      </c>
      <c r="W40" s="31">
        <f t="shared" si="15"/>
        <v>1.192740106945377E-2</v>
      </c>
      <c r="X40" s="31">
        <f t="shared" si="15"/>
        <v>0</v>
      </c>
      <c r="Y40" s="34">
        <f t="shared" si="15"/>
        <v>1.0000000000000002</v>
      </c>
      <c r="Z40" s="31">
        <f t="shared" si="15"/>
        <v>3.8268823965418806</v>
      </c>
      <c r="AA40" s="31">
        <f t="shared" si="15"/>
        <v>13.631374838163971</v>
      </c>
      <c r="AB40" s="19">
        <f>(AA40-AC40)/AC40</f>
        <v>0.39031927652837745</v>
      </c>
      <c r="AC40" s="31">
        <f t="shared" si="2"/>
        <v>9.8044924416220915</v>
      </c>
      <c r="AD40" s="31"/>
      <c r="AE40" s="19"/>
      <c r="AF40" s="19"/>
      <c r="AG40" s="19"/>
      <c r="AH40" s="19"/>
      <c r="AI40" s="19"/>
      <c r="AJ40" s="43"/>
      <c r="AK40" s="43"/>
      <c r="AL40" s="43"/>
      <c r="AM40" s="42"/>
      <c r="AN40" s="43"/>
      <c r="AO40" s="44"/>
      <c r="AP40" s="44"/>
      <c r="AQ40" s="43"/>
      <c r="AR40" s="44"/>
      <c r="AS40" s="43"/>
      <c r="AT40" s="44"/>
      <c r="AU40" s="43"/>
      <c r="AV40" s="44"/>
      <c r="AW40" s="43"/>
      <c r="AX40" s="44"/>
      <c r="AY40" s="43"/>
      <c r="AZ40" s="44"/>
      <c r="BA40" s="43"/>
      <c r="BB40" s="45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</row>
    <row r="41" spans="1:129" x14ac:dyDescent="0.25">
      <c r="A41" s="61"/>
      <c r="B41" s="22"/>
      <c r="C41" s="47"/>
      <c r="D41" s="36"/>
      <c r="E41" s="47"/>
      <c r="F41" s="47"/>
      <c r="G41" s="47"/>
      <c r="H41" s="47"/>
      <c r="I41" s="35"/>
      <c r="J41" s="35"/>
      <c r="K41" s="35"/>
      <c r="L41" s="35"/>
      <c r="M41" s="35"/>
      <c r="N41" s="35"/>
      <c r="O41" s="38"/>
      <c r="P41" s="31"/>
      <c r="Q41" s="31"/>
      <c r="R41" s="31"/>
      <c r="S41" s="31"/>
      <c r="T41" s="31"/>
      <c r="U41" s="31"/>
      <c r="V41" s="31"/>
      <c r="W41" s="31"/>
      <c r="X41" s="31"/>
      <c r="Y41" s="34"/>
      <c r="Z41" s="31"/>
      <c r="AA41" s="31"/>
      <c r="AB41" s="19"/>
      <c r="AC41" s="31">
        <f t="shared" si="2"/>
        <v>0</v>
      </c>
      <c r="AD41" s="31"/>
      <c r="AE41" s="19"/>
      <c r="AF41" s="19"/>
      <c r="AG41" s="19"/>
      <c r="AH41" s="19"/>
      <c r="AI41" s="19"/>
      <c r="AJ41" s="42"/>
      <c r="AK41" s="42"/>
      <c r="AL41" s="43"/>
      <c r="AM41" s="42"/>
      <c r="AN41" s="43"/>
      <c r="AO41" s="44"/>
      <c r="AP41" s="44"/>
      <c r="AQ41" s="43"/>
      <c r="AR41" s="44"/>
      <c r="AS41" s="43"/>
      <c r="AT41" s="44"/>
      <c r="AU41" s="43"/>
      <c r="AV41" s="44"/>
      <c r="AW41" s="43"/>
      <c r="AX41" s="44"/>
      <c r="AY41" s="43"/>
      <c r="AZ41" s="44"/>
      <c r="BA41" s="42"/>
      <c r="BB41" s="45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</row>
    <row r="42" spans="1:129" x14ac:dyDescent="0.25">
      <c r="A42" s="68" t="s">
        <v>66</v>
      </c>
      <c r="B42" s="18"/>
      <c r="C42" s="35">
        <f>C30+C35+C40</f>
        <v>957279466.5682013</v>
      </c>
      <c r="D42" s="35">
        <f t="shared" ref="D42:N42" si="17">D30+D35+D40</f>
        <v>51590196.727462888</v>
      </c>
      <c r="E42" s="35">
        <f t="shared" si="17"/>
        <v>21923904.916376937</v>
      </c>
      <c r="F42" s="35">
        <f t="shared" si="17"/>
        <v>28928692.138883024</v>
      </c>
      <c r="G42" s="35">
        <f t="shared" si="17"/>
        <v>196906149.21270344</v>
      </c>
      <c r="H42" s="35">
        <f t="shared" si="17"/>
        <v>4018899.8390617128</v>
      </c>
      <c r="I42" s="35">
        <f t="shared" si="17"/>
        <v>652697171.15305758</v>
      </c>
      <c r="J42" s="35">
        <f t="shared" si="17"/>
        <v>1214452.5806556151</v>
      </c>
      <c r="K42" s="35">
        <f t="shared" si="17"/>
        <v>0</v>
      </c>
      <c r="L42" s="35">
        <f t="shared" si="17"/>
        <v>109692512.22684456</v>
      </c>
      <c r="M42" s="35">
        <f t="shared" si="17"/>
        <v>419780344.0733664</v>
      </c>
      <c r="N42" s="35">
        <f t="shared" si="17"/>
        <v>1486752322.868412</v>
      </c>
      <c r="O42" s="38">
        <f>O30+O35+O40</f>
        <v>10969251222.683464</v>
      </c>
      <c r="P42" s="31">
        <f t="shared" ref="P42:AA42" si="18">C42/$O42*100</f>
        <v>8.7269353863336629</v>
      </c>
      <c r="Q42" s="31">
        <f t="shared" si="18"/>
        <v>0.47031648450879504</v>
      </c>
      <c r="R42" s="31">
        <f t="shared" si="18"/>
        <v>0.19986692319563432</v>
      </c>
      <c r="S42" s="31">
        <f t="shared" si="18"/>
        <v>0.26372531316504982</v>
      </c>
      <c r="T42" s="31">
        <f t="shared" si="18"/>
        <v>1.7950737494781643</v>
      </c>
      <c r="U42" s="31">
        <f t="shared" si="18"/>
        <v>3.6637868506019584E-2</v>
      </c>
      <c r="V42" s="31">
        <f t="shared" si="18"/>
        <v>5.9502436210352823</v>
      </c>
      <c r="W42" s="31">
        <f t="shared" si="18"/>
        <v>1.1071426444716956E-2</v>
      </c>
      <c r="X42" s="31">
        <f t="shared" si="18"/>
        <v>0</v>
      </c>
      <c r="Y42" s="34">
        <f t="shared" si="18"/>
        <v>1.0000000000000904</v>
      </c>
      <c r="Z42" s="31">
        <f t="shared" si="18"/>
        <v>3.8268823965422265</v>
      </c>
      <c r="AA42" s="31">
        <f t="shared" si="18"/>
        <v>13.55381778287598</v>
      </c>
      <c r="AB42" s="19">
        <f>(AA42-AC42)/AC42</f>
        <v>0.393431460634452</v>
      </c>
      <c r="AC42" s="31">
        <f t="shared" si="2"/>
        <v>9.7269353863337535</v>
      </c>
      <c r="AD42" s="31"/>
      <c r="AE42" s="19"/>
      <c r="AF42" s="19"/>
      <c r="AG42" s="19"/>
      <c r="AH42" s="19"/>
      <c r="AI42" s="19"/>
      <c r="AJ42" s="43"/>
      <c r="AK42" s="43"/>
      <c r="AL42" s="43"/>
      <c r="AM42" s="42"/>
      <c r="AN42" s="43"/>
      <c r="AO42" s="44"/>
      <c r="AP42" s="44"/>
      <c r="AQ42" s="43"/>
      <c r="AR42" s="44"/>
      <c r="AS42" s="43"/>
      <c r="AT42" s="44"/>
      <c r="AU42" s="43"/>
      <c r="AV42" s="44"/>
      <c r="AW42" s="43"/>
      <c r="AX42" s="44"/>
      <c r="AY42" s="43"/>
      <c r="AZ42" s="44"/>
      <c r="BA42" s="43"/>
      <c r="BB42" s="45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</row>
    <row r="43" spans="1:129" x14ac:dyDescent="0.25">
      <c r="A43" s="61"/>
      <c r="B43" s="2"/>
      <c r="C43" s="47"/>
      <c r="D43" s="36"/>
      <c r="E43" s="47"/>
      <c r="F43" s="47"/>
      <c r="G43" s="47"/>
      <c r="H43" s="47"/>
      <c r="I43" s="35"/>
      <c r="J43" s="35"/>
      <c r="K43" s="35"/>
      <c r="L43" s="35"/>
      <c r="M43" s="35"/>
      <c r="N43" s="35"/>
      <c r="O43" s="38"/>
      <c r="P43" s="31"/>
      <c r="Q43" s="31"/>
      <c r="R43" s="31"/>
      <c r="S43" s="31"/>
      <c r="T43" s="31"/>
      <c r="U43" s="31"/>
      <c r="V43" s="31"/>
      <c r="W43" s="31"/>
      <c r="X43" s="31"/>
      <c r="Y43" s="34"/>
      <c r="Z43" s="31"/>
      <c r="AA43" s="31"/>
      <c r="AB43" s="19"/>
      <c r="AC43" s="31">
        <f t="shared" si="2"/>
        <v>0</v>
      </c>
      <c r="AD43" s="31"/>
      <c r="AE43" s="19"/>
      <c r="AF43" s="19"/>
      <c r="AG43" s="19"/>
      <c r="AH43" s="19"/>
      <c r="AI43" s="19"/>
      <c r="AJ43" s="42"/>
      <c r="AK43" s="42"/>
      <c r="AL43" s="43"/>
      <c r="AM43" s="42"/>
      <c r="AN43" s="43"/>
      <c r="AO43" s="44"/>
      <c r="AP43" s="44"/>
      <c r="AQ43" s="43"/>
      <c r="AR43" s="44"/>
      <c r="AS43" s="43"/>
      <c r="AT43" s="44"/>
      <c r="AU43" s="43"/>
      <c r="AV43" s="44"/>
      <c r="AW43" s="43"/>
      <c r="AX43" s="44"/>
      <c r="AY43" s="43"/>
      <c r="AZ43" s="44"/>
      <c r="BA43" s="42"/>
      <c r="BB43" s="45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</row>
    <row r="44" spans="1:129" x14ac:dyDescent="0.25">
      <c r="A44" s="61" t="s">
        <v>67</v>
      </c>
      <c r="B44" s="22" t="s">
        <v>46</v>
      </c>
      <c r="C44" s="51">
        <v>3103936.4246082092</v>
      </c>
      <c r="D44" s="52">
        <v>216942.62143212059</v>
      </c>
      <c r="E44" s="51">
        <v>108750.60140176749</v>
      </c>
      <c r="F44" s="51">
        <v>109782.12672</v>
      </c>
      <c r="G44" s="51">
        <v>740651.24125184305</v>
      </c>
      <c r="H44" s="51">
        <v>14760.622080000001</v>
      </c>
      <c r="I44" s="53">
        <v>1913049.2117224778</v>
      </c>
      <c r="J44" s="70"/>
      <c r="K44" s="47">
        <v>0</v>
      </c>
      <c r="L44" s="51">
        <v>461269.44</v>
      </c>
      <c r="M44" s="47">
        <v>1765223.899998731</v>
      </c>
      <c r="N44" s="53">
        <v>5330429.7646069396</v>
      </c>
      <c r="O44" s="54">
        <v>46126944</v>
      </c>
      <c r="P44" s="55">
        <f t="shared" ref="P44:AA45" si="19">C44/$O44*100</f>
        <v>6.7291178548663648</v>
      </c>
      <c r="Q44" s="55">
        <f t="shared" si="19"/>
        <v>0.47031648450875174</v>
      </c>
      <c r="R44" s="55">
        <f t="shared" si="19"/>
        <v>0.23576372499718926</v>
      </c>
      <c r="S44" s="55">
        <f t="shared" si="19"/>
        <v>0.23800000000000002</v>
      </c>
      <c r="T44" s="55">
        <f t="shared" si="19"/>
        <v>1.6056802749643311</v>
      </c>
      <c r="U44" s="55">
        <f t="shared" si="19"/>
        <v>3.2000000000000001E-2</v>
      </c>
      <c r="V44" s="55">
        <f t="shared" si="19"/>
        <v>4.147357370396092</v>
      </c>
      <c r="W44" s="55">
        <f t="shared" si="19"/>
        <v>0</v>
      </c>
      <c r="X44" s="55">
        <f t="shared" si="19"/>
        <v>0</v>
      </c>
      <c r="Y44" s="29">
        <f t="shared" si="19"/>
        <v>1</v>
      </c>
      <c r="Z44" s="55">
        <f t="shared" si="19"/>
        <v>3.8268823965418801</v>
      </c>
      <c r="AA44" s="55">
        <f t="shared" si="19"/>
        <v>11.556000251408244</v>
      </c>
      <c r="AB44" s="30">
        <f>(AA44-AC44)/AC44</f>
        <v>0.49512537761763059</v>
      </c>
      <c r="AC44" s="31">
        <f t="shared" si="2"/>
        <v>7.7291178548663648</v>
      </c>
      <c r="AD44" s="31"/>
      <c r="AE44" s="30"/>
      <c r="AF44" s="30"/>
      <c r="AG44" s="30"/>
      <c r="AH44" s="30"/>
      <c r="AI44" s="30"/>
      <c r="AJ44" s="56"/>
      <c r="AK44" s="56"/>
      <c r="AL44" s="56"/>
      <c r="AM44" s="57"/>
      <c r="AN44" s="56"/>
      <c r="AO44" s="58"/>
      <c r="AP44" s="58"/>
      <c r="AQ44" s="56"/>
      <c r="AR44" s="58"/>
      <c r="AS44" s="56"/>
      <c r="AT44" s="58"/>
      <c r="AU44" s="56"/>
      <c r="AV44" s="58"/>
      <c r="AW44" s="56"/>
      <c r="AX44" s="58"/>
      <c r="AY44" s="56"/>
      <c r="AZ44" s="58"/>
      <c r="BA44" s="56"/>
      <c r="BB44" s="59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</row>
    <row r="45" spans="1:129" x14ac:dyDescent="0.25">
      <c r="A45" s="68" t="s">
        <v>68</v>
      </c>
      <c r="B45" s="18"/>
      <c r="C45" s="35">
        <v>3103936.4246082092</v>
      </c>
      <c r="D45" s="36">
        <v>216942.62143212059</v>
      </c>
      <c r="E45" s="35">
        <v>108750.60140176749</v>
      </c>
      <c r="F45" s="35">
        <v>109782.12672</v>
      </c>
      <c r="G45" s="35">
        <v>740651.24125184305</v>
      </c>
      <c r="H45" s="35">
        <v>14760.622080000001</v>
      </c>
      <c r="I45" s="35">
        <v>1913049.2117224778</v>
      </c>
      <c r="J45" s="35"/>
      <c r="K45" s="35"/>
      <c r="L45" s="35">
        <v>461269.44</v>
      </c>
      <c r="M45" s="35">
        <v>1765223.899998731</v>
      </c>
      <c r="N45" s="35">
        <v>5330429.7646069396</v>
      </c>
      <c r="O45" s="38">
        <f>O44</f>
        <v>46126944</v>
      </c>
      <c r="P45" s="31">
        <f t="shared" si="19"/>
        <v>6.7291178548663648</v>
      </c>
      <c r="Q45" s="31">
        <f t="shared" si="19"/>
        <v>0.47031648450875174</v>
      </c>
      <c r="R45" s="31">
        <f t="shared" si="19"/>
        <v>0.23576372499718926</v>
      </c>
      <c r="S45" s="31">
        <f t="shared" si="19"/>
        <v>0.23800000000000002</v>
      </c>
      <c r="T45" s="31">
        <f t="shared" si="19"/>
        <v>1.6056802749643311</v>
      </c>
      <c r="U45" s="31">
        <f t="shared" si="19"/>
        <v>3.2000000000000001E-2</v>
      </c>
      <c r="V45" s="31">
        <f t="shared" si="19"/>
        <v>4.147357370396092</v>
      </c>
      <c r="W45" s="31">
        <f t="shared" si="19"/>
        <v>0</v>
      </c>
      <c r="X45" s="31">
        <f t="shared" si="19"/>
        <v>0</v>
      </c>
      <c r="Y45" s="34">
        <f t="shared" si="19"/>
        <v>1</v>
      </c>
      <c r="Z45" s="31">
        <f t="shared" si="19"/>
        <v>3.8268823965418801</v>
      </c>
      <c r="AA45" s="31">
        <f t="shared" si="19"/>
        <v>11.556000251408244</v>
      </c>
      <c r="AB45" s="19">
        <f>(AA45-AC45)/AC45</f>
        <v>0.49512537761763059</v>
      </c>
      <c r="AC45" s="31">
        <f t="shared" si="2"/>
        <v>7.7291178548663648</v>
      </c>
      <c r="AD45" s="31"/>
      <c r="AE45" s="19"/>
      <c r="AF45" s="19"/>
      <c r="AG45" s="19"/>
      <c r="AH45" s="19"/>
      <c r="AI45" s="19"/>
      <c r="AJ45" s="43"/>
      <c r="AK45" s="43"/>
      <c r="AL45" s="43"/>
      <c r="AM45" s="42"/>
      <c r="AN45" s="43"/>
      <c r="AO45" s="44"/>
      <c r="AP45" s="44"/>
      <c r="AQ45" s="43"/>
      <c r="AR45" s="44"/>
      <c r="AS45" s="43"/>
      <c r="AT45" s="44"/>
      <c r="AU45" s="43"/>
      <c r="AV45" s="44"/>
      <c r="AW45" s="43"/>
      <c r="AX45" s="44"/>
      <c r="AY45" s="43"/>
      <c r="AZ45" s="44"/>
      <c r="BA45" s="43"/>
      <c r="BB45" s="45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</row>
    <row r="46" spans="1:129" x14ac:dyDescent="0.25">
      <c r="A46" s="61"/>
      <c r="B46" s="2"/>
      <c r="C46" s="47"/>
      <c r="D46" s="36"/>
      <c r="E46" s="47"/>
      <c r="F46" s="47"/>
      <c r="G46" s="47"/>
      <c r="H46" s="47"/>
      <c r="I46" s="35"/>
      <c r="J46" s="35"/>
      <c r="K46" s="35"/>
      <c r="L46" s="35"/>
      <c r="M46" s="35"/>
      <c r="N46" s="35"/>
      <c r="O46" s="38"/>
      <c r="P46" s="31"/>
      <c r="Q46" s="31"/>
      <c r="R46" s="31"/>
      <c r="S46" s="31"/>
      <c r="T46" s="31"/>
      <c r="U46" s="31"/>
      <c r="V46" s="31"/>
      <c r="W46" s="31"/>
      <c r="X46" s="31"/>
      <c r="Y46" s="34"/>
      <c r="Z46" s="31"/>
      <c r="AA46" s="31"/>
      <c r="AB46" s="19"/>
      <c r="AC46" s="31">
        <f t="shared" si="2"/>
        <v>0</v>
      </c>
      <c r="AD46" s="31"/>
      <c r="AE46" s="19"/>
      <c r="AF46" s="19"/>
      <c r="AG46" s="19"/>
      <c r="AH46" s="19"/>
      <c r="AI46" s="19"/>
      <c r="AJ46" s="42"/>
      <c r="AK46" s="42"/>
      <c r="AL46" s="43"/>
      <c r="AM46" s="42"/>
      <c r="AN46" s="43"/>
      <c r="AO46" s="44"/>
      <c r="AP46" s="44"/>
      <c r="AQ46" s="43"/>
      <c r="AR46" s="44"/>
      <c r="AS46" s="43"/>
      <c r="AT46" s="44"/>
      <c r="AU46" s="43"/>
      <c r="AV46" s="44"/>
      <c r="AW46" s="43"/>
      <c r="AX46" s="44"/>
      <c r="AY46" s="43"/>
      <c r="AZ46" s="44"/>
      <c r="BA46" s="42"/>
      <c r="BB46" s="45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</row>
    <row r="47" spans="1:129" x14ac:dyDescent="0.25">
      <c r="A47" s="68" t="s">
        <v>69</v>
      </c>
      <c r="B47" s="69" t="s">
        <v>35</v>
      </c>
      <c r="C47" s="35">
        <f>C30</f>
        <v>916124.19419926836</v>
      </c>
      <c r="D47" s="35">
        <f t="shared" ref="D47:J47" si="20">D30</f>
        <v>51021.202952992971</v>
      </c>
      <c r="E47" s="35">
        <f t="shared" si="20"/>
        <v>28285.642568676361</v>
      </c>
      <c r="F47" s="35">
        <f t="shared" si="20"/>
        <v>26686.744549236551</v>
      </c>
      <c r="G47" s="35">
        <f t="shared" si="20"/>
        <v>74549.071229512207</v>
      </c>
      <c r="H47" s="35">
        <f t="shared" si="20"/>
        <v>3688.4118620896043</v>
      </c>
      <c r="I47" s="35">
        <f t="shared" si="20"/>
        <v>731893.12103676074</v>
      </c>
      <c r="J47" s="35">
        <f t="shared" si="20"/>
        <v>0</v>
      </c>
      <c r="K47" s="35">
        <f>K30</f>
        <v>0</v>
      </c>
      <c r="L47" s="35">
        <f>L30</f>
        <v>108482.70182616485</v>
      </c>
      <c r="M47" s="35">
        <f>M30</f>
        <v>415150.54194785189</v>
      </c>
      <c r="N47" s="35">
        <f>N30</f>
        <v>1439757.4379732849</v>
      </c>
      <c r="O47" s="38">
        <f>O30</f>
        <v>10848270.182616483</v>
      </c>
      <c r="P47" s="31">
        <f t="shared" ref="P47:AA50" si="21">C47/$O47*100</f>
        <v>8.444887330214975</v>
      </c>
      <c r="Q47" s="31">
        <f t="shared" si="21"/>
        <v>0.47031648450967339</v>
      </c>
      <c r="R47" s="31">
        <f t="shared" si="21"/>
        <v>0.26073873615354753</v>
      </c>
      <c r="S47" s="31">
        <f t="shared" si="21"/>
        <v>0.24599999907819409</v>
      </c>
      <c r="T47" s="31">
        <f t="shared" si="21"/>
        <v>0.68719777415731542</v>
      </c>
      <c r="U47" s="31">
        <f t="shared" si="21"/>
        <v>3.3999999999999996E-2</v>
      </c>
      <c r="V47" s="31">
        <f t="shared" si="21"/>
        <v>6.7466343363162453</v>
      </c>
      <c r="W47" s="31">
        <f t="shared" si="21"/>
        <v>0</v>
      </c>
      <c r="X47" s="31">
        <f t="shared" si="21"/>
        <v>0</v>
      </c>
      <c r="Y47" s="34">
        <f t="shared" si="21"/>
        <v>1.0000000000000002</v>
      </c>
      <c r="Z47" s="31">
        <f t="shared" si="21"/>
        <v>3.8268823965418801</v>
      </c>
      <c r="AA47" s="31">
        <f t="shared" si="21"/>
        <v>13.271769726756855</v>
      </c>
      <c r="AB47" s="19">
        <f>(AA47-AC47)/AC47</f>
        <v>0.40518031213557909</v>
      </c>
      <c r="AC47" s="31">
        <f t="shared" si="2"/>
        <v>9.444887330214975</v>
      </c>
      <c r="AD47" s="31"/>
      <c r="AE47" s="19"/>
      <c r="AF47" s="19"/>
      <c r="AG47" s="19"/>
      <c r="AH47" s="19"/>
      <c r="AI47" s="19"/>
      <c r="AJ47" s="43"/>
      <c r="AK47" s="43"/>
      <c r="AL47" s="43"/>
      <c r="AM47" s="42"/>
      <c r="AN47" s="43"/>
      <c r="AO47" s="44"/>
      <c r="AP47" s="44"/>
      <c r="AQ47" s="43"/>
      <c r="AR47" s="44"/>
      <c r="AS47" s="43"/>
      <c r="AT47" s="44"/>
      <c r="AU47" s="43"/>
      <c r="AV47" s="44"/>
      <c r="AW47" s="43"/>
      <c r="AX47" s="44"/>
      <c r="AY47" s="43"/>
      <c r="AZ47" s="44"/>
      <c r="BA47" s="43"/>
      <c r="BB47" s="45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</row>
    <row r="48" spans="1:129" x14ac:dyDescent="0.25">
      <c r="A48" s="68" t="s">
        <v>69</v>
      </c>
      <c r="B48" s="69" t="s">
        <v>60</v>
      </c>
      <c r="C48" s="35">
        <f>C35</f>
        <v>60554692.140879326</v>
      </c>
      <c r="D48" s="35">
        <f t="shared" ref="D48:J48" si="22">D35</f>
        <v>3687061.6220131251</v>
      </c>
      <c r="E48" s="35">
        <f t="shared" si="22"/>
        <v>1675671.4748995348</v>
      </c>
      <c r="F48" s="35">
        <f t="shared" si="22"/>
        <v>1837969.3307146316</v>
      </c>
      <c r="G48" s="35">
        <f t="shared" si="22"/>
        <v>9425073.1604521032</v>
      </c>
      <c r="H48" s="35">
        <f t="shared" si="22"/>
        <v>250665.0574467144</v>
      </c>
      <c r="I48" s="35">
        <f t="shared" si="22"/>
        <v>43677346.330821909</v>
      </c>
      <c r="J48" s="35">
        <f t="shared" si="22"/>
        <v>905.16453130756884</v>
      </c>
      <c r="K48" s="35">
        <f>K35</f>
        <v>0</v>
      </c>
      <c r="L48" s="35">
        <f>L35</f>
        <v>7839533.045209513</v>
      </c>
      <c r="M48" s="35">
        <f>M35</f>
        <v>30000971.007820643</v>
      </c>
      <c r="N48" s="35">
        <f>N35</f>
        <v>98395196.193909481</v>
      </c>
      <c r="O48" s="38">
        <f>O35</f>
        <v>783953304.51996136</v>
      </c>
      <c r="P48" s="31">
        <f t="shared" si="21"/>
        <v>7.7242728350968317</v>
      </c>
      <c r="Q48" s="31">
        <f t="shared" si="21"/>
        <v>0.47031648450934538</v>
      </c>
      <c r="R48" s="31">
        <f t="shared" si="21"/>
        <v>0.21374633734411005</v>
      </c>
      <c r="S48" s="31">
        <f t="shared" si="21"/>
        <v>0.23444882751531693</v>
      </c>
      <c r="T48" s="31">
        <f t="shared" si="21"/>
        <v>1.2022493056806953</v>
      </c>
      <c r="U48" s="31">
        <f t="shared" si="21"/>
        <v>3.1974488276467476E-2</v>
      </c>
      <c r="V48" s="31">
        <f t="shared" si="21"/>
        <v>5.5714219302343384</v>
      </c>
      <c r="W48" s="31">
        <f t="shared" si="21"/>
        <v>1.1546153655948028E-4</v>
      </c>
      <c r="X48" s="31">
        <f t="shared" si="21"/>
        <v>0</v>
      </c>
      <c r="Y48" s="34">
        <f t="shared" si="21"/>
        <v>1.0000000000012628</v>
      </c>
      <c r="Z48" s="31">
        <f t="shared" si="21"/>
        <v>3.8268823965467123</v>
      </c>
      <c r="AA48" s="31">
        <f t="shared" si="21"/>
        <v>12.55115523164481</v>
      </c>
      <c r="AB48" s="19">
        <f>(AA48-AC48)/AC48</f>
        <v>0.43864772100558519</v>
      </c>
      <c r="AC48" s="31">
        <f t="shared" si="2"/>
        <v>8.7242728350980947</v>
      </c>
      <c r="AD48" s="31"/>
      <c r="AE48" s="19"/>
      <c r="AF48" s="19"/>
      <c r="AG48" s="19"/>
      <c r="AH48" s="19"/>
      <c r="AI48" s="19"/>
      <c r="AJ48" s="43"/>
      <c r="AK48" s="43"/>
      <c r="AL48" s="43"/>
      <c r="AM48" s="42"/>
      <c r="AN48" s="43"/>
      <c r="AO48" s="44"/>
      <c r="AP48" s="44"/>
      <c r="AQ48" s="43"/>
      <c r="AR48" s="44"/>
      <c r="AS48" s="43"/>
      <c r="AT48" s="44"/>
      <c r="AU48" s="43"/>
      <c r="AV48" s="44"/>
      <c r="AW48" s="43"/>
      <c r="AX48" s="44"/>
      <c r="AY48" s="43"/>
      <c r="AZ48" s="44"/>
      <c r="BA48" s="43"/>
      <c r="BB48" s="45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</row>
    <row r="49" spans="1:129" x14ac:dyDescent="0.25">
      <c r="A49" s="68" t="s">
        <v>69</v>
      </c>
      <c r="B49" s="69" t="s">
        <v>46</v>
      </c>
      <c r="C49" s="53">
        <f>C40+C45</f>
        <v>898912586.65773094</v>
      </c>
      <c r="D49" s="53">
        <f t="shared" ref="D49:J49" si="23">D40+D45</f>
        <v>48069056.523928888</v>
      </c>
      <c r="E49" s="53">
        <f t="shared" si="23"/>
        <v>20328698.400310494</v>
      </c>
      <c r="F49" s="53">
        <f t="shared" si="23"/>
        <v>27173818.190339155</v>
      </c>
      <c r="G49" s="53">
        <f t="shared" si="23"/>
        <v>188147178.22227368</v>
      </c>
      <c r="H49" s="53">
        <f t="shared" si="23"/>
        <v>3779306.9918329087</v>
      </c>
      <c r="I49" s="53">
        <f t="shared" si="23"/>
        <v>610200980.91292143</v>
      </c>
      <c r="J49" s="53">
        <f t="shared" si="23"/>
        <v>1213547.4161243076</v>
      </c>
      <c r="K49" s="53">
        <f>K40+K45</f>
        <v>0</v>
      </c>
      <c r="L49" s="53">
        <f>L40+L45</f>
        <v>102205765.91980888</v>
      </c>
      <c r="M49" s="53">
        <f>M40+M45</f>
        <v>391129446.42359662</v>
      </c>
      <c r="N49" s="53">
        <f>N40+N45</f>
        <v>1392247799.0011363</v>
      </c>
      <c r="O49" s="71">
        <f>O40+O44</f>
        <v>10220576591.980886</v>
      </c>
      <c r="P49" s="55">
        <f t="shared" si="21"/>
        <v>8.79512597521183</v>
      </c>
      <c r="Q49" s="55">
        <f t="shared" si="21"/>
        <v>0.47031648450875163</v>
      </c>
      <c r="R49" s="55">
        <f t="shared" si="21"/>
        <v>0.19889972172666354</v>
      </c>
      <c r="S49" s="55">
        <f t="shared" si="21"/>
        <v>0.26587363194029445</v>
      </c>
      <c r="T49" s="55">
        <f t="shared" si="21"/>
        <v>1.8408665746890918</v>
      </c>
      <c r="U49" s="55">
        <f t="shared" si="21"/>
        <v>3.6977434275069873E-2</v>
      </c>
      <c r="V49" s="55">
        <f t="shared" si="21"/>
        <v>5.9703185570928357</v>
      </c>
      <c r="W49" s="55">
        <f t="shared" si="21"/>
        <v>1.1873570979121301E-2</v>
      </c>
      <c r="X49" s="55">
        <f t="shared" si="21"/>
        <v>0</v>
      </c>
      <c r="Y49" s="29">
        <f t="shared" si="21"/>
        <v>1.0000000000000002</v>
      </c>
      <c r="Z49" s="55">
        <f t="shared" si="21"/>
        <v>3.8268823965418806</v>
      </c>
      <c r="AA49" s="55">
        <f t="shared" si="21"/>
        <v>13.62200837175371</v>
      </c>
      <c r="AB49" s="30">
        <f>(AA49-AC49)/AC49</f>
        <v>0.39069251444304365</v>
      </c>
      <c r="AC49" s="31">
        <f t="shared" si="2"/>
        <v>9.79512597521183</v>
      </c>
      <c r="AD49" s="31"/>
      <c r="AE49" s="30"/>
      <c r="AF49" s="30"/>
      <c r="AG49" s="30"/>
      <c r="AH49" s="30"/>
      <c r="AI49" s="30"/>
      <c r="AJ49" s="56"/>
      <c r="AK49" s="56"/>
      <c r="AL49" s="56"/>
      <c r="AM49" s="57"/>
      <c r="AN49" s="56"/>
      <c r="AO49" s="58"/>
      <c r="AP49" s="58"/>
      <c r="AQ49" s="56"/>
      <c r="AR49" s="58"/>
      <c r="AS49" s="56"/>
      <c r="AT49" s="58"/>
      <c r="AU49" s="56"/>
      <c r="AV49" s="58"/>
      <c r="AW49" s="56"/>
      <c r="AX49" s="58"/>
      <c r="AY49" s="56"/>
      <c r="AZ49" s="58"/>
      <c r="BA49" s="56"/>
      <c r="BB49" s="59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</row>
    <row r="50" spans="1:129" x14ac:dyDescent="0.25">
      <c r="A50" s="39" t="s">
        <v>62</v>
      </c>
      <c r="B50" s="18"/>
      <c r="C50" s="35">
        <f>SUM(C47:C49)</f>
        <v>960383402.99280953</v>
      </c>
      <c r="D50" s="35">
        <f t="shared" ref="D50:J50" si="24">SUM(D47:D49)</f>
        <v>51807139.348895006</v>
      </c>
      <c r="E50" s="35">
        <f t="shared" si="24"/>
        <v>22032655.517778706</v>
      </c>
      <c r="F50" s="35">
        <f t="shared" si="24"/>
        <v>29038474.265603025</v>
      </c>
      <c r="G50" s="35">
        <f t="shared" si="24"/>
        <v>197646800.45395529</v>
      </c>
      <c r="H50" s="35">
        <f t="shared" si="24"/>
        <v>4033660.461141713</v>
      </c>
      <c r="I50" s="35">
        <f t="shared" si="24"/>
        <v>654610220.36478007</v>
      </c>
      <c r="J50" s="35">
        <f t="shared" si="24"/>
        <v>1214452.5806556151</v>
      </c>
      <c r="K50" s="35">
        <f>SUM(K47:K49)</f>
        <v>0</v>
      </c>
      <c r="L50" s="35">
        <f>SUM(L47:L49)</f>
        <v>110153781.66684456</v>
      </c>
      <c r="M50" s="35">
        <f>SUM(M47:M49)</f>
        <v>421545567.97336513</v>
      </c>
      <c r="N50" s="35">
        <f>SUM(N47:N49)</f>
        <v>1492082752.633019</v>
      </c>
      <c r="O50" s="38">
        <f>SUM(O47:O49)</f>
        <v>11015378166.683464</v>
      </c>
      <c r="P50" s="31">
        <f t="shared" si="21"/>
        <v>8.7185695167283033</v>
      </c>
      <c r="Q50" s="31">
        <f t="shared" si="21"/>
        <v>0.47031648450879487</v>
      </c>
      <c r="R50" s="31">
        <f t="shared" si="21"/>
        <v>0.2000172412093624</v>
      </c>
      <c r="S50" s="31">
        <f t="shared" si="21"/>
        <v>0.26361758830424242</v>
      </c>
      <c r="T50" s="31">
        <f t="shared" si="21"/>
        <v>1.794280663479602</v>
      </c>
      <c r="U50" s="31">
        <f t="shared" si="21"/>
        <v>3.661844741147164E-2</v>
      </c>
      <c r="V50" s="31">
        <f t="shared" si="21"/>
        <v>5.9426940270165201</v>
      </c>
      <c r="W50" s="31">
        <f t="shared" si="21"/>
        <v>1.102506479830883E-2</v>
      </c>
      <c r="X50" s="31">
        <f t="shared" si="21"/>
        <v>0</v>
      </c>
      <c r="Y50" s="34">
        <f t="shared" si="21"/>
        <v>1.0000000000000902</v>
      </c>
      <c r="Z50" s="31">
        <f t="shared" si="21"/>
        <v>3.8268823965422252</v>
      </c>
      <c r="AA50" s="31">
        <f t="shared" si="21"/>
        <v>13.545451913270615</v>
      </c>
      <c r="AB50" s="19">
        <f>(AA50-AC50)/AC50</f>
        <v>0.39377013149466894</v>
      </c>
      <c r="AC50" s="31">
        <f t="shared" si="2"/>
        <v>9.7185695167283939</v>
      </c>
      <c r="AD50" s="31"/>
      <c r="AE50" s="19"/>
      <c r="AF50" s="19"/>
      <c r="AG50" s="19"/>
      <c r="AH50" s="19"/>
      <c r="AI50" s="19"/>
      <c r="AJ50" s="43"/>
      <c r="AK50" s="43"/>
      <c r="AL50" s="43"/>
      <c r="AM50" s="42"/>
      <c r="AN50" s="43"/>
      <c r="AO50" s="44"/>
      <c r="AP50" s="44"/>
      <c r="AQ50" s="43"/>
      <c r="AR50" s="44"/>
      <c r="AS50" s="43"/>
      <c r="AT50" s="44"/>
      <c r="AU50" s="43"/>
      <c r="AV50" s="44"/>
      <c r="AW50" s="43"/>
      <c r="AX50" s="44"/>
      <c r="AY50" s="43"/>
      <c r="AZ50" s="44"/>
      <c r="BA50" s="43"/>
      <c r="BB50" s="45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</row>
    <row r="51" spans="1:129" x14ac:dyDescent="0.25">
      <c r="A51" s="61"/>
      <c r="B51" s="22"/>
      <c r="C51" s="47"/>
      <c r="D51" s="36"/>
      <c r="E51" s="47"/>
      <c r="F51" s="47"/>
      <c r="G51" s="47"/>
      <c r="H51" s="47"/>
      <c r="I51" s="35"/>
      <c r="J51" s="35"/>
      <c r="K51" s="35"/>
      <c r="L51" s="35"/>
      <c r="M51" s="35"/>
      <c r="N51" s="35"/>
      <c r="O51" s="38"/>
      <c r="P51" s="31"/>
      <c r="Q51" s="31"/>
      <c r="R51" s="31"/>
      <c r="S51" s="31"/>
      <c r="T51" s="31"/>
      <c r="U51" s="31"/>
      <c r="V51" s="31"/>
      <c r="W51" s="31"/>
      <c r="X51" s="31"/>
      <c r="Y51" s="34"/>
      <c r="Z51" s="31"/>
      <c r="AA51" s="31"/>
      <c r="AB51" s="19"/>
      <c r="AC51" s="31">
        <f t="shared" si="2"/>
        <v>0</v>
      </c>
      <c r="AD51" s="31"/>
      <c r="AE51" s="19"/>
      <c r="AF51" s="19"/>
      <c r="AG51" s="19"/>
      <c r="AH51" s="19"/>
      <c r="AI51" s="19"/>
      <c r="AJ51" s="42"/>
      <c r="AK51" s="42"/>
      <c r="AL51" s="43"/>
      <c r="AM51" s="42"/>
      <c r="AN51" s="43"/>
      <c r="AO51" s="44"/>
      <c r="AP51" s="44"/>
      <c r="AQ51" s="43"/>
      <c r="AR51" s="44"/>
      <c r="AS51" s="43"/>
      <c r="AT51" s="44"/>
      <c r="AU51" s="43"/>
      <c r="AV51" s="44"/>
      <c r="AW51" s="43"/>
      <c r="AX51" s="44"/>
      <c r="AY51" s="43"/>
      <c r="AZ51" s="44"/>
      <c r="BA51" s="42"/>
      <c r="BB51" s="45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</row>
    <row r="52" spans="1:129" x14ac:dyDescent="0.25">
      <c r="A52" s="33" t="s">
        <v>70</v>
      </c>
      <c r="B52" s="22" t="s">
        <v>46</v>
      </c>
      <c r="C52" s="47">
        <v>42969466.20211231</v>
      </c>
      <c r="D52" s="48">
        <v>322460.0993761014</v>
      </c>
      <c r="E52" s="47">
        <v>456679.4112806163</v>
      </c>
      <c r="F52" s="47">
        <v>1130522.5665840399</v>
      </c>
      <c r="G52" s="47">
        <v>26507564.256473299</v>
      </c>
      <c r="H52" s="47">
        <v>182671.76451224653</v>
      </c>
      <c r="I52" s="35">
        <v>14369568.103886005</v>
      </c>
      <c r="J52" s="66"/>
      <c r="K52" s="47">
        <v>0</v>
      </c>
      <c r="L52" s="47">
        <v>3512918.5483124335</v>
      </c>
      <c r="M52" s="47">
        <v>13443526.153022308</v>
      </c>
      <c r="N52" s="35">
        <v>59925910.903447047</v>
      </c>
      <c r="O52" s="49">
        <v>351291854.83124334</v>
      </c>
      <c r="P52" s="31">
        <f t="shared" ref="P52:AA52" si="25">C52/$O52*100</f>
        <v>12.231842444156401</v>
      </c>
      <c r="Q52" s="31">
        <f t="shared" si="25"/>
        <v>9.1792649029966158E-2</v>
      </c>
      <c r="R52" s="31">
        <f t="shared" si="25"/>
        <v>0.13</v>
      </c>
      <c r="S52" s="31">
        <f t="shared" si="25"/>
        <v>0.32181861066124928</v>
      </c>
      <c r="T52" s="31">
        <f t="shared" si="25"/>
        <v>7.5457383631075752</v>
      </c>
      <c r="U52" s="31">
        <f t="shared" si="25"/>
        <v>5.1999999999999998E-2</v>
      </c>
      <c r="V52" s="31">
        <f t="shared" si="25"/>
        <v>4.0904928213576097</v>
      </c>
      <c r="W52" s="31">
        <f t="shared" si="25"/>
        <v>0</v>
      </c>
      <c r="X52" s="31">
        <f t="shared" si="25"/>
        <v>0</v>
      </c>
      <c r="Y52" s="34">
        <f t="shared" si="25"/>
        <v>1</v>
      </c>
      <c r="Z52" s="31">
        <f t="shared" si="25"/>
        <v>3.8268823965418801</v>
      </c>
      <c r="AA52" s="31">
        <f t="shared" si="25"/>
        <v>17.058724840698282</v>
      </c>
      <c r="AB52" s="19">
        <f>(AA52-AC52)/AC52</f>
        <v>0.28921765148677037</v>
      </c>
      <c r="AC52" s="31">
        <f t="shared" si="2"/>
        <v>13.231842444156401</v>
      </c>
      <c r="AD52" s="31"/>
      <c r="AE52" s="19"/>
      <c r="AF52" s="19"/>
      <c r="AG52" s="19"/>
      <c r="AH52" s="19"/>
      <c r="AI52" s="19"/>
      <c r="AJ52" s="43"/>
      <c r="AK52" s="43"/>
      <c r="AL52" s="43"/>
      <c r="AM52" s="42"/>
      <c r="AN52" s="43"/>
      <c r="AO52" s="44"/>
      <c r="AP52" s="44"/>
      <c r="AQ52" s="43"/>
      <c r="AR52" s="44"/>
      <c r="AS52" s="43"/>
      <c r="AT52" s="44"/>
      <c r="AU52" s="43"/>
      <c r="AV52" s="44"/>
      <c r="AW52" s="43"/>
      <c r="AX52" s="44"/>
      <c r="AY52" s="43"/>
      <c r="AZ52" s="44"/>
      <c r="BA52" s="43"/>
      <c r="BB52" s="45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</row>
    <row r="53" spans="1:129" x14ac:dyDescent="0.25">
      <c r="A53" s="61"/>
      <c r="B53" s="22"/>
      <c r="C53" s="47"/>
      <c r="D53" s="48"/>
      <c r="E53" s="47"/>
      <c r="F53" s="47"/>
      <c r="G53" s="47"/>
      <c r="H53" s="47"/>
      <c r="I53" s="35"/>
      <c r="J53" s="35"/>
      <c r="K53" s="35"/>
      <c r="L53" s="35"/>
      <c r="M53" s="35"/>
      <c r="N53" s="35"/>
      <c r="O53" s="38"/>
      <c r="P53" s="31"/>
      <c r="Q53" s="31"/>
      <c r="R53" s="31"/>
      <c r="S53" s="31"/>
      <c r="T53" s="31"/>
      <c r="U53" s="31"/>
      <c r="V53" s="31"/>
      <c r="W53" s="31"/>
      <c r="X53" s="31"/>
      <c r="Y53" s="34"/>
      <c r="Z53" s="31"/>
      <c r="AA53" s="31"/>
      <c r="AB53" s="19"/>
      <c r="AC53" s="31">
        <f t="shared" si="2"/>
        <v>0</v>
      </c>
      <c r="AD53" s="31"/>
      <c r="AE53" s="19"/>
      <c r="AF53" s="19"/>
      <c r="AG53" s="19"/>
      <c r="AH53" s="19"/>
      <c r="AI53" s="19"/>
      <c r="AJ53" s="42"/>
      <c r="AK53" s="42"/>
      <c r="AL53" s="43"/>
      <c r="AM53" s="42"/>
      <c r="AN53" s="43"/>
      <c r="AO53" s="44"/>
      <c r="AP53" s="44"/>
      <c r="AQ53" s="43"/>
      <c r="AR53" s="44"/>
      <c r="AS53" s="43"/>
      <c r="AT53" s="44"/>
      <c r="AU53" s="43"/>
      <c r="AV53" s="44"/>
      <c r="AW53" s="43"/>
      <c r="AX53" s="44"/>
      <c r="AY53" s="43"/>
      <c r="AZ53" s="44"/>
      <c r="BA53" s="42"/>
      <c r="BB53" s="45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</row>
    <row r="54" spans="1:129" x14ac:dyDescent="0.25">
      <c r="A54" s="33" t="s">
        <v>71</v>
      </c>
      <c r="B54" s="22"/>
      <c r="C54" s="47"/>
      <c r="D54" s="48"/>
      <c r="E54" s="47"/>
      <c r="F54" s="47"/>
      <c r="G54" s="47"/>
      <c r="H54" s="47"/>
      <c r="I54" s="35"/>
      <c r="J54" s="35"/>
      <c r="K54" s="35"/>
      <c r="L54" s="35"/>
      <c r="M54" s="35"/>
      <c r="N54" s="35"/>
      <c r="O54" s="38"/>
      <c r="P54" s="31"/>
      <c r="Q54" s="31"/>
      <c r="R54" s="31"/>
      <c r="S54" s="31"/>
      <c r="T54" s="31"/>
      <c r="U54" s="31"/>
      <c r="V54" s="31"/>
      <c r="W54" s="31"/>
      <c r="X54" s="31"/>
      <c r="Y54" s="34"/>
      <c r="Z54" s="31"/>
      <c r="AA54" s="31"/>
      <c r="AB54" s="19"/>
      <c r="AC54" s="31">
        <f t="shared" si="2"/>
        <v>0</v>
      </c>
      <c r="AD54" s="31"/>
      <c r="AE54" s="19"/>
      <c r="AF54" s="19"/>
      <c r="AG54" s="19"/>
      <c r="AH54" s="19"/>
      <c r="AI54" s="19"/>
      <c r="AJ54" s="42"/>
      <c r="AK54" s="42"/>
      <c r="AL54" s="43"/>
      <c r="AM54" s="42"/>
      <c r="AN54" s="43"/>
      <c r="AO54" s="44"/>
      <c r="AP54" s="44"/>
      <c r="AQ54" s="43"/>
      <c r="AR54" s="44"/>
      <c r="AS54" s="43"/>
      <c r="AT54" s="44"/>
      <c r="AU54" s="43"/>
      <c r="AV54" s="44"/>
      <c r="AW54" s="43"/>
      <c r="AX54" s="44"/>
      <c r="AY54" s="43"/>
      <c r="AZ54" s="44"/>
      <c r="BA54" s="42"/>
      <c r="BB54" s="45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</row>
    <row r="55" spans="1:129" hidden="1" x14ac:dyDescent="0.25">
      <c r="A55" s="61" t="s">
        <v>72</v>
      </c>
      <c r="B55" s="22" t="s">
        <v>35</v>
      </c>
      <c r="C55" s="47"/>
      <c r="D55" s="48"/>
      <c r="E55" s="47"/>
      <c r="F55" s="47"/>
      <c r="G55" s="47"/>
      <c r="H55" s="47"/>
      <c r="I55" s="35"/>
      <c r="J55" s="66"/>
      <c r="K55" s="66"/>
      <c r="L55" s="66"/>
      <c r="M55" s="66"/>
      <c r="N55" s="35"/>
      <c r="O55" s="62">
        <v>6200600</v>
      </c>
      <c r="P55" s="31">
        <f t="shared" ref="P55:AA58" si="26">C55/$O55*100</f>
        <v>0</v>
      </c>
      <c r="Q55" s="31">
        <f t="shared" si="26"/>
        <v>0</v>
      </c>
      <c r="R55" s="31">
        <f t="shared" si="26"/>
        <v>0</v>
      </c>
      <c r="S55" s="31">
        <f t="shared" si="26"/>
        <v>0</v>
      </c>
      <c r="T55" s="31">
        <f t="shared" si="26"/>
        <v>0</v>
      </c>
      <c r="U55" s="31">
        <f t="shared" si="26"/>
        <v>0</v>
      </c>
      <c r="V55" s="31">
        <f t="shared" si="26"/>
        <v>0</v>
      </c>
      <c r="W55" s="31">
        <f t="shared" si="26"/>
        <v>0</v>
      </c>
      <c r="X55" s="31">
        <f t="shared" si="26"/>
        <v>0</v>
      </c>
      <c r="Y55" s="34">
        <f t="shared" si="26"/>
        <v>0</v>
      </c>
      <c r="Z55" s="31">
        <f t="shared" si="26"/>
        <v>0</v>
      </c>
      <c r="AA55" s="31">
        <f t="shared" si="26"/>
        <v>0</v>
      </c>
      <c r="AB55" s="19"/>
      <c r="AC55" s="31">
        <f t="shared" si="2"/>
        <v>0</v>
      </c>
      <c r="AD55" s="31"/>
      <c r="AE55" s="19"/>
      <c r="AF55" s="19"/>
      <c r="AG55" s="19"/>
      <c r="AH55" s="19"/>
      <c r="AI55" s="19"/>
      <c r="AJ55" s="42"/>
      <c r="AK55" s="42"/>
      <c r="AL55" s="43"/>
      <c r="AM55" s="42"/>
      <c r="AN55" s="43"/>
      <c r="AO55" s="44"/>
      <c r="AP55" s="44"/>
      <c r="AQ55" s="43"/>
      <c r="AR55" s="44"/>
      <c r="AS55" s="43"/>
      <c r="AT55" s="44"/>
      <c r="AU55" s="43"/>
      <c r="AV55" s="44"/>
      <c r="AW55" s="43"/>
      <c r="AX55" s="44"/>
      <c r="AY55" s="43"/>
      <c r="AZ55" s="44"/>
      <c r="BA55" s="42"/>
      <c r="BB55" s="45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</row>
    <row r="56" spans="1:129" hidden="1" x14ac:dyDescent="0.25">
      <c r="A56" s="61"/>
      <c r="B56" s="22" t="s">
        <v>60</v>
      </c>
      <c r="C56" s="47"/>
      <c r="D56" s="48"/>
      <c r="E56" s="47"/>
      <c r="F56" s="47"/>
      <c r="G56" s="47"/>
      <c r="H56" s="47"/>
      <c r="I56" s="35"/>
      <c r="J56" s="66"/>
      <c r="K56" s="66"/>
      <c r="L56" s="66"/>
      <c r="M56" s="66"/>
      <c r="N56" s="35"/>
      <c r="O56" s="62">
        <v>13684436.999999996</v>
      </c>
      <c r="P56" s="31">
        <f t="shared" si="26"/>
        <v>0</v>
      </c>
      <c r="Q56" s="31">
        <f t="shared" si="26"/>
        <v>0</v>
      </c>
      <c r="R56" s="31">
        <f t="shared" si="26"/>
        <v>0</v>
      </c>
      <c r="S56" s="31">
        <f t="shared" si="26"/>
        <v>0</v>
      </c>
      <c r="T56" s="31">
        <f t="shared" si="26"/>
        <v>0</v>
      </c>
      <c r="U56" s="31">
        <f t="shared" si="26"/>
        <v>0</v>
      </c>
      <c r="V56" s="31">
        <f t="shared" si="26"/>
        <v>0</v>
      </c>
      <c r="W56" s="31">
        <f t="shared" si="26"/>
        <v>0</v>
      </c>
      <c r="X56" s="31">
        <f t="shared" si="26"/>
        <v>0</v>
      </c>
      <c r="Y56" s="34">
        <f t="shared" si="26"/>
        <v>0</v>
      </c>
      <c r="Z56" s="31">
        <f t="shared" si="26"/>
        <v>0</v>
      </c>
      <c r="AA56" s="31">
        <f t="shared" si="26"/>
        <v>0</v>
      </c>
      <c r="AB56" s="19"/>
      <c r="AC56" s="31">
        <f t="shared" si="2"/>
        <v>0</v>
      </c>
      <c r="AD56" s="31"/>
      <c r="AE56" s="19"/>
      <c r="AF56" s="19"/>
      <c r="AG56" s="19"/>
      <c r="AH56" s="19"/>
      <c r="AI56" s="19"/>
      <c r="AJ56" s="42"/>
      <c r="AK56" s="42"/>
      <c r="AL56" s="43"/>
      <c r="AM56" s="42"/>
      <c r="AN56" s="43"/>
      <c r="AO56" s="44"/>
      <c r="AP56" s="44"/>
      <c r="AQ56" s="43"/>
      <c r="AR56" s="44"/>
      <c r="AS56" s="43"/>
      <c r="AT56" s="44"/>
      <c r="AU56" s="43"/>
      <c r="AV56" s="44"/>
      <c r="AW56" s="43"/>
      <c r="AX56" s="44"/>
      <c r="AY56" s="43"/>
      <c r="AZ56" s="44"/>
      <c r="BA56" s="42"/>
      <c r="BB56" s="45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</row>
    <row r="57" spans="1:129" hidden="1" x14ac:dyDescent="0.25">
      <c r="A57" s="61"/>
      <c r="B57" s="22" t="s">
        <v>46</v>
      </c>
      <c r="C57" s="47"/>
      <c r="D57" s="48"/>
      <c r="E57" s="47"/>
      <c r="F57" s="47"/>
      <c r="G57" s="47"/>
      <c r="H57" s="47"/>
      <c r="I57" s="35"/>
      <c r="J57" s="70"/>
      <c r="K57" s="70"/>
      <c r="L57" s="70"/>
      <c r="M57" s="70"/>
      <c r="N57" s="35"/>
      <c r="O57" s="63">
        <v>432721</v>
      </c>
      <c r="P57" s="31">
        <f t="shared" si="26"/>
        <v>0</v>
      </c>
      <c r="Q57" s="31">
        <f t="shared" si="26"/>
        <v>0</v>
      </c>
      <c r="R57" s="31">
        <f t="shared" si="26"/>
        <v>0</v>
      </c>
      <c r="S57" s="31">
        <f t="shared" si="26"/>
        <v>0</v>
      </c>
      <c r="T57" s="31">
        <f t="shared" si="26"/>
        <v>0</v>
      </c>
      <c r="U57" s="31">
        <f t="shared" si="26"/>
        <v>0</v>
      </c>
      <c r="V57" s="31">
        <f t="shared" si="26"/>
        <v>0</v>
      </c>
      <c r="W57" s="31">
        <f t="shared" si="26"/>
        <v>0</v>
      </c>
      <c r="X57" s="31">
        <f t="shared" si="26"/>
        <v>0</v>
      </c>
      <c r="Y57" s="34">
        <f t="shared" si="26"/>
        <v>0</v>
      </c>
      <c r="Z57" s="31">
        <f t="shared" si="26"/>
        <v>0</v>
      </c>
      <c r="AA57" s="31">
        <f t="shared" si="26"/>
        <v>0</v>
      </c>
      <c r="AB57" s="19"/>
      <c r="AC57" s="31">
        <f t="shared" si="2"/>
        <v>0</v>
      </c>
      <c r="AD57" s="31"/>
      <c r="AE57" s="19"/>
      <c r="AF57" s="19"/>
      <c r="AG57" s="19"/>
      <c r="AH57" s="19"/>
      <c r="AI57" s="19"/>
      <c r="AJ57" s="42"/>
      <c r="AK57" s="42"/>
      <c r="AL57" s="43"/>
      <c r="AM57" s="42"/>
      <c r="AN57" s="43"/>
      <c r="AO57" s="44"/>
      <c r="AP57" s="44"/>
      <c r="AQ57" s="43"/>
      <c r="AR57" s="44"/>
      <c r="AS57" s="43"/>
      <c r="AT57" s="44"/>
      <c r="AU57" s="43"/>
      <c r="AV57" s="44"/>
      <c r="AW57" s="43"/>
      <c r="AX57" s="44"/>
      <c r="AY57" s="43"/>
      <c r="AZ57" s="44"/>
      <c r="BA57" s="42"/>
      <c r="BB57" s="45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</row>
    <row r="58" spans="1:129" hidden="1" x14ac:dyDescent="0.25">
      <c r="A58" s="61" t="s">
        <v>73</v>
      </c>
      <c r="B58" s="22"/>
      <c r="C58" s="47"/>
      <c r="D58" s="48"/>
      <c r="E58" s="47"/>
      <c r="F58" s="47"/>
      <c r="G58" s="47"/>
      <c r="H58" s="47"/>
      <c r="I58" s="35"/>
      <c r="J58" s="35"/>
      <c r="K58" s="35"/>
      <c r="L58" s="35"/>
      <c r="M58" s="35"/>
      <c r="N58" s="35"/>
      <c r="O58" s="38">
        <v>20317757.999999996</v>
      </c>
      <c r="P58" s="31">
        <f t="shared" si="26"/>
        <v>0</v>
      </c>
      <c r="Q58" s="31">
        <f t="shared" si="26"/>
        <v>0</v>
      </c>
      <c r="R58" s="31">
        <f t="shared" si="26"/>
        <v>0</v>
      </c>
      <c r="S58" s="31">
        <f t="shared" si="26"/>
        <v>0</v>
      </c>
      <c r="T58" s="31">
        <f t="shared" si="26"/>
        <v>0</v>
      </c>
      <c r="U58" s="31">
        <f t="shared" si="26"/>
        <v>0</v>
      </c>
      <c r="V58" s="31">
        <f t="shared" si="26"/>
        <v>0</v>
      </c>
      <c r="W58" s="31">
        <f t="shared" si="26"/>
        <v>0</v>
      </c>
      <c r="X58" s="31">
        <f t="shared" si="26"/>
        <v>0</v>
      </c>
      <c r="Y58" s="34">
        <f t="shared" si="26"/>
        <v>0</v>
      </c>
      <c r="Z58" s="31">
        <f t="shared" si="26"/>
        <v>0</v>
      </c>
      <c r="AA58" s="31">
        <f t="shared" si="26"/>
        <v>0</v>
      </c>
      <c r="AB58" s="19"/>
      <c r="AC58" s="31">
        <f t="shared" si="2"/>
        <v>0</v>
      </c>
      <c r="AD58" s="31"/>
      <c r="AE58" s="19"/>
      <c r="AF58" s="19"/>
      <c r="AG58" s="19"/>
      <c r="AH58" s="19"/>
      <c r="AI58" s="19"/>
      <c r="AJ58" s="42"/>
      <c r="AK58" s="42"/>
      <c r="AL58" s="43"/>
      <c r="AM58" s="42"/>
      <c r="AN58" s="43"/>
      <c r="AO58" s="44"/>
      <c r="AP58" s="44"/>
      <c r="AQ58" s="43"/>
      <c r="AR58" s="44"/>
      <c r="AS58" s="43"/>
      <c r="AT58" s="44"/>
      <c r="AU58" s="43"/>
      <c r="AV58" s="44"/>
      <c r="AW58" s="43"/>
      <c r="AX58" s="44"/>
      <c r="AY58" s="43"/>
      <c r="AZ58" s="44"/>
      <c r="BA58" s="42"/>
      <c r="BB58" s="45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</row>
    <row r="59" spans="1:129" hidden="1" x14ac:dyDescent="0.25">
      <c r="A59" s="61"/>
      <c r="B59" s="22"/>
      <c r="C59" s="47"/>
      <c r="D59" s="48"/>
      <c r="E59" s="47"/>
      <c r="F59" s="47"/>
      <c r="G59" s="47"/>
      <c r="H59" s="47"/>
      <c r="I59" s="35"/>
      <c r="J59" s="35"/>
      <c r="K59" s="35"/>
      <c r="L59" s="35"/>
      <c r="M59" s="35"/>
      <c r="N59" s="35"/>
      <c r="O59" s="38"/>
      <c r="P59" s="31"/>
      <c r="Q59" s="31"/>
      <c r="R59" s="31"/>
      <c r="S59" s="31"/>
      <c r="T59" s="31"/>
      <c r="U59" s="31"/>
      <c r="V59" s="31"/>
      <c r="W59" s="31"/>
      <c r="X59" s="31"/>
      <c r="Y59" s="34"/>
      <c r="Z59" s="31"/>
      <c r="AA59" s="31"/>
      <c r="AB59" s="19"/>
      <c r="AC59" s="31">
        <f t="shared" si="2"/>
        <v>0</v>
      </c>
      <c r="AD59" s="31"/>
      <c r="AE59" s="19"/>
      <c r="AF59" s="19"/>
      <c r="AG59" s="19"/>
      <c r="AH59" s="19"/>
      <c r="AI59" s="19"/>
      <c r="AJ59" s="42"/>
      <c r="AK59" s="42"/>
      <c r="AL59" s="43"/>
      <c r="AM59" s="42"/>
      <c r="AN59" s="43"/>
      <c r="AO59" s="44"/>
      <c r="AP59" s="44"/>
      <c r="AQ59" s="43"/>
      <c r="AR59" s="44"/>
      <c r="AS59" s="43"/>
      <c r="AT59" s="44"/>
      <c r="AU59" s="43"/>
      <c r="AV59" s="44"/>
      <c r="AW59" s="43"/>
      <c r="AX59" s="44"/>
      <c r="AY59" s="43"/>
      <c r="AZ59" s="44"/>
      <c r="BA59" s="42"/>
      <c r="BB59" s="45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</row>
    <row r="60" spans="1:129" hidden="1" x14ac:dyDescent="0.25">
      <c r="A60" s="61" t="s">
        <v>74</v>
      </c>
      <c r="B60" s="22" t="s">
        <v>35</v>
      </c>
      <c r="C60" s="47"/>
      <c r="D60" s="48"/>
      <c r="E60" s="47"/>
      <c r="F60" s="47"/>
      <c r="G60" s="47"/>
      <c r="H60" s="47"/>
      <c r="I60" s="35"/>
      <c r="J60" s="66"/>
      <c r="K60" s="66"/>
      <c r="L60" s="66"/>
      <c r="M60" s="66"/>
      <c r="N60" s="35"/>
      <c r="O60" s="62">
        <v>123085412</v>
      </c>
      <c r="P60" s="31">
        <f t="shared" ref="P60:AA63" si="27">C60/$O60*100</f>
        <v>0</v>
      </c>
      <c r="Q60" s="31">
        <f t="shared" si="27"/>
        <v>0</v>
      </c>
      <c r="R60" s="31">
        <f t="shared" si="27"/>
        <v>0</v>
      </c>
      <c r="S60" s="31">
        <f t="shared" si="27"/>
        <v>0</v>
      </c>
      <c r="T60" s="31">
        <f t="shared" si="27"/>
        <v>0</v>
      </c>
      <c r="U60" s="31">
        <f t="shared" si="27"/>
        <v>0</v>
      </c>
      <c r="V60" s="31">
        <f t="shared" si="27"/>
        <v>0</v>
      </c>
      <c r="W60" s="31">
        <f t="shared" si="27"/>
        <v>0</v>
      </c>
      <c r="X60" s="31">
        <f t="shared" si="27"/>
        <v>0</v>
      </c>
      <c r="Y60" s="34">
        <f t="shared" si="27"/>
        <v>0</v>
      </c>
      <c r="Z60" s="31">
        <f t="shared" si="27"/>
        <v>0</v>
      </c>
      <c r="AA60" s="31">
        <f t="shared" si="27"/>
        <v>0</v>
      </c>
      <c r="AB60" s="19"/>
      <c r="AC60" s="31">
        <f t="shared" si="2"/>
        <v>0</v>
      </c>
      <c r="AD60" s="31"/>
      <c r="AE60" s="19"/>
      <c r="AF60" s="19"/>
      <c r="AG60" s="19"/>
      <c r="AH60" s="19"/>
      <c r="AI60" s="19"/>
      <c r="AJ60" s="42"/>
      <c r="AK60" s="42"/>
      <c r="AL60" s="43"/>
      <c r="AM60" s="42"/>
      <c r="AN60" s="43"/>
      <c r="AO60" s="44"/>
      <c r="AP60" s="44"/>
      <c r="AQ60" s="43"/>
      <c r="AR60" s="44"/>
      <c r="AS60" s="43"/>
      <c r="AT60" s="44"/>
      <c r="AU60" s="43"/>
      <c r="AV60" s="44"/>
      <c r="AW60" s="43"/>
      <c r="AX60" s="44"/>
      <c r="AY60" s="43"/>
      <c r="AZ60" s="44"/>
      <c r="BA60" s="42"/>
      <c r="BB60" s="45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</row>
    <row r="61" spans="1:129" hidden="1" x14ac:dyDescent="0.25">
      <c r="A61" s="61"/>
      <c r="B61" s="22" t="s">
        <v>60</v>
      </c>
      <c r="C61" s="47"/>
      <c r="D61" s="48"/>
      <c r="E61" s="47"/>
      <c r="F61" s="47"/>
      <c r="G61" s="47"/>
      <c r="H61" s="47"/>
      <c r="I61" s="35"/>
      <c r="J61" s="66"/>
      <c r="K61" s="66"/>
      <c r="L61" s="66"/>
      <c r="M61" s="66"/>
      <c r="N61" s="35"/>
      <c r="O61" s="62">
        <v>16044006.000000002</v>
      </c>
      <c r="P61" s="31">
        <f t="shared" si="27"/>
        <v>0</v>
      </c>
      <c r="Q61" s="31">
        <f t="shared" si="27"/>
        <v>0</v>
      </c>
      <c r="R61" s="31">
        <f t="shared" si="27"/>
        <v>0</v>
      </c>
      <c r="S61" s="31">
        <f t="shared" si="27"/>
        <v>0</v>
      </c>
      <c r="T61" s="31">
        <f t="shared" si="27"/>
        <v>0</v>
      </c>
      <c r="U61" s="31">
        <f t="shared" si="27"/>
        <v>0</v>
      </c>
      <c r="V61" s="31">
        <f t="shared" si="27"/>
        <v>0</v>
      </c>
      <c r="W61" s="31">
        <f t="shared" si="27"/>
        <v>0</v>
      </c>
      <c r="X61" s="31">
        <f t="shared" si="27"/>
        <v>0</v>
      </c>
      <c r="Y61" s="34">
        <f t="shared" si="27"/>
        <v>0</v>
      </c>
      <c r="Z61" s="31">
        <f t="shared" si="27"/>
        <v>0</v>
      </c>
      <c r="AA61" s="31">
        <f t="shared" si="27"/>
        <v>0</v>
      </c>
      <c r="AB61" s="19"/>
      <c r="AC61" s="31">
        <f t="shared" si="2"/>
        <v>0</v>
      </c>
      <c r="AD61" s="31"/>
      <c r="AE61" s="19"/>
      <c r="AF61" s="19"/>
      <c r="AG61" s="19"/>
      <c r="AH61" s="19"/>
      <c r="AI61" s="19"/>
      <c r="AJ61" s="42"/>
      <c r="AK61" s="42"/>
      <c r="AL61" s="43"/>
      <c r="AM61" s="42"/>
      <c r="AN61" s="43"/>
      <c r="AO61" s="44"/>
      <c r="AP61" s="44"/>
      <c r="AQ61" s="43"/>
      <c r="AR61" s="44"/>
      <c r="AS61" s="43"/>
      <c r="AT61" s="44"/>
      <c r="AU61" s="43"/>
      <c r="AV61" s="44"/>
      <c r="AW61" s="43"/>
      <c r="AX61" s="44"/>
      <c r="AY61" s="43"/>
      <c r="AZ61" s="44"/>
      <c r="BA61" s="42"/>
      <c r="BB61" s="45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</row>
    <row r="62" spans="1:129" hidden="1" x14ac:dyDescent="0.25">
      <c r="A62" s="61"/>
      <c r="B62" s="22" t="s">
        <v>46</v>
      </c>
      <c r="C62" s="47"/>
      <c r="D62" s="48"/>
      <c r="E62" s="47"/>
      <c r="F62" s="47"/>
      <c r="G62" s="47"/>
      <c r="H62" s="47"/>
      <c r="I62" s="35"/>
      <c r="J62" s="70"/>
      <c r="K62" s="70"/>
      <c r="L62" s="70"/>
      <c r="M62" s="70"/>
      <c r="N62" s="35"/>
      <c r="O62" s="63">
        <v>6919364</v>
      </c>
      <c r="P62" s="31">
        <f t="shared" si="27"/>
        <v>0</v>
      </c>
      <c r="Q62" s="31">
        <f t="shared" si="27"/>
        <v>0</v>
      </c>
      <c r="R62" s="31">
        <f t="shared" si="27"/>
        <v>0</v>
      </c>
      <c r="S62" s="31">
        <f t="shared" si="27"/>
        <v>0</v>
      </c>
      <c r="T62" s="31">
        <f t="shared" si="27"/>
        <v>0</v>
      </c>
      <c r="U62" s="31">
        <f t="shared" si="27"/>
        <v>0</v>
      </c>
      <c r="V62" s="31">
        <f t="shared" si="27"/>
        <v>0</v>
      </c>
      <c r="W62" s="31">
        <f t="shared" si="27"/>
        <v>0</v>
      </c>
      <c r="X62" s="31">
        <f t="shared" si="27"/>
        <v>0</v>
      </c>
      <c r="Y62" s="34">
        <f t="shared" si="27"/>
        <v>0</v>
      </c>
      <c r="Z62" s="31">
        <f t="shared" si="27"/>
        <v>0</v>
      </c>
      <c r="AA62" s="31">
        <f t="shared" si="27"/>
        <v>0</v>
      </c>
      <c r="AB62" s="19"/>
      <c r="AC62" s="31">
        <f t="shared" si="2"/>
        <v>0</v>
      </c>
      <c r="AD62" s="31"/>
      <c r="AE62" s="19"/>
      <c r="AF62" s="19"/>
      <c r="AG62" s="19"/>
      <c r="AH62" s="19"/>
      <c r="AI62" s="19"/>
      <c r="AJ62" s="42"/>
      <c r="AK62" s="42"/>
      <c r="AL62" s="43"/>
      <c r="AM62" s="42"/>
      <c r="AN62" s="43"/>
      <c r="AO62" s="44"/>
      <c r="AP62" s="44"/>
      <c r="AQ62" s="43"/>
      <c r="AR62" s="44"/>
      <c r="AS62" s="43"/>
      <c r="AT62" s="44"/>
      <c r="AU62" s="43"/>
      <c r="AV62" s="44"/>
      <c r="AW62" s="43"/>
      <c r="AX62" s="44"/>
      <c r="AY62" s="43"/>
      <c r="AZ62" s="44"/>
      <c r="BA62" s="42"/>
      <c r="BB62" s="45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</row>
    <row r="63" spans="1:129" hidden="1" x14ac:dyDescent="0.25">
      <c r="A63" s="61" t="s">
        <v>75</v>
      </c>
      <c r="B63" s="22"/>
      <c r="C63" s="47"/>
      <c r="D63" s="48"/>
      <c r="E63" s="47"/>
      <c r="F63" s="47"/>
      <c r="G63" s="47"/>
      <c r="H63" s="47"/>
      <c r="I63" s="35"/>
      <c r="J63" s="35"/>
      <c r="K63" s="35"/>
      <c r="L63" s="35"/>
      <c r="M63" s="35"/>
      <c r="N63" s="35"/>
      <c r="O63" s="38">
        <v>146047782</v>
      </c>
      <c r="P63" s="31">
        <f t="shared" si="27"/>
        <v>0</v>
      </c>
      <c r="Q63" s="31">
        <f t="shared" si="27"/>
        <v>0</v>
      </c>
      <c r="R63" s="31">
        <f t="shared" si="27"/>
        <v>0</v>
      </c>
      <c r="S63" s="31">
        <f t="shared" si="27"/>
        <v>0</v>
      </c>
      <c r="T63" s="31">
        <f t="shared" si="27"/>
        <v>0</v>
      </c>
      <c r="U63" s="31">
        <f t="shared" si="27"/>
        <v>0</v>
      </c>
      <c r="V63" s="31">
        <f t="shared" si="27"/>
        <v>0</v>
      </c>
      <c r="W63" s="31">
        <f t="shared" si="27"/>
        <v>0</v>
      </c>
      <c r="X63" s="31">
        <f t="shared" si="27"/>
        <v>0</v>
      </c>
      <c r="Y63" s="34">
        <f t="shared" si="27"/>
        <v>0</v>
      </c>
      <c r="Z63" s="31">
        <f t="shared" si="27"/>
        <v>0</v>
      </c>
      <c r="AA63" s="31">
        <f t="shared" si="27"/>
        <v>0</v>
      </c>
      <c r="AB63" s="19"/>
      <c r="AC63" s="31">
        <f t="shared" si="2"/>
        <v>0</v>
      </c>
      <c r="AD63" s="31"/>
      <c r="AE63" s="19"/>
      <c r="AF63" s="19"/>
      <c r="AG63" s="19"/>
      <c r="AH63" s="19"/>
      <c r="AI63" s="19"/>
      <c r="AJ63" s="42"/>
      <c r="AK63" s="42"/>
      <c r="AL63" s="43"/>
      <c r="AM63" s="42"/>
      <c r="AN63" s="43"/>
      <c r="AO63" s="44"/>
      <c r="AP63" s="44"/>
      <c r="AQ63" s="43"/>
      <c r="AR63" s="44"/>
      <c r="AS63" s="43"/>
      <c r="AT63" s="44"/>
      <c r="AU63" s="43"/>
      <c r="AV63" s="44"/>
      <c r="AW63" s="43"/>
      <c r="AX63" s="44"/>
      <c r="AY63" s="43"/>
      <c r="AZ63" s="44"/>
      <c r="BA63" s="42"/>
      <c r="BB63" s="45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</row>
    <row r="64" spans="1:129" hidden="1" x14ac:dyDescent="0.25">
      <c r="A64" s="61"/>
      <c r="B64" s="22"/>
      <c r="C64" s="47"/>
      <c r="D64" s="48"/>
      <c r="E64" s="47"/>
      <c r="F64" s="47"/>
      <c r="G64" s="47"/>
      <c r="H64" s="47"/>
      <c r="I64" s="35"/>
      <c r="J64" s="35"/>
      <c r="K64" s="35"/>
      <c r="L64" s="35"/>
      <c r="M64" s="35"/>
      <c r="N64" s="35"/>
      <c r="O64" s="38"/>
      <c r="P64" s="31"/>
      <c r="Q64" s="31"/>
      <c r="R64" s="31"/>
      <c r="S64" s="31"/>
      <c r="T64" s="31"/>
      <c r="U64" s="31"/>
      <c r="V64" s="31"/>
      <c r="W64" s="31"/>
      <c r="X64" s="31"/>
      <c r="Y64" s="34"/>
      <c r="Z64" s="31"/>
      <c r="AA64" s="31"/>
      <c r="AB64" s="19"/>
      <c r="AC64" s="31">
        <f t="shared" si="2"/>
        <v>0</v>
      </c>
      <c r="AD64" s="31"/>
      <c r="AE64" s="19"/>
      <c r="AF64" s="19"/>
      <c r="AG64" s="19"/>
      <c r="AH64" s="19"/>
      <c r="AI64" s="19"/>
      <c r="AJ64" s="42"/>
      <c r="AK64" s="42"/>
      <c r="AL64" s="43"/>
      <c r="AM64" s="42"/>
      <c r="AN64" s="43"/>
      <c r="AO64" s="44"/>
      <c r="AP64" s="44"/>
      <c r="AQ64" s="43"/>
      <c r="AR64" s="44"/>
      <c r="AS64" s="43"/>
      <c r="AT64" s="44"/>
      <c r="AU64" s="43"/>
      <c r="AV64" s="44"/>
      <c r="AW64" s="43"/>
      <c r="AX64" s="44"/>
      <c r="AY64" s="43"/>
      <c r="AZ64" s="44"/>
      <c r="BA64" s="42"/>
      <c r="BB64" s="45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</row>
    <row r="65" spans="1:129" x14ac:dyDescent="0.25">
      <c r="A65" s="61"/>
      <c r="B65" s="22" t="s">
        <v>35</v>
      </c>
      <c r="C65" s="47">
        <v>11949727.241950091</v>
      </c>
      <c r="D65" s="48">
        <v>2747084.7352605099</v>
      </c>
      <c r="E65" s="47">
        <v>2075165.03746</v>
      </c>
      <c r="F65" s="47">
        <v>333567.91096000001</v>
      </c>
      <c r="G65" s="47">
        <v>2656779.0098502212</v>
      </c>
      <c r="H65" s="47">
        <v>46542.964319999999</v>
      </c>
      <c r="I65" s="35">
        <v>4090587.5840993598</v>
      </c>
      <c r="J65" s="66"/>
      <c r="K65" s="47">
        <v>0</v>
      </c>
      <c r="L65" s="47">
        <v>1292860.1200000001</v>
      </c>
      <c r="M65" s="47">
        <v>4947623.6344190231</v>
      </c>
      <c r="N65" s="35">
        <v>18190210.996369116</v>
      </c>
      <c r="O65" s="38">
        <v>129286012</v>
      </c>
      <c r="P65" s="31">
        <f t="shared" ref="P65:AA68" si="28">C65/$O65*100</f>
        <v>9.2428616654600582</v>
      </c>
      <c r="Q65" s="31">
        <f t="shared" si="28"/>
        <v>2.1248120293636328</v>
      </c>
      <c r="R65" s="31">
        <f t="shared" si="28"/>
        <v>1.6050963328190524</v>
      </c>
      <c r="S65" s="31">
        <f t="shared" si="28"/>
        <v>0.25800773478881844</v>
      </c>
      <c r="T65" s="31">
        <f t="shared" si="28"/>
        <v>2.0549624578490531</v>
      </c>
      <c r="U65" s="31">
        <f t="shared" si="28"/>
        <v>3.5999999999999997E-2</v>
      </c>
      <c r="V65" s="31">
        <f t="shared" si="28"/>
        <v>3.163983110639502</v>
      </c>
      <c r="W65" s="31">
        <f t="shared" si="28"/>
        <v>0</v>
      </c>
      <c r="X65" s="31">
        <f t="shared" si="28"/>
        <v>0</v>
      </c>
      <c r="Y65" s="34">
        <f t="shared" si="28"/>
        <v>1</v>
      </c>
      <c r="Z65" s="31">
        <f t="shared" si="28"/>
        <v>3.8268823965418801</v>
      </c>
      <c r="AA65" s="31">
        <f t="shared" si="28"/>
        <v>14.06974406200194</v>
      </c>
      <c r="AB65" s="19">
        <f>(AA65-AC65)/AC65</f>
        <v>0.37361457388871189</v>
      </c>
      <c r="AC65" s="31">
        <f t="shared" si="2"/>
        <v>10.242861665460058</v>
      </c>
      <c r="AD65" s="31"/>
      <c r="AE65" s="19"/>
      <c r="AF65" s="19"/>
      <c r="AG65" s="19"/>
      <c r="AH65" s="19"/>
      <c r="AI65" s="19"/>
      <c r="AJ65" s="43"/>
      <c r="AK65" s="43"/>
      <c r="AL65" s="43"/>
      <c r="AM65" s="42"/>
      <c r="AN65" s="43"/>
      <c r="AO65" s="44"/>
      <c r="AP65" s="44"/>
      <c r="AQ65" s="43"/>
      <c r="AR65" s="44"/>
      <c r="AS65" s="43"/>
      <c r="AT65" s="44"/>
      <c r="AU65" s="43"/>
      <c r="AV65" s="44"/>
      <c r="AW65" s="43"/>
      <c r="AX65" s="44"/>
      <c r="AY65" s="43"/>
      <c r="AZ65" s="44"/>
      <c r="BA65" s="43"/>
      <c r="BB65" s="45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</row>
    <row r="66" spans="1:129" x14ac:dyDescent="0.25">
      <c r="A66" s="61"/>
      <c r="B66" s="22" t="s">
        <v>60</v>
      </c>
      <c r="C66" s="47">
        <v>4028603.7313990472</v>
      </c>
      <c r="D66" s="48">
        <v>631903.47623501776</v>
      </c>
      <c r="E66" s="47">
        <v>342726.30018999998</v>
      </c>
      <c r="F66" s="47">
        <v>126345.88274999999</v>
      </c>
      <c r="G66" s="47">
        <v>1703224.9362343107</v>
      </c>
      <c r="H66" s="47">
        <v>18728.919089999999</v>
      </c>
      <c r="I66" s="35">
        <v>1205674.2168997186</v>
      </c>
      <c r="J66" s="66"/>
      <c r="K66" s="47">
        <v>0</v>
      </c>
      <c r="L66" s="47">
        <v>297284.43</v>
      </c>
      <c r="M66" s="47">
        <v>1137672.5519329866</v>
      </c>
      <c r="N66" s="35">
        <v>5463560.7133320337</v>
      </c>
      <c r="O66" s="38">
        <v>29728443</v>
      </c>
      <c r="P66" s="31">
        <f t="shared" si="28"/>
        <v>13.551344520125211</v>
      </c>
      <c r="Q66" s="31">
        <f t="shared" si="28"/>
        <v>2.1255855082454795</v>
      </c>
      <c r="R66" s="31">
        <f t="shared" si="28"/>
        <v>1.152856542772859</v>
      </c>
      <c r="S66" s="31">
        <f t="shared" si="28"/>
        <v>0.42499999999999993</v>
      </c>
      <c r="T66" s="31">
        <f t="shared" si="28"/>
        <v>5.7292772992999019</v>
      </c>
      <c r="U66" s="31">
        <f t="shared" si="28"/>
        <v>6.3E-2</v>
      </c>
      <c r="V66" s="31">
        <f t="shared" si="28"/>
        <v>4.0556251698069712</v>
      </c>
      <c r="W66" s="31">
        <f t="shared" si="28"/>
        <v>0</v>
      </c>
      <c r="X66" s="31">
        <f t="shared" si="28"/>
        <v>0</v>
      </c>
      <c r="Y66" s="34">
        <f t="shared" si="28"/>
        <v>1</v>
      </c>
      <c r="Z66" s="31">
        <f t="shared" si="28"/>
        <v>3.8268823965418792</v>
      </c>
      <c r="AA66" s="31">
        <f t="shared" si="28"/>
        <v>18.378226916667092</v>
      </c>
      <c r="AB66" s="19">
        <f>(AA66-AC66)/AC66</f>
        <v>0.26299167003084278</v>
      </c>
      <c r="AC66" s="31">
        <f t="shared" si="2"/>
        <v>14.551344520125211</v>
      </c>
      <c r="AD66" s="31"/>
      <c r="AE66" s="19"/>
      <c r="AF66" s="19"/>
      <c r="AG66" s="19"/>
      <c r="AH66" s="19"/>
      <c r="AI66" s="19"/>
      <c r="AJ66" s="43"/>
      <c r="AK66" s="43"/>
      <c r="AL66" s="43"/>
      <c r="AM66" s="42"/>
      <c r="AN66" s="43"/>
      <c r="AO66" s="44"/>
      <c r="AP66" s="44"/>
      <c r="AQ66" s="43"/>
      <c r="AR66" s="44"/>
      <c r="AS66" s="43"/>
      <c r="AT66" s="44"/>
      <c r="AU66" s="43"/>
      <c r="AV66" s="44"/>
      <c r="AW66" s="43"/>
      <c r="AX66" s="44"/>
      <c r="AY66" s="43"/>
      <c r="AZ66" s="44"/>
      <c r="BA66" s="43"/>
      <c r="BB66" s="45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</row>
    <row r="67" spans="1:129" x14ac:dyDescent="0.25">
      <c r="A67" s="61"/>
      <c r="B67" s="22" t="s">
        <v>46</v>
      </c>
      <c r="C67" s="51">
        <v>807647.60746656102</v>
      </c>
      <c r="D67" s="52">
        <v>156274.85331388967</v>
      </c>
      <c r="E67" s="51">
        <v>62217.864050000004</v>
      </c>
      <c r="F67" s="51">
        <v>21909.213300000003</v>
      </c>
      <c r="G67" s="51">
        <v>352247.73783768044</v>
      </c>
      <c r="H67" s="51">
        <v>3087.8757000000005</v>
      </c>
      <c r="I67" s="53">
        <v>211910.06326499092</v>
      </c>
      <c r="J67" s="70"/>
      <c r="K67" s="51">
        <v>0</v>
      </c>
      <c r="L67" s="51">
        <v>73520.850000000006</v>
      </c>
      <c r="M67" s="51">
        <v>281355.64664379606</v>
      </c>
      <c r="N67" s="53">
        <v>1162524.1041103571</v>
      </c>
      <c r="O67" s="71">
        <v>7352085</v>
      </c>
      <c r="P67" s="55">
        <f t="shared" si="28"/>
        <v>10.985286588315574</v>
      </c>
      <c r="Q67" s="55">
        <f t="shared" si="28"/>
        <v>2.1255855082454795</v>
      </c>
      <c r="R67" s="55">
        <f t="shared" si="28"/>
        <v>0.84626148976786864</v>
      </c>
      <c r="S67" s="55">
        <f t="shared" si="28"/>
        <v>0.29800000000000004</v>
      </c>
      <c r="T67" s="55">
        <f t="shared" si="28"/>
        <v>4.791127113433542</v>
      </c>
      <c r="U67" s="55">
        <f t="shared" si="28"/>
        <v>4.200000000000001E-2</v>
      </c>
      <c r="V67" s="55">
        <f t="shared" si="28"/>
        <v>2.882312476868683</v>
      </c>
      <c r="W67" s="55">
        <f t="shared" si="28"/>
        <v>0</v>
      </c>
      <c r="X67" s="55">
        <f t="shared" si="28"/>
        <v>0</v>
      </c>
      <c r="Y67" s="29">
        <f t="shared" si="28"/>
        <v>1</v>
      </c>
      <c r="Z67" s="55">
        <f t="shared" si="28"/>
        <v>3.8268823965418801</v>
      </c>
      <c r="AA67" s="55">
        <f t="shared" si="28"/>
        <v>15.812168984857452</v>
      </c>
      <c r="AB67" s="30">
        <f>(AA67-AC67)/AC67</f>
        <v>0.31929836373480597</v>
      </c>
      <c r="AC67" s="31">
        <f t="shared" si="2"/>
        <v>11.985286588315574</v>
      </c>
      <c r="AD67" s="31"/>
      <c r="AE67" s="30"/>
      <c r="AF67" s="30"/>
      <c r="AG67" s="30"/>
      <c r="AH67" s="30"/>
      <c r="AI67" s="30"/>
      <c r="AJ67" s="56"/>
      <c r="AK67" s="56"/>
      <c r="AL67" s="56"/>
      <c r="AM67" s="57"/>
      <c r="AN67" s="56"/>
      <c r="AO67" s="58"/>
      <c r="AP67" s="58"/>
      <c r="AQ67" s="56"/>
      <c r="AR67" s="58"/>
      <c r="AS67" s="56"/>
      <c r="AT67" s="58"/>
      <c r="AU67" s="56"/>
      <c r="AV67" s="58"/>
      <c r="AW67" s="56"/>
      <c r="AX67" s="58"/>
      <c r="AY67" s="56"/>
      <c r="AZ67" s="58"/>
      <c r="BA67" s="56"/>
      <c r="BB67" s="59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</row>
    <row r="68" spans="1:129" x14ac:dyDescent="0.25">
      <c r="A68" s="64" t="s">
        <v>76</v>
      </c>
      <c r="B68" s="69"/>
      <c r="C68" s="35">
        <f>SUM(C65:C67)</f>
        <v>16785978.580815699</v>
      </c>
      <c r="D68" s="35">
        <f t="shared" ref="D68:N68" si="29">SUM(D65:D67)</f>
        <v>3535263.0648094174</v>
      </c>
      <c r="E68" s="35">
        <f t="shared" si="29"/>
        <v>2480109.2017000001</v>
      </c>
      <c r="F68" s="35">
        <f t="shared" si="29"/>
        <v>481823.00701</v>
      </c>
      <c r="G68" s="35">
        <f t="shared" si="29"/>
        <v>4712251.6839222126</v>
      </c>
      <c r="H68" s="35">
        <f t="shared" si="29"/>
        <v>68359.759109999999</v>
      </c>
      <c r="I68" s="35">
        <f t="shared" si="29"/>
        <v>5508171.8642640701</v>
      </c>
      <c r="J68" s="35">
        <f t="shared" si="29"/>
        <v>0</v>
      </c>
      <c r="K68" s="35">
        <f t="shared" si="29"/>
        <v>0</v>
      </c>
      <c r="L68" s="35">
        <f t="shared" si="29"/>
        <v>1663665.4000000001</v>
      </c>
      <c r="M68" s="35">
        <f t="shared" si="29"/>
        <v>6366651.8329958059</v>
      </c>
      <c r="N68" s="35">
        <f t="shared" si="29"/>
        <v>24816295.813811507</v>
      </c>
      <c r="O68" s="38">
        <f>SUM(O65:O67)</f>
        <v>166366540</v>
      </c>
      <c r="P68" s="31">
        <f t="shared" si="28"/>
        <v>10.089756378184999</v>
      </c>
      <c r="Q68" s="31">
        <f t="shared" si="28"/>
        <v>2.124984425840327</v>
      </c>
      <c r="R68" s="31">
        <f t="shared" si="28"/>
        <v>1.4907500039971981</v>
      </c>
      <c r="S68" s="31">
        <f t="shared" si="28"/>
        <v>0.28961533191109218</v>
      </c>
      <c r="T68" s="31">
        <f t="shared" si="28"/>
        <v>2.8324515758530606</v>
      </c>
      <c r="U68" s="31">
        <f t="shared" si="28"/>
        <v>4.1089848421443399E-2</v>
      </c>
      <c r="V68" s="31">
        <f t="shared" si="28"/>
        <v>3.3108651921618799</v>
      </c>
      <c r="W68" s="31">
        <f t="shared" si="28"/>
        <v>0</v>
      </c>
      <c r="X68" s="31">
        <f t="shared" si="28"/>
        <v>0</v>
      </c>
      <c r="Y68" s="34">
        <f t="shared" si="28"/>
        <v>1</v>
      </c>
      <c r="Z68" s="31">
        <f t="shared" si="28"/>
        <v>3.8268823965418801</v>
      </c>
      <c r="AA68" s="31">
        <f t="shared" si="28"/>
        <v>14.916638774726881</v>
      </c>
      <c r="AB68" s="19">
        <f>(AA68-AC68)/AC68</f>
        <v>0.34508263897211117</v>
      </c>
      <c r="AC68" s="31">
        <f t="shared" si="2"/>
        <v>11.089756378184999</v>
      </c>
      <c r="AD68" s="31"/>
      <c r="AE68" s="19"/>
      <c r="AF68" s="19"/>
      <c r="AG68" s="19"/>
      <c r="AH68" s="19"/>
      <c r="AI68" s="19"/>
      <c r="AJ68" s="43"/>
      <c r="AK68" s="43"/>
      <c r="AL68" s="43"/>
      <c r="AM68" s="42"/>
      <c r="AN68" s="43"/>
      <c r="AO68" s="44"/>
      <c r="AP68" s="44"/>
      <c r="AQ68" s="43"/>
      <c r="AR68" s="44"/>
      <c r="AS68" s="43"/>
      <c r="AT68" s="44"/>
      <c r="AU68" s="43"/>
      <c r="AV68" s="44"/>
      <c r="AW68" s="43"/>
      <c r="AX68" s="44"/>
      <c r="AY68" s="43"/>
      <c r="AZ68" s="44"/>
      <c r="BA68" s="43"/>
      <c r="BB68" s="45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</row>
    <row r="69" spans="1:129" x14ac:dyDescent="0.25">
      <c r="A69" s="33"/>
      <c r="B69" s="22"/>
      <c r="C69" s="47"/>
      <c r="D69" s="36"/>
      <c r="E69" s="47"/>
      <c r="F69" s="47"/>
      <c r="G69" s="47"/>
      <c r="H69" s="47"/>
      <c r="I69" s="35"/>
      <c r="J69" s="35"/>
      <c r="K69" s="35"/>
      <c r="L69" s="35"/>
      <c r="M69" s="35"/>
      <c r="N69" s="35"/>
      <c r="O69" s="38"/>
      <c r="P69" s="31"/>
      <c r="Q69" s="31"/>
      <c r="R69" s="31"/>
      <c r="S69" s="31"/>
      <c r="T69" s="31"/>
      <c r="U69" s="31"/>
      <c r="V69" s="31"/>
      <c r="W69" s="31"/>
      <c r="X69" s="31"/>
      <c r="Y69" s="34"/>
      <c r="Z69" s="31"/>
      <c r="AA69" s="31"/>
      <c r="AB69" s="19"/>
      <c r="AC69" s="31">
        <f t="shared" si="2"/>
        <v>0</v>
      </c>
      <c r="AD69" s="31"/>
      <c r="AE69" s="19"/>
      <c r="AF69" s="19"/>
      <c r="AG69" s="19"/>
      <c r="AH69" s="19"/>
      <c r="AI69" s="19"/>
      <c r="AJ69" s="42"/>
      <c r="AK69" s="42"/>
      <c r="AL69" s="43"/>
      <c r="AM69" s="42"/>
      <c r="AN69" s="43"/>
      <c r="AO69" s="44"/>
      <c r="AP69" s="44"/>
      <c r="AQ69" s="43"/>
      <c r="AR69" s="44"/>
      <c r="AS69" s="43"/>
      <c r="AT69" s="44"/>
      <c r="AU69" s="43"/>
      <c r="AV69" s="44"/>
      <c r="AW69" s="43"/>
      <c r="AX69" s="44"/>
      <c r="AY69" s="43"/>
      <c r="AZ69" s="44"/>
      <c r="BA69" s="42"/>
      <c r="BB69" s="45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</row>
    <row r="70" spans="1:129" x14ac:dyDescent="0.25">
      <c r="A70" s="61" t="s">
        <v>77</v>
      </c>
      <c r="B70" s="2" t="s">
        <v>46</v>
      </c>
      <c r="C70" s="47">
        <v>37890961.785726219</v>
      </c>
      <c r="D70" s="48">
        <v>1267857.4792861626</v>
      </c>
      <c r="E70" s="47">
        <v>393600.86226375005</v>
      </c>
      <c r="F70" s="47">
        <v>1020846.0719900001</v>
      </c>
      <c r="G70" s="47">
        <v>19180294.319204964</v>
      </c>
      <c r="H70" s="47">
        <v>154564.7221675</v>
      </c>
      <c r="I70" s="35">
        <v>15873798.330813844</v>
      </c>
      <c r="J70" s="66"/>
      <c r="K70" s="47">
        <v>0</v>
      </c>
      <c r="L70" s="47">
        <v>1797264.2112499999</v>
      </c>
      <c r="M70" s="47">
        <v>6877918.7719673514</v>
      </c>
      <c r="N70" s="35">
        <v>46566144.768943571</v>
      </c>
      <c r="O70" s="49">
        <v>179726421.125</v>
      </c>
      <c r="P70" s="31">
        <f t="shared" ref="P70:AA77" si="30">C70/$O70*100</f>
        <v>21.082577368729218</v>
      </c>
      <c r="Q70" s="31">
        <f t="shared" si="30"/>
        <v>0.70543744840073674</v>
      </c>
      <c r="R70" s="31">
        <f t="shared" si="30"/>
        <v>0.219</v>
      </c>
      <c r="S70" s="31">
        <f t="shared" si="30"/>
        <v>0.56800000000000006</v>
      </c>
      <c r="T70" s="31">
        <f t="shared" si="30"/>
        <v>10.671939161279486</v>
      </c>
      <c r="U70" s="31">
        <f t="shared" si="30"/>
        <v>8.5999999999999993E-2</v>
      </c>
      <c r="V70" s="31">
        <f t="shared" si="30"/>
        <v>8.8322007590489964</v>
      </c>
      <c r="W70" s="31">
        <f t="shared" si="30"/>
        <v>0</v>
      </c>
      <c r="X70" s="31">
        <f t="shared" si="30"/>
        <v>0</v>
      </c>
      <c r="Y70" s="34">
        <f t="shared" si="30"/>
        <v>1</v>
      </c>
      <c r="Z70" s="31">
        <f t="shared" si="30"/>
        <v>3.8268823965418801</v>
      </c>
      <c r="AA70" s="31">
        <f t="shared" si="30"/>
        <v>25.909459765271098</v>
      </c>
      <c r="AB70" s="19">
        <f t="shared" ref="AB70:AB77" si="31">(AA70-AC70)/AC70</f>
        <v>0.17329872019201284</v>
      </c>
      <c r="AC70" s="31">
        <f t="shared" si="2"/>
        <v>22.082577368729218</v>
      </c>
      <c r="AD70" s="31"/>
      <c r="AE70" s="19"/>
      <c r="AF70" s="19"/>
      <c r="AG70" s="19"/>
      <c r="AH70" s="19"/>
      <c r="AI70" s="19"/>
      <c r="AJ70" s="43"/>
      <c r="AK70" s="43"/>
      <c r="AL70" s="43"/>
      <c r="AM70" s="42"/>
      <c r="AN70" s="43"/>
      <c r="AO70" s="44"/>
      <c r="AP70" s="44"/>
      <c r="AQ70" s="43"/>
      <c r="AR70" s="44"/>
      <c r="AS70" s="43"/>
      <c r="AT70" s="44"/>
      <c r="AU70" s="43"/>
      <c r="AV70" s="44"/>
      <c r="AW70" s="43"/>
      <c r="AX70" s="44"/>
      <c r="AY70" s="43"/>
      <c r="AZ70" s="44"/>
      <c r="BA70" s="43"/>
      <c r="BB70" s="45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</row>
    <row r="71" spans="1:129" x14ac:dyDescent="0.25">
      <c r="A71" s="61" t="s">
        <v>78</v>
      </c>
      <c r="B71" s="2" t="s">
        <v>46</v>
      </c>
      <c r="C71" s="47">
        <v>4320739.1507790247</v>
      </c>
      <c r="D71" s="48">
        <v>202860.29087562201</v>
      </c>
      <c r="E71" s="47">
        <v>62977.098540000006</v>
      </c>
      <c r="F71" s="47">
        <v>120202.86387999999</v>
      </c>
      <c r="G71" s="47">
        <v>2027762.768345437</v>
      </c>
      <c r="H71" s="47">
        <v>17829.13292</v>
      </c>
      <c r="I71" s="35">
        <v>1889106.9962179661</v>
      </c>
      <c r="J71" s="66"/>
      <c r="K71" s="47">
        <v>0</v>
      </c>
      <c r="L71" s="47">
        <v>287566.65999999997</v>
      </c>
      <c r="M71" s="47">
        <v>1100483.7889863441</v>
      </c>
      <c r="N71" s="35">
        <v>5708789.5997653687</v>
      </c>
      <c r="O71" s="49">
        <v>28756666</v>
      </c>
      <c r="P71" s="31">
        <f t="shared" si="30"/>
        <v>15.025174165805677</v>
      </c>
      <c r="Q71" s="31">
        <f t="shared" si="30"/>
        <v>0.7054374484010838</v>
      </c>
      <c r="R71" s="31">
        <f t="shared" si="30"/>
        <v>0.219</v>
      </c>
      <c r="S71" s="31">
        <f t="shared" si="30"/>
        <v>0.41799999999999998</v>
      </c>
      <c r="T71" s="31">
        <f t="shared" si="30"/>
        <v>7.0514529338882221</v>
      </c>
      <c r="U71" s="31">
        <f t="shared" si="30"/>
        <v>6.2E-2</v>
      </c>
      <c r="V71" s="31">
        <f t="shared" si="30"/>
        <v>6.5692837835163722</v>
      </c>
      <c r="W71" s="31">
        <f t="shared" si="30"/>
        <v>0</v>
      </c>
      <c r="X71" s="31">
        <f t="shared" si="30"/>
        <v>0</v>
      </c>
      <c r="Y71" s="34">
        <f t="shared" si="30"/>
        <v>0.99999999999999989</v>
      </c>
      <c r="Z71" s="31">
        <f t="shared" si="30"/>
        <v>3.8268823965418806</v>
      </c>
      <c r="AA71" s="31">
        <f t="shared" si="30"/>
        <v>19.852056562347556</v>
      </c>
      <c r="AB71" s="19">
        <f t="shared" si="31"/>
        <v>0.2388044184073603</v>
      </c>
      <c r="AC71" s="31">
        <f t="shared" si="2"/>
        <v>16.025174165805677</v>
      </c>
      <c r="AD71" s="31"/>
      <c r="AE71" s="19"/>
      <c r="AF71" s="19"/>
      <c r="AG71" s="19"/>
      <c r="AH71" s="19"/>
      <c r="AI71" s="19"/>
      <c r="AJ71" s="43"/>
      <c r="AK71" s="43"/>
      <c r="AL71" s="43"/>
      <c r="AM71" s="42"/>
      <c r="AN71" s="43"/>
      <c r="AO71" s="44"/>
      <c r="AP71" s="44"/>
      <c r="AQ71" s="43"/>
      <c r="AR71" s="44"/>
      <c r="AS71" s="43"/>
      <c r="AT71" s="44"/>
      <c r="AU71" s="43"/>
      <c r="AV71" s="44"/>
      <c r="AW71" s="43"/>
      <c r="AX71" s="44"/>
      <c r="AY71" s="43"/>
      <c r="AZ71" s="44"/>
      <c r="BA71" s="43"/>
      <c r="BB71" s="45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</row>
    <row r="72" spans="1:129" x14ac:dyDescent="0.25">
      <c r="A72" s="61" t="s">
        <v>79</v>
      </c>
      <c r="B72" s="2" t="s">
        <v>46</v>
      </c>
      <c r="C72" s="47">
        <v>4615287.226467072</v>
      </c>
      <c r="D72" s="48">
        <v>219939.002045047</v>
      </c>
      <c r="E72" s="47">
        <v>68279.110440000004</v>
      </c>
      <c r="F72" s="47">
        <v>127516.69474000001</v>
      </c>
      <c r="G72" s="47">
        <v>2041712.19665615</v>
      </c>
      <c r="H72" s="47">
        <v>18706.605599999999</v>
      </c>
      <c r="I72" s="35">
        <v>2139133.6169858752</v>
      </c>
      <c r="J72" s="66"/>
      <c r="K72" s="47">
        <v>0</v>
      </c>
      <c r="L72" s="47">
        <v>311776.76</v>
      </c>
      <c r="M72" s="47">
        <v>1193132.9944948626</v>
      </c>
      <c r="N72" s="35">
        <v>6120196.9809619347</v>
      </c>
      <c r="O72" s="49">
        <v>31177676</v>
      </c>
      <c r="P72" s="31">
        <f t="shared" si="30"/>
        <v>14.803179128768521</v>
      </c>
      <c r="Q72" s="31">
        <f t="shared" si="30"/>
        <v>0.70543744840073064</v>
      </c>
      <c r="R72" s="31">
        <f t="shared" si="30"/>
        <v>0.219</v>
      </c>
      <c r="S72" s="31">
        <f t="shared" si="30"/>
        <v>0.40899999967925771</v>
      </c>
      <c r="T72" s="31">
        <f t="shared" si="30"/>
        <v>6.5486349805423281</v>
      </c>
      <c r="U72" s="31">
        <f t="shared" si="30"/>
        <v>0.06</v>
      </c>
      <c r="V72" s="31">
        <f t="shared" si="30"/>
        <v>6.8611067001462054</v>
      </c>
      <c r="W72" s="31">
        <f t="shared" si="30"/>
        <v>0</v>
      </c>
      <c r="X72" s="31">
        <f t="shared" si="30"/>
        <v>0</v>
      </c>
      <c r="Y72" s="34">
        <f t="shared" si="30"/>
        <v>1</v>
      </c>
      <c r="Z72" s="31">
        <f t="shared" si="30"/>
        <v>3.8268823965418801</v>
      </c>
      <c r="AA72" s="31">
        <f t="shared" si="30"/>
        <v>19.630061525310399</v>
      </c>
      <c r="AB72" s="19">
        <f t="shared" si="31"/>
        <v>0.24215902163478745</v>
      </c>
      <c r="AC72" s="31">
        <f t="shared" si="2"/>
        <v>15.803179128768521</v>
      </c>
      <c r="AD72" s="31"/>
      <c r="AE72" s="19"/>
      <c r="AF72" s="19"/>
      <c r="AG72" s="19"/>
      <c r="AH72" s="19"/>
      <c r="AI72" s="19"/>
      <c r="AJ72" s="43"/>
      <c r="AK72" s="43"/>
      <c r="AL72" s="43"/>
      <c r="AM72" s="42"/>
      <c r="AN72" s="43"/>
      <c r="AO72" s="44"/>
      <c r="AP72" s="44"/>
      <c r="AQ72" s="43"/>
      <c r="AR72" s="44"/>
      <c r="AS72" s="43"/>
      <c r="AT72" s="44"/>
      <c r="AU72" s="43"/>
      <c r="AV72" s="44"/>
      <c r="AW72" s="43"/>
      <c r="AX72" s="44"/>
      <c r="AY72" s="43"/>
      <c r="AZ72" s="44"/>
      <c r="BA72" s="43"/>
      <c r="BB72" s="45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</row>
    <row r="73" spans="1:129" x14ac:dyDescent="0.25">
      <c r="A73" s="61" t="s">
        <v>80</v>
      </c>
      <c r="B73" s="2" t="s">
        <v>46</v>
      </c>
      <c r="C73" s="47">
        <v>19414902.053558245</v>
      </c>
      <c r="D73" s="48">
        <v>960893.07438854512</v>
      </c>
      <c r="E73" s="47">
        <v>298305.09246999997</v>
      </c>
      <c r="F73" s="47">
        <v>535314.61803000013</v>
      </c>
      <c r="G73" s="47">
        <v>8846134.9179632831</v>
      </c>
      <c r="H73" s="47">
        <v>79003.17518000002</v>
      </c>
      <c r="I73" s="35">
        <v>8695251.1755264178</v>
      </c>
      <c r="J73" s="66"/>
      <c r="K73" s="47">
        <v>0</v>
      </c>
      <c r="L73" s="47">
        <v>1362123.71</v>
      </c>
      <c r="M73" s="47">
        <v>5212687.2477113167</v>
      </c>
      <c r="N73" s="35">
        <v>25989713.011269562</v>
      </c>
      <c r="O73" s="49">
        <v>136212371</v>
      </c>
      <c r="P73" s="31">
        <f t="shared" si="30"/>
        <v>14.253405847812637</v>
      </c>
      <c r="Q73" s="31">
        <f t="shared" si="30"/>
        <v>0.70543744840073674</v>
      </c>
      <c r="R73" s="31">
        <f t="shared" si="30"/>
        <v>0.218999999985317</v>
      </c>
      <c r="S73" s="31">
        <f t="shared" si="30"/>
        <v>0.39300000000000013</v>
      </c>
      <c r="T73" s="31">
        <f t="shared" si="30"/>
        <v>6.4943696765716554</v>
      </c>
      <c r="U73" s="31">
        <f t="shared" si="30"/>
        <v>5.800000000000001E-2</v>
      </c>
      <c r="V73" s="31">
        <f t="shared" si="30"/>
        <v>6.3835987228549289</v>
      </c>
      <c r="W73" s="31">
        <f t="shared" si="30"/>
        <v>0</v>
      </c>
      <c r="X73" s="31">
        <f t="shared" si="30"/>
        <v>0</v>
      </c>
      <c r="Y73" s="34">
        <f t="shared" si="30"/>
        <v>1</v>
      </c>
      <c r="Z73" s="31">
        <f t="shared" si="30"/>
        <v>3.8268823965418801</v>
      </c>
      <c r="AA73" s="31">
        <f t="shared" si="30"/>
        <v>19.080288244354517</v>
      </c>
      <c r="AB73" s="19">
        <f t="shared" si="31"/>
        <v>0.25088707628471452</v>
      </c>
      <c r="AC73" s="31">
        <f t="shared" ref="AC73:AC130" si="32">P73+Y73</f>
        <v>15.253405847812637</v>
      </c>
      <c r="AD73" s="31"/>
      <c r="AE73" s="19"/>
      <c r="AF73" s="19"/>
      <c r="AG73" s="19"/>
      <c r="AH73" s="19"/>
      <c r="AI73" s="19"/>
      <c r="AJ73" s="43"/>
      <c r="AK73" s="43"/>
      <c r="AL73" s="43"/>
      <c r="AM73" s="42"/>
      <c r="AN73" s="43"/>
      <c r="AO73" s="44"/>
      <c r="AP73" s="44"/>
      <c r="AQ73" s="43"/>
      <c r="AR73" s="44"/>
      <c r="AS73" s="43"/>
      <c r="AT73" s="44"/>
      <c r="AU73" s="43"/>
      <c r="AV73" s="44"/>
      <c r="AW73" s="43"/>
      <c r="AX73" s="44"/>
      <c r="AY73" s="43"/>
      <c r="AZ73" s="44"/>
      <c r="BA73" s="43"/>
      <c r="BB73" s="45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</row>
    <row r="74" spans="1:129" x14ac:dyDescent="0.25">
      <c r="A74" s="61" t="s">
        <v>81</v>
      </c>
      <c r="B74" s="2" t="s">
        <v>46</v>
      </c>
      <c r="C74" s="47">
        <v>9483825.3935847208</v>
      </c>
      <c r="D74" s="48">
        <v>589420.0205018383</v>
      </c>
      <c r="E74" s="47">
        <v>182982.89208000002</v>
      </c>
      <c r="F74" s="47">
        <v>269043.33904000005</v>
      </c>
      <c r="G74" s="47">
        <v>3476866.0685811499</v>
      </c>
      <c r="H74" s="47">
        <v>38434.762720000006</v>
      </c>
      <c r="I74" s="35">
        <v>4927078.3106617322</v>
      </c>
      <c r="J74" s="66"/>
      <c r="K74" s="47">
        <v>0</v>
      </c>
      <c r="L74" s="47">
        <v>835538.32</v>
      </c>
      <c r="M74" s="47">
        <v>3197506.8884441764</v>
      </c>
      <c r="N74" s="35">
        <v>13516870.602028897</v>
      </c>
      <c r="O74" s="49">
        <v>83553832</v>
      </c>
      <c r="P74" s="31">
        <f t="shared" si="30"/>
        <v>11.350557079877223</v>
      </c>
      <c r="Q74" s="31">
        <f t="shared" si="30"/>
        <v>0.70543744840073674</v>
      </c>
      <c r="R74" s="31">
        <f t="shared" si="30"/>
        <v>0.219</v>
      </c>
      <c r="S74" s="31">
        <f t="shared" si="30"/>
        <v>0.32200000000000006</v>
      </c>
      <c r="T74" s="31">
        <f t="shared" si="30"/>
        <v>4.1612287376372512</v>
      </c>
      <c r="U74" s="31">
        <f t="shared" si="30"/>
        <v>4.6000000000000006E-2</v>
      </c>
      <c r="V74" s="31">
        <f t="shared" si="30"/>
        <v>5.8968908938392346</v>
      </c>
      <c r="W74" s="31">
        <f t="shared" si="30"/>
        <v>0</v>
      </c>
      <c r="X74" s="31">
        <f t="shared" si="30"/>
        <v>0</v>
      </c>
      <c r="Y74" s="34">
        <f t="shared" si="30"/>
        <v>1</v>
      </c>
      <c r="Z74" s="31">
        <f t="shared" si="30"/>
        <v>3.8268823965418801</v>
      </c>
      <c r="AA74" s="31">
        <f t="shared" si="30"/>
        <v>16.177439476419103</v>
      </c>
      <c r="AB74" s="19">
        <f t="shared" si="31"/>
        <v>0.30985504312004059</v>
      </c>
      <c r="AC74" s="31">
        <f t="shared" si="32"/>
        <v>12.350557079877223</v>
      </c>
      <c r="AD74" s="31"/>
      <c r="AE74" s="19"/>
      <c r="AF74" s="19"/>
      <c r="AG74" s="19"/>
      <c r="AH74" s="19"/>
      <c r="AI74" s="19"/>
      <c r="AJ74" s="43"/>
      <c r="AK74" s="43"/>
      <c r="AL74" s="43"/>
      <c r="AM74" s="42"/>
      <c r="AN74" s="43"/>
      <c r="AO74" s="44"/>
      <c r="AP74" s="44"/>
      <c r="AQ74" s="43"/>
      <c r="AR74" s="44"/>
      <c r="AS74" s="43"/>
      <c r="AT74" s="44"/>
      <c r="AU74" s="43"/>
      <c r="AV74" s="44"/>
      <c r="AW74" s="43"/>
      <c r="AX74" s="44"/>
      <c r="AY74" s="43"/>
      <c r="AZ74" s="44"/>
      <c r="BA74" s="43"/>
      <c r="BB74" s="45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</row>
    <row r="75" spans="1:129" x14ac:dyDescent="0.25">
      <c r="A75" s="61" t="s">
        <v>82</v>
      </c>
      <c r="B75" s="2"/>
      <c r="C75" s="47">
        <v>40438630.76314076</v>
      </c>
      <c r="D75" s="48">
        <v>1756019.1980308734</v>
      </c>
      <c r="E75" s="47">
        <v>545147.56319999998</v>
      </c>
      <c r="F75" s="47">
        <v>1117678.9972000001</v>
      </c>
      <c r="G75" s="47">
        <v>16086226.3742474</v>
      </c>
      <c r="H75" s="47">
        <v>166780.60759999999</v>
      </c>
      <c r="I75" s="35">
        <v>20766778.022862487</v>
      </c>
      <c r="J75" s="66"/>
      <c r="K75" s="47">
        <v>0</v>
      </c>
      <c r="L75" s="47">
        <v>2489262.7999999998</v>
      </c>
      <c r="M75" s="47">
        <v>9526115.9896865506</v>
      </c>
      <c r="N75" s="35">
        <v>52454009.552827306</v>
      </c>
      <c r="O75" s="49">
        <v>248926280</v>
      </c>
      <c r="P75" s="31">
        <f t="shared" si="30"/>
        <v>16.245223591153476</v>
      </c>
      <c r="Q75" s="31">
        <f t="shared" si="30"/>
        <v>0.70543744840073674</v>
      </c>
      <c r="R75" s="31">
        <f t="shared" si="30"/>
        <v>0.21899960229189139</v>
      </c>
      <c r="S75" s="31">
        <f t="shared" si="30"/>
        <v>0.44900000000000001</v>
      </c>
      <c r="T75" s="31">
        <f t="shared" si="30"/>
        <v>6.4622451170070914</v>
      </c>
      <c r="U75" s="31">
        <f t="shared" si="30"/>
        <v>6.699999999999999E-2</v>
      </c>
      <c r="V75" s="31">
        <f t="shared" si="30"/>
        <v>8.342541423453758</v>
      </c>
      <c r="W75" s="31">
        <f t="shared" si="30"/>
        <v>0</v>
      </c>
      <c r="X75" s="31">
        <f t="shared" si="30"/>
        <v>0</v>
      </c>
      <c r="Y75" s="34">
        <f t="shared" si="30"/>
        <v>0.99999999999999989</v>
      </c>
      <c r="Z75" s="31">
        <f t="shared" si="30"/>
        <v>3.8268823965418801</v>
      </c>
      <c r="AA75" s="31">
        <f t="shared" si="30"/>
        <v>21.072105987695355</v>
      </c>
      <c r="AB75" s="19">
        <f t="shared" si="31"/>
        <v>0.22190970017373443</v>
      </c>
      <c r="AC75" s="31">
        <f t="shared" si="32"/>
        <v>17.245223591153476</v>
      </c>
      <c r="AD75" s="31"/>
      <c r="AE75" s="19"/>
      <c r="AF75" s="19"/>
      <c r="AG75" s="19"/>
      <c r="AH75" s="19"/>
      <c r="AI75" s="19"/>
      <c r="AJ75" s="43"/>
      <c r="AK75" s="43"/>
      <c r="AL75" s="43"/>
      <c r="AM75" s="42"/>
      <c r="AN75" s="43"/>
      <c r="AO75" s="44"/>
      <c r="AP75" s="44"/>
      <c r="AQ75" s="43"/>
      <c r="AR75" s="44"/>
      <c r="AS75" s="43"/>
      <c r="AT75" s="44"/>
      <c r="AU75" s="43"/>
      <c r="AV75" s="44"/>
      <c r="AW75" s="43"/>
      <c r="AX75" s="44"/>
      <c r="AY75" s="43"/>
      <c r="AZ75" s="44"/>
      <c r="BA75" s="43"/>
      <c r="BB75" s="45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</row>
    <row r="76" spans="1:129" x14ac:dyDescent="0.25">
      <c r="A76" s="61" t="s">
        <v>83</v>
      </c>
      <c r="B76" s="2" t="s">
        <v>46</v>
      </c>
      <c r="C76" s="47">
        <v>3626446.4047018401</v>
      </c>
      <c r="D76" s="48">
        <v>181810.91215768023</v>
      </c>
      <c r="E76" s="47">
        <v>56442.410099999994</v>
      </c>
      <c r="F76" s="47">
        <v>102833.43209999998</v>
      </c>
      <c r="G76" s="47">
        <v>1304747.53605978</v>
      </c>
      <c r="H76" s="47">
        <v>15205.946099999999</v>
      </c>
      <c r="I76" s="35">
        <v>1965406.1681843798</v>
      </c>
      <c r="J76" s="66"/>
      <c r="K76" s="47">
        <v>0</v>
      </c>
      <c r="L76" s="47">
        <v>257727.9</v>
      </c>
      <c r="M76" s="47">
        <v>986294.36360770592</v>
      </c>
      <c r="N76" s="35">
        <v>4870468.6683095461</v>
      </c>
      <c r="O76" s="49">
        <v>25772789.999999996</v>
      </c>
      <c r="P76" s="31">
        <f t="shared" si="30"/>
        <v>14.070833637731269</v>
      </c>
      <c r="Q76" s="31">
        <f t="shared" si="30"/>
        <v>0.70543744840073686</v>
      </c>
      <c r="R76" s="31">
        <f t="shared" si="30"/>
        <v>0.219</v>
      </c>
      <c r="S76" s="31">
        <f t="shared" si="30"/>
        <v>0.39899999999999997</v>
      </c>
      <c r="T76" s="31">
        <f t="shared" si="30"/>
        <v>5.0625001641645326</v>
      </c>
      <c r="U76" s="31">
        <f t="shared" si="30"/>
        <v>5.9000000000000004E-2</v>
      </c>
      <c r="V76" s="31">
        <f t="shared" si="30"/>
        <v>7.6258960251659982</v>
      </c>
      <c r="W76" s="31">
        <f t="shared" si="30"/>
        <v>0</v>
      </c>
      <c r="X76" s="31">
        <f t="shared" si="30"/>
        <v>0</v>
      </c>
      <c r="Y76" s="34">
        <f t="shared" si="30"/>
        <v>1.0000000000000002</v>
      </c>
      <c r="Z76" s="31">
        <f t="shared" si="30"/>
        <v>3.8268823965418801</v>
      </c>
      <c r="AA76" s="31">
        <f t="shared" si="30"/>
        <v>18.897716034273149</v>
      </c>
      <c r="AB76" s="19">
        <f t="shared" si="31"/>
        <v>0.25392639110293902</v>
      </c>
      <c r="AC76" s="31">
        <f t="shared" si="32"/>
        <v>15.070833637731269</v>
      </c>
      <c r="AD76" s="31"/>
      <c r="AE76" s="19"/>
      <c r="AF76" s="19"/>
      <c r="AG76" s="19"/>
      <c r="AH76" s="19"/>
      <c r="AI76" s="19"/>
      <c r="AJ76" s="43"/>
      <c r="AK76" s="43"/>
      <c r="AL76" s="43"/>
      <c r="AM76" s="42"/>
      <c r="AN76" s="43"/>
      <c r="AO76" s="44"/>
      <c r="AP76" s="44"/>
      <c r="AQ76" s="43"/>
      <c r="AR76" s="44"/>
      <c r="AS76" s="43"/>
      <c r="AT76" s="44"/>
      <c r="AU76" s="43"/>
      <c r="AV76" s="44"/>
      <c r="AW76" s="43"/>
      <c r="AX76" s="44"/>
      <c r="AY76" s="43"/>
      <c r="AZ76" s="44"/>
      <c r="BA76" s="43"/>
      <c r="BB76" s="45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</row>
    <row r="77" spans="1:129" x14ac:dyDescent="0.25">
      <c r="A77" s="61" t="s">
        <v>84</v>
      </c>
      <c r="B77" s="2" t="s">
        <v>46</v>
      </c>
      <c r="C77" s="47">
        <v>2416368.2660997361</v>
      </c>
      <c r="D77" s="48">
        <v>128685.264443569</v>
      </c>
      <c r="E77" s="47">
        <v>39947.782899999998</v>
      </c>
      <c r="F77" s="47">
        <v>68224.743399999992</v>
      </c>
      <c r="G77" s="47">
        <v>901982.15177470294</v>
      </c>
      <c r="H77" s="47">
        <v>10033.050500000001</v>
      </c>
      <c r="I77" s="35">
        <v>1267495.2730814642</v>
      </c>
      <c r="J77" s="66"/>
      <c r="K77" s="47">
        <v>0</v>
      </c>
      <c r="L77" s="47">
        <v>182419.1</v>
      </c>
      <c r="M77" s="47">
        <v>698096.44258301286</v>
      </c>
      <c r="N77" s="35">
        <v>3296883.808682749</v>
      </c>
      <c r="O77" s="49">
        <v>18241910</v>
      </c>
      <c r="P77" s="31">
        <f t="shared" si="30"/>
        <v>13.246245958343925</v>
      </c>
      <c r="Q77" s="31">
        <f t="shared" si="30"/>
        <v>0.70543744840079248</v>
      </c>
      <c r="R77" s="31">
        <f t="shared" si="30"/>
        <v>0.21898903623578889</v>
      </c>
      <c r="S77" s="31">
        <f t="shared" si="30"/>
        <v>0.37399999999999994</v>
      </c>
      <c r="T77" s="31">
        <f t="shared" si="30"/>
        <v>4.9445598173365779</v>
      </c>
      <c r="U77" s="31">
        <f t="shared" si="30"/>
        <v>5.5E-2</v>
      </c>
      <c r="V77" s="31">
        <f t="shared" si="30"/>
        <v>6.9482596563707641</v>
      </c>
      <c r="W77" s="31">
        <f t="shared" si="30"/>
        <v>0</v>
      </c>
      <c r="X77" s="31">
        <f t="shared" si="30"/>
        <v>0</v>
      </c>
      <c r="Y77" s="34">
        <f t="shared" si="30"/>
        <v>1</v>
      </c>
      <c r="Z77" s="31">
        <f t="shared" si="30"/>
        <v>3.8268823965418801</v>
      </c>
      <c r="AA77" s="31">
        <f t="shared" si="30"/>
        <v>18.073128354885803</v>
      </c>
      <c r="AB77" s="19">
        <f t="shared" si="31"/>
        <v>0.26862391732753288</v>
      </c>
      <c r="AC77" s="31">
        <f t="shared" si="32"/>
        <v>14.246245958343925</v>
      </c>
      <c r="AD77" s="31"/>
      <c r="AE77" s="19"/>
      <c r="AF77" s="19"/>
      <c r="AG77" s="19"/>
      <c r="AH77" s="19"/>
      <c r="AI77" s="19"/>
      <c r="AJ77" s="43"/>
      <c r="AK77" s="43"/>
      <c r="AL77" s="43"/>
      <c r="AM77" s="42"/>
      <c r="AN77" s="43"/>
      <c r="AO77" s="44"/>
      <c r="AP77" s="44"/>
      <c r="AQ77" s="43"/>
      <c r="AR77" s="44"/>
      <c r="AS77" s="43"/>
      <c r="AT77" s="44"/>
      <c r="AU77" s="43"/>
      <c r="AV77" s="44"/>
      <c r="AW77" s="43"/>
      <c r="AX77" s="44"/>
      <c r="AY77" s="43"/>
      <c r="AZ77" s="44"/>
      <c r="BA77" s="43"/>
      <c r="BB77" s="45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</row>
    <row r="78" spans="1:129" hidden="1" x14ac:dyDescent="0.25">
      <c r="A78" s="61" t="s">
        <v>85</v>
      </c>
      <c r="B78" s="2" t="s">
        <v>46</v>
      </c>
      <c r="C78" s="47"/>
      <c r="D78" s="48"/>
      <c r="E78" s="47">
        <v>820956.79185000015</v>
      </c>
      <c r="F78" s="47">
        <v>1354561.30057</v>
      </c>
      <c r="G78" s="47">
        <v>16278393.359900219</v>
      </c>
      <c r="H78" s="47">
        <v>195116.86324000001</v>
      </c>
      <c r="I78" s="35"/>
      <c r="J78" s="66"/>
      <c r="K78" s="47">
        <v>0</v>
      </c>
      <c r="L78" s="47"/>
      <c r="M78" s="47"/>
      <c r="N78" s="35"/>
      <c r="O78" s="49"/>
      <c r="P78" s="31"/>
      <c r="Q78" s="31"/>
      <c r="R78" s="31"/>
      <c r="S78" s="31"/>
      <c r="T78" s="31"/>
      <c r="U78" s="31"/>
      <c r="V78" s="31"/>
      <c r="W78" s="31"/>
      <c r="X78" s="31"/>
      <c r="Y78" s="34"/>
      <c r="Z78" s="31"/>
      <c r="AA78" s="31"/>
      <c r="AB78" s="19"/>
      <c r="AC78" s="31">
        <f t="shared" si="32"/>
        <v>0</v>
      </c>
      <c r="AD78" s="31"/>
      <c r="AE78" s="19"/>
      <c r="AF78" s="19"/>
      <c r="AG78" s="19"/>
      <c r="AH78" s="19"/>
      <c r="AI78" s="19"/>
      <c r="AJ78" s="43"/>
      <c r="AK78" s="43"/>
      <c r="AL78" s="43"/>
      <c r="AM78" s="42"/>
      <c r="AN78" s="43"/>
      <c r="AO78" s="44"/>
      <c r="AP78" s="44"/>
      <c r="AQ78" s="43"/>
      <c r="AR78" s="44"/>
      <c r="AS78" s="43"/>
      <c r="AT78" s="44"/>
      <c r="AU78" s="43"/>
      <c r="AV78" s="44"/>
      <c r="AW78" s="43"/>
      <c r="AX78" s="44"/>
      <c r="AY78" s="43"/>
      <c r="AZ78" s="44"/>
      <c r="BA78" s="43"/>
      <c r="BB78" s="45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</row>
    <row r="79" spans="1:129" hidden="1" x14ac:dyDescent="0.25">
      <c r="A79" s="61" t="s">
        <v>85</v>
      </c>
      <c r="B79" s="2" t="s">
        <v>60</v>
      </c>
      <c r="C79" s="47"/>
      <c r="D79" s="48"/>
      <c r="E79" s="47">
        <v>785.38218000000006</v>
      </c>
      <c r="F79" s="47">
        <v>144742.77330999999</v>
      </c>
      <c r="G79" s="47">
        <v>2347419.3861034298</v>
      </c>
      <c r="H79" s="47">
        <v>21347.16041</v>
      </c>
      <c r="I79" s="35"/>
      <c r="J79" s="66"/>
      <c r="K79" s="47">
        <v>0</v>
      </c>
      <c r="L79" s="47"/>
      <c r="M79" s="47"/>
      <c r="N79" s="35"/>
      <c r="O79" s="49"/>
      <c r="P79" s="31"/>
      <c r="Q79" s="31"/>
      <c r="R79" s="31"/>
      <c r="S79" s="31"/>
      <c r="T79" s="31"/>
      <c r="U79" s="31"/>
      <c r="V79" s="31"/>
      <c r="W79" s="31"/>
      <c r="X79" s="31"/>
      <c r="Y79" s="34"/>
      <c r="Z79" s="31"/>
      <c r="AA79" s="31"/>
      <c r="AB79" s="19"/>
      <c r="AC79" s="31">
        <f t="shared" si="32"/>
        <v>0</v>
      </c>
      <c r="AD79" s="31"/>
      <c r="AE79" s="19"/>
      <c r="AF79" s="19"/>
      <c r="AG79" s="19"/>
      <c r="AH79" s="19"/>
      <c r="AI79" s="19"/>
      <c r="AJ79" s="43"/>
      <c r="AK79" s="43"/>
      <c r="AL79" s="43"/>
      <c r="AM79" s="42"/>
      <c r="AN79" s="43"/>
      <c r="AO79" s="44"/>
      <c r="AP79" s="44"/>
      <c r="AQ79" s="43"/>
      <c r="AR79" s="44"/>
      <c r="AS79" s="43"/>
      <c r="AT79" s="44"/>
      <c r="AU79" s="43"/>
      <c r="AV79" s="44"/>
      <c r="AW79" s="43"/>
      <c r="AX79" s="44"/>
      <c r="AY79" s="43"/>
      <c r="AZ79" s="44"/>
      <c r="BA79" s="43"/>
      <c r="BB79" s="45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</row>
    <row r="80" spans="1:129" x14ac:dyDescent="0.25">
      <c r="A80" s="61" t="s">
        <v>86</v>
      </c>
      <c r="B80" s="2"/>
      <c r="C80" s="47">
        <v>48359561.124914974</v>
      </c>
      <c r="D80" s="48">
        <v>2646975.8104611756</v>
      </c>
      <c r="E80" s="47">
        <v>821742.17403000011</v>
      </c>
      <c r="F80" s="47">
        <v>1354561.30057</v>
      </c>
      <c r="G80" s="47">
        <v>16278393.359900219</v>
      </c>
      <c r="H80" s="47">
        <v>195116.86324000001</v>
      </c>
      <c r="I80" s="35">
        <v>27062771.61671358</v>
      </c>
      <c r="J80" s="66"/>
      <c r="K80" s="47">
        <v>0</v>
      </c>
      <c r="L80" s="47">
        <v>3752247.37</v>
      </c>
      <c r="M80" s="47">
        <v>14359409.407723568</v>
      </c>
      <c r="N80" s="35">
        <v>66471217.90263854</v>
      </c>
      <c r="O80" s="49">
        <v>375224737.00000006</v>
      </c>
      <c r="P80" s="31">
        <f t="shared" ref="P80:AA81" si="33">C80/$O80*100</f>
        <v>12.888159110073536</v>
      </c>
      <c r="Q80" s="31">
        <f t="shared" si="33"/>
        <v>0.70543744840073674</v>
      </c>
      <c r="R80" s="31">
        <f t="shared" si="33"/>
        <v>0.219</v>
      </c>
      <c r="S80" s="31">
        <f t="shared" si="33"/>
        <v>0.36099999999999993</v>
      </c>
      <c r="T80" s="31">
        <f t="shared" si="33"/>
        <v>4.3383049555979083</v>
      </c>
      <c r="U80" s="31">
        <f t="shared" si="33"/>
        <v>5.1999999999999998E-2</v>
      </c>
      <c r="V80" s="31">
        <f t="shared" si="33"/>
        <v>7.212416706074892</v>
      </c>
      <c r="W80" s="31">
        <f t="shared" si="33"/>
        <v>0</v>
      </c>
      <c r="X80" s="31">
        <f t="shared" si="33"/>
        <v>0</v>
      </c>
      <c r="Y80" s="34">
        <f t="shared" si="33"/>
        <v>0.99999999999999989</v>
      </c>
      <c r="Z80" s="31">
        <f t="shared" si="33"/>
        <v>3.8268823965418801</v>
      </c>
      <c r="AA80" s="31">
        <f t="shared" si="33"/>
        <v>17.715041506615414</v>
      </c>
      <c r="AB80" s="19">
        <f>(AA80-AC80)/AC80</f>
        <v>0.275550011071382</v>
      </c>
      <c r="AC80" s="31">
        <f t="shared" si="32"/>
        <v>13.888159110073536</v>
      </c>
      <c r="AD80" s="31"/>
      <c r="AE80" s="19"/>
      <c r="AF80" s="19"/>
      <c r="AG80" s="19"/>
      <c r="AH80" s="19"/>
      <c r="AI80" s="19"/>
      <c r="AJ80" s="43"/>
      <c r="AK80" s="43"/>
      <c r="AL80" s="43"/>
      <c r="AM80" s="42"/>
      <c r="AN80" s="43"/>
      <c r="AO80" s="44"/>
      <c r="AP80" s="44"/>
      <c r="AQ80" s="43"/>
      <c r="AR80" s="44"/>
      <c r="AS80" s="43"/>
      <c r="AT80" s="44"/>
      <c r="AU80" s="43"/>
      <c r="AV80" s="44"/>
      <c r="AW80" s="43"/>
      <c r="AX80" s="44"/>
      <c r="AY80" s="43"/>
      <c r="AZ80" s="44"/>
      <c r="BA80" s="43"/>
      <c r="BB80" s="45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</row>
    <row r="81" spans="1:129" x14ac:dyDescent="0.25">
      <c r="A81" s="61" t="s">
        <v>87</v>
      </c>
      <c r="B81" s="2" t="s">
        <v>46</v>
      </c>
      <c r="C81" s="47">
        <v>5123187.2002304737</v>
      </c>
      <c r="D81" s="48">
        <v>264206.873818947</v>
      </c>
      <c r="E81" s="47">
        <v>82021.879470000014</v>
      </c>
      <c r="F81" s="47">
        <v>144742.77330999999</v>
      </c>
      <c r="G81" s="47">
        <v>2347419.3861034298</v>
      </c>
      <c r="H81" s="47">
        <v>21347.16041</v>
      </c>
      <c r="I81" s="35">
        <v>2263449.1271180967</v>
      </c>
      <c r="J81" s="66"/>
      <c r="K81" s="47">
        <v>0</v>
      </c>
      <c r="L81" s="47">
        <v>374529.13</v>
      </c>
      <c r="M81" s="47">
        <v>1433278.9345891455</v>
      </c>
      <c r="N81" s="35">
        <v>6930995.2648196192</v>
      </c>
      <c r="O81" s="49">
        <v>37452913</v>
      </c>
      <c r="P81" s="31">
        <f t="shared" si="33"/>
        <v>13.679008626726773</v>
      </c>
      <c r="Q81" s="31">
        <f t="shared" si="33"/>
        <v>0.70543744840073463</v>
      </c>
      <c r="R81" s="31">
        <f t="shared" si="33"/>
        <v>0.21900000000000006</v>
      </c>
      <c r="S81" s="31">
        <f t="shared" si="33"/>
        <v>0.38646599614294352</v>
      </c>
      <c r="T81" s="31">
        <f t="shared" si="33"/>
        <v>6.2676550315416844</v>
      </c>
      <c r="U81" s="31">
        <f t="shared" si="33"/>
        <v>5.6997329980714717E-2</v>
      </c>
      <c r="V81" s="31">
        <f t="shared" si="33"/>
        <v>6.0434528206606961</v>
      </c>
      <c r="W81" s="31">
        <f t="shared" si="33"/>
        <v>0</v>
      </c>
      <c r="X81" s="31">
        <f t="shared" si="33"/>
        <v>0</v>
      </c>
      <c r="Y81" s="34">
        <f t="shared" si="33"/>
        <v>1</v>
      </c>
      <c r="Z81" s="31">
        <f t="shared" si="33"/>
        <v>3.8268823965418801</v>
      </c>
      <c r="AA81" s="31">
        <f t="shared" si="33"/>
        <v>18.505891023268656</v>
      </c>
      <c r="AB81" s="19">
        <f>(AA81-AC81)/AC81</f>
        <v>0.26070441770666281</v>
      </c>
      <c r="AC81" s="31">
        <f t="shared" si="32"/>
        <v>14.679008626726773</v>
      </c>
      <c r="AD81" s="31"/>
      <c r="AE81" s="19"/>
      <c r="AF81" s="19"/>
      <c r="AG81" s="19"/>
      <c r="AH81" s="19"/>
      <c r="AI81" s="19"/>
      <c r="AJ81" s="43"/>
      <c r="AK81" s="43"/>
      <c r="AL81" s="43"/>
      <c r="AM81" s="42"/>
      <c r="AN81" s="43"/>
      <c r="AO81" s="44"/>
      <c r="AP81" s="44"/>
      <c r="AQ81" s="43"/>
      <c r="AR81" s="44"/>
      <c r="AS81" s="43"/>
      <c r="AT81" s="44"/>
      <c r="AU81" s="43"/>
      <c r="AV81" s="44"/>
      <c r="AW81" s="43"/>
      <c r="AX81" s="44"/>
      <c r="AY81" s="43"/>
      <c r="AZ81" s="44"/>
      <c r="BA81" s="43"/>
      <c r="BB81" s="45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</row>
    <row r="82" spans="1:129" hidden="1" x14ac:dyDescent="0.25">
      <c r="A82" s="68" t="s">
        <v>88</v>
      </c>
      <c r="B82" s="2" t="s">
        <v>46</v>
      </c>
      <c r="C82" s="47">
        <v>170334703.653189</v>
      </c>
      <c r="D82" s="48"/>
      <c r="E82" s="47">
        <v>4269067.6611599997</v>
      </c>
      <c r="F82" s="47">
        <v>0</v>
      </c>
      <c r="G82" s="47">
        <v>0</v>
      </c>
      <c r="H82" s="47">
        <v>0</v>
      </c>
      <c r="I82" s="35"/>
      <c r="J82" s="66"/>
      <c r="K82" s="47"/>
      <c r="L82" s="47"/>
      <c r="M82" s="47">
        <v>74599177.544015601</v>
      </c>
      <c r="N82" s="35"/>
      <c r="O82" s="49">
        <v>1947345964</v>
      </c>
      <c r="P82" s="31"/>
      <c r="Q82" s="31"/>
      <c r="R82" s="31"/>
      <c r="S82" s="31">
        <f t="shared" ref="S82:S89" si="34">F82/$O82*100</f>
        <v>0</v>
      </c>
      <c r="T82" s="31"/>
      <c r="U82" s="31"/>
      <c r="V82" s="31">
        <f t="shared" ref="V82:Z89" si="35">I82/$O82*100</f>
        <v>0</v>
      </c>
      <c r="W82" s="31">
        <f t="shared" si="35"/>
        <v>0</v>
      </c>
      <c r="X82" s="31">
        <f t="shared" si="35"/>
        <v>0</v>
      </c>
      <c r="Y82" s="34">
        <f t="shared" si="35"/>
        <v>0</v>
      </c>
      <c r="Z82" s="31">
        <f t="shared" si="35"/>
        <v>3.8308127535172583</v>
      </c>
      <c r="AA82" s="31"/>
      <c r="AB82" s="19"/>
      <c r="AC82" s="31">
        <f t="shared" si="32"/>
        <v>0</v>
      </c>
      <c r="AD82" s="31"/>
      <c r="AE82" s="19"/>
      <c r="AF82" s="19"/>
      <c r="AG82" s="19"/>
      <c r="AH82" s="19"/>
      <c r="AI82" s="19"/>
      <c r="AJ82" s="43"/>
      <c r="AK82" s="43"/>
      <c r="AL82" s="43"/>
      <c r="AM82" s="42"/>
      <c r="AN82" s="43"/>
      <c r="AO82" s="44"/>
      <c r="AP82" s="44"/>
      <c r="AQ82" s="43"/>
      <c r="AR82" s="44"/>
      <c r="AS82" s="43"/>
      <c r="AT82" s="44"/>
      <c r="AU82" s="43"/>
      <c r="AV82" s="44"/>
      <c r="AW82" s="43"/>
      <c r="AX82" s="44"/>
      <c r="AY82" s="43"/>
      <c r="AZ82" s="44"/>
      <c r="BA82" s="43"/>
      <c r="BB82" s="45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</row>
    <row r="83" spans="1:129" hidden="1" x14ac:dyDescent="0.25">
      <c r="A83" s="68" t="s">
        <v>88</v>
      </c>
      <c r="B83" s="2" t="s">
        <v>60</v>
      </c>
      <c r="C83" s="47">
        <v>10511470</v>
      </c>
      <c r="D83" s="48"/>
      <c r="E83" s="47">
        <v>182143.69757999998</v>
      </c>
      <c r="F83" s="47">
        <v>2072923.5877800002</v>
      </c>
      <c r="G83" s="47">
        <v>35692770.270750001</v>
      </c>
      <c r="H83" s="47">
        <v>308538.39858750004</v>
      </c>
      <c r="I83" s="35"/>
      <c r="J83" s="66"/>
      <c r="K83" s="47"/>
      <c r="L83" s="47"/>
      <c r="M83" s="47">
        <v>3166067.1361153866</v>
      </c>
      <c r="N83" s="35"/>
      <c r="O83" s="49">
        <v>82732282</v>
      </c>
      <c r="P83" s="31"/>
      <c r="Q83" s="31"/>
      <c r="R83" s="31"/>
      <c r="S83" s="31">
        <f t="shared" si="34"/>
        <v>2.505580092399724</v>
      </c>
      <c r="T83" s="31"/>
      <c r="U83" s="31"/>
      <c r="V83" s="31">
        <f t="shared" si="35"/>
        <v>0</v>
      </c>
      <c r="W83" s="31">
        <f t="shared" si="35"/>
        <v>0</v>
      </c>
      <c r="X83" s="31">
        <f t="shared" si="35"/>
        <v>0</v>
      </c>
      <c r="Y83" s="34">
        <f t="shared" si="35"/>
        <v>0</v>
      </c>
      <c r="Z83" s="31">
        <f t="shared" si="35"/>
        <v>3.8268823965418801</v>
      </c>
      <c r="AA83" s="31"/>
      <c r="AB83" s="19"/>
      <c r="AC83" s="31">
        <f t="shared" si="32"/>
        <v>0</v>
      </c>
      <c r="AD83" s="31"/>
      <c r="AE83" s="19"/>
      <c r="AF83" s="19"/>
      <c r="AG83" s="19"/>
      <c r="AH83" s="19"/>
      <c r="AI83" s="19"/>
      <c r="AJ83" s="43"/>
      <c r="AK83" s="43"/>
      <c r="AL83" s="43"/>
      <c r="AM83" s="42"/>
      <c r="AN83" s="43"/>
      <c r="AO83" s="44"/>
      <c r="AP83" s="44"/>
      <c r="AQ83" s="43"/>
      <c r="AR83" s="44"/>
      <c r="AS83" s="43"/>
      <c r="AT83" s="44"/>
      <c r="AU83" s="43"/>
      <c r="AV83" s="44"/>
      <c r="AW83" s="43"/>
      <c r="AX83" s="44"/>
      <c r="AY83" s="43"/>
      <c r="AZ83" s="44"/>
      <c r="BA83" s="43"/>
      <c r="BB83" s="45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</row>
    <row r="84" spans="1:129" hidden="1" x14ac:dyDescent="0.25">
      <c r="A84" s="68" t="s">
        <v>88</v>
      </c>
      <c r="B84" s="2" t="s">
        <v>35</v>
      </c>
      <c r="C84" s="47">
        <v>3336803</v>
      </c>
      <c r="D84" s="48"/>
      <c r="E84" s="47">
        <v>152061.34038000001</v>
      </c>
      <c r="F84" s="47">
        <v>8742656.1306999996</v>
      </c>
      <c r="G84" s="47">
        <v>96682223.932239145</v>
      </c>
      <c r="H84" s="47">
        <v>1242318.0528500001</v>
      </c>
      <c r="I84" s="35"/>
      <c r="J84" s="66"/>
      <c r="K84" s="47"/>
      <c r="L84" s="47"/>
      <c r="M84" s="47">
        <v>2657172.9072821233</v>
      </c>
      <c r="N84" s="35"/>
      <c r="O84" s="49">
        <v>69434402</v>
      </c>
      <c r="P84" s="31"/>
      <c r="Q84" s="31"/>
      <c r="R84" s="31"/>
      <c r="S84" s="31">
        <f t="shared" si="34"/>
        <v>12.59124566335287</v>
      </c>
      <c r="T84" s="31"/>
      <c r="U84" s="31"/>
      <c r="V84" s="31">
        <f t="shared" si="35"/>
        <v>0</v>
      </c>
      <c r="W84" s="31">
        <f t="shared" si="35"/>
        <v>0</v>
      </c>
      <c r="X84" s="31">
        <f t="shared" si="35"/>
        <v>0</v>
      </c>
      <c r="Y84" s="34">
        <f t="shared" si="35"/>
        <v>0</v>
      </c>
      <c r="Z84" s="31">
        <f t="shared" si="35"/>
        <v>3.8268823965418801</v>
      </c>
      <c r="AA84" s="31"/>
      <c r="AB84" s="19"/>
      <c r="AC84" s="31">
        <f t="shared" si="32"/>
        <v>0</v>
      </c>
      <c r="AD84" s="31"/>
      <c r="AE84" s="19"/>
      <c r="AF84" s="19"/>
      <c r="AG84" s="19"/>
      <c r="AH84" s="19"/>
      <c r="AI84" s="19"/>
      <c r="AJ84" s="43"/>
      <c r="AK84" s="43"/>
      <c r="AL84" s="43"/>
      <c r="AM84" s="42"/>
      <c r="AN84" s="43"/>
      <c r="AO84" s="44"/>
      <c r="AP84" s="44"/>
      <c r="AQ84" s="43"/>
      <c r="AR84" s="44"/>
      <c r="AS84" s="43"/>
      <c r="AT84" s="44"/>
      <c r="AU84" s="43"/>
      <c r="AV84" s="44"/>
      <c r="AW84" s="43"/>
      <c r="AX84" s="44"/>
      <c r="AY84" s="43"/>
      <c r="AZ84" s="44"/>
      <c r="BA84" s="43"/>
      <c r="BB84" s="45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</row>
    <row r="85" spans="1:129" x14ac:dyDescent="0.25">
      <c r="A85" s="68" t="s">
        <v>89</v>
      </c>
      <c r="B85" s="18"/>
      <c r="C85" s="47">
        <v>184183076.65318903</v>
      </c>
      <c r="D85" s="48">
        <v>14724757.20187</v>
      </c>
      <c r="E85" s="47">
        <v>4603272.69912</v>
      </c>
      <c r="F85" s="47">
        <v>5647993.3907199996</v>
      </c>
      <c r="G85" s="47">
        <v>56630757.310199298</v>
      </c>
      <c r="H85" s="47">
        <v>777569.67975999997</v>
      </c>
      <c r="I85" s="35">
        <v>101798726.37151974</v>
      </c>
      <c r="J85" s="66"/>
      <c r="K85" s="47">
        <v>0</v>
      </c>
      <c r="L85" s="47">
        <v>21015126.479999997</v>
      </c>
      <c r="M85" s="47">
        <v>80422417.587413117</v>
      </c>
      <c r="N85" s="35">
        <v>285620620.72060215</v>
      </c>
      <c r="O85" s="49">
        <v>2101512647.9999998</v>
      </c>
      <c r="P85" s="31">
        <f t="shared" ref="P85:R89" si="36">C85/$O85*100</f>
        <v>8.7643096903782727</v>
      </c>
      <c r="Q85" s="31">
        <f t="shared" si="36"/>
        <v>0.70067421273355102</v>
      </c>
      <c r="R85" s="31">
        <f t="shared" si="36"/>
        <v>0.21904568138102401</v>
      </c>
      <c r="S85" s="31">
        <f t="shared" si="34"/>
        <v>0.26875847718999785</v>
      </c>
      <c r="T85" s="31">
        <f t="shared" ref="T85:U89" si="37">G85/$O85*100</f>
        <v>2.6947616691288792</v>
      </c>
      <c r="U85" s="31">
        <f t="shared" si="37"/>
        <v>3.7000475847719004E-2</v>
      </c>
      <c r="V85" s="31">
        <f t="shared" si="35"/>
        <v>4.8440691740971031</v>
      </c>
      <c r="W85" s="31">
        <f t="shared" si="35"/>
        <v>0</v>
      </c>
      <c r="X85" s="31">
        <f t="shared" si="35"/>
        <v>0</v>
      </c>
      <c r="Y85" s="34">
        <f t="shared" si="35"/>
        <v>1</v>
      </c>
      <c r="Z85" s="31">
        <f t="shared" si="35"/>
        <v>3.8268823965418801</v>
      </c>
      <c r="AA85" s="31">
        <f>N85/$O85*100</f>
        <v>13.591192086920154</v>
      </c>
      <c r="AB85" s="19">
        <f>(AA85-AC85)/AC85</f>
        <v>0.39192554495817378</v>
      </c>
      <c r="AC85" s="31">
        <f t="shared" si="32"/>
        <v>9.7643096903782727</v>
      </c>
      <c r="AD85" s="31"/>
      <c r="AE85" s="19"/>
      <c r="AF85" s="19"/>
      <c r="AG85" s="19"/>
      <c r="AH85" s="19"/>
      <c r="AI85" s="19"/>
      <c r="AJ85" s="43"/>
      <c r="AK85" s="43"/>
      <c r="AL85" s="43"/>
      <c r="AM85" s="57"/>
      <c r="AN85" s="56"/>
      <c r="AO85" s="58"/>
      <c r="AP85" s="58"/>
      <c r="AQ85" s="56"/>
      <c r="AR85" s="58"/>
      <c r="AS85" s="56"/>
      <c r="AT85" s="58"/>
      <c r="AU85" s="56"/>
      <c r="AV85" s="58"/>
      <c r="AW85" s="56"/>
      <c r="AX85" s="58"/>
      <c r="AY85" s="56"/>
      <c r="AZ85" s="58"/>
      <c r="BA85" s="56"/>
      <c r="BB85" s="59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</row>
    <row r="86" spans="1:129" x14ac:dyDescent="0.25">
      <c r="A86" s="61" t="s">
        <v>90</v>
      </c>
      <c r="B86" s="2" t="s">
        <v>46</v>
      </c>
      <c r="C86" s="51">
        <v>13473184.515866976</v>
      </c>
      <c r="D86" s="52">
        <v>1102711.3126127417</v>
      </c>
      <c r="E86" s="51">
        <v>342331.95021000004</v>
      </c>
      <c r="F86" s="51">
        <v>406421.47340000002</v>
      </c>
      <c r="G86" s="51">
        <v>4131696.8139532595</v>
      </c>
      <c r="H86" s="51">
        <v>56273.745240000004</v>
      </c>
      <c r="I86" s="53">
        <v>7433749.220450975</v>
      </c>
      <c r="J86" s="70"/>
      <c r="K86" s="47">
        <v>0</v>
      </c>
      <c r="L86" s="51">
        <v>1563159.59</v>
      </c>
      <c r="M86" s="51">
        <v>5982027.9179566223</v>
      </c>
      <c r="N86" s="53">
        <v>21018372.023823597</v>
      </c>
      <c r="O86" s="54">
        <v>156315959</v>
      </c>
      <c r="P86" s="55">
        <f t="shared" si="36"/>
        <v>8.6191996019209896</v>
      </c>
      <c r="Q86" s="55">
        <f t="shared" si="36"/>
        <v>0.70543744840073663</v>
      </c>
      <c r="R86" s="55">
        <f t="shared" si="36"/>
        <v>0.219</v>
      </c>
      <c r="S86" s="55">
        <f t="shared" si="34"/>
        <v>0.25999998720540107</v>
      </c>
      <c r="T86" s="55">
        <f t="shared" si="37"/>
        <v>2.6431701794141569</v>
      </c>
      <c r="U86" s="55">
        <f t="shared" si="37"/>
        <v>3.6000000000000004E-2</v>
      </c>
      <c r="V86" s="55">
        <f t="shared" si="35"/>
        <v>4.7555919869006944</v>
      </c>
      <c r="W86" s="55">
        <f t="shared" si="35"/>
        <v>0</v>
      </c>
      <c r="X86" s="55">
        <f t="shared" si="35"/>
        <v>0</v>
      </c>
      <c r="Y86" s="29">
        <f t="shared" si="35"/>
        <v>1</v>
      </c>
      <c r="Z86" s="55">
        <f t="shared" si="35"/>
        <v>3.8268823965418801</v>
      </c>
      <c r="AA86" s="55">
        <f>N86/$O86*100</f>
        <v>13.446081998462866</v>
      </c>
      <c r="AB86" s="30">
        <f>(AA86-AC86)/AC86</f>
        <v>0.39783792362283799</v>
      </c>
      <c r="AC86" s="31">
        <f t="shared" si="32"/>
        <v>9.6191996019209896</v>
      </c>
      <c r="AD86" s="31"/>
      <c r="AE86" s="30"/>
      <c r="AF86" s="30"/>
      <c r="AG86" s="30"/>
      <c r="AH86" s="30"/>
      <c r="AI86" s="30"/>
      <c r="AJ86" s="43"/>
      <c r="AK86" s="43"/>
      <c r="AL86" s="56"/>
      <c r="AM86" s="42"/>
      <c r="AN86" s="43"/>
      <c r="AO86" s="44"/>
      <c r="AP86" s="44"/>
      <c r="AQ86" s="43"/>
      <c r="AR86" s="44"/>
      <c r="AS86" s="43"/>
      <c r="AT86" s="44"/>
      <c r="AU86" s="43"/>
      <c r="AV86" s="44"/>
      <c r="AW86" s="43"/>
      <c r="AX86" s="44"/>
      <c r="AY86" s="43"/>
      <c r="AZ86" s="44"/>
      <c r="BA86" s="43"/>
      <c r="BB86" s="45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</row>
    <row r="87" spans="1:129" x14ac:dyDescent="0.25">
      <c r="A87" s="72" t="s">
        <v>91</v>
      </c>
      <c r="B87" s="18"/>
      <c r="C87" s="35">
        <f>SUM(C70:C74)</f>
        <v>75725715.61011529</v>
      </c>
      <c r="D87" s="35">
        <f t="shared" ref="D87:N87" si="38">SUM(D70:D74)</f>
        <v>3240969.8670972148</v>
      </c>
      <c r="E87" s="35">
        <f t="shared" si="38"/>
        <v>1006145.05579375</v>
      </c>
      <c r="F87" s="35">
        <f t="shared" si="38"/>
        <v>2072923.5876800003</v>
      </c>
      <c r="G87" s="35">
        <f t="shared" si="38"/>
        <v>35572770.270750985</v>
      </c>
      <c r="H87" s="35">
        <f t="shared" si="38"/>
        <v>308538.39858750004</v>
      </c>
      <c r="I87" s="35">
        <f t="shared" si="38"/>
        <v>33524368.430205837</v>
      </c>
      <c r="J87" s="35">
        <f t="shared" si="38"/>
        <v>0</v>
      </c>
      <c r="K87" s="35">
        <f t="shared" si="38"/>
        <v>0</v>
      </c>
      <c r="L87" s="35">
        <f t="shared" si="38"/>
        <v>4594269.6612499999</v>
      </c>
      <c r="M87" s="35">
        <f t="shared" si="38"/>
        <v>17581729.691604052</v>
      </c>
      <c r="N87" s="35">
        <f t="shared" si="38"/>
        <v>97901714.962969318</v>
      </c>
      <c r="O87" s="38">
        <f>SUM(O70:O74)</f>
        <v>459426966.125</v>
      </c>
      <c r="P87" s="31">
        <f t="shared" si="36"/>
        <v>16.482644945467129</v>
      </c>
      <c r="Q87" s="31">
        <f t="shared" si="36"/>
        <v>0.70543744840075806</v>
      </c>
      <c r="R87" s="31">
        <f t="shared" si="36"/>
        <v>0.21899999999564676</v>
      </c>
      <c r="S87" s="31">
        <f t="shared" si="34"/>
        <v>0.45119763107592675</v>
      </c>
      <c r="T87" s="31">
        <f t="shared" si="37"/>
        <v>7.7428564045307722</v>
      </c>
      <c r="U87" s="31">
        <f t="shared" si="37"/>
        <v>6.7157224398437576E-2</v>
      </c>
      <c r="V87" s="31">
        <f t="shared" si="35"/>
        <v>7.2969962370655868</v>
      </c>
      <c r="W87" s="31">
        <f t="shared" si="35"/>
        <v>0</v>
      </c>
      <c r="X87" s="31">
        <f t="shared" si="35"/>
        <v>0</v>
      </c>
      <c r="Y87" s="34">
        <f t="shared" si="35"/>
        <v>1</v>
      </c>
      <c r="Z87" s="31">
        <f t="shared" si="35"/>
        <v>3.8268823965418801</v>
      </c>
      <c r="AA87" s="31">
        <f>N87/$O87*100</f>
        <v>21.309527342009005</v>
      </c>
      <c r="AB87" s="19">
        <f>(AA87-AC87)/AC87</f>
        <v>0.21889607713700687</v>
      </c>
      <c r="AC87" s="31">
        <f t="shared" si="32"/>
        <v>17.482644945467129</v>
      </c>
      <c r="AD87" s="31"/>
      <c r="AE87" s="19"/>
      <c r="AF87" s="19"/>
      <c r="AG87" s="19"/>
      <c r="AH87" s="19"/>
      <c r="AI87" s="19"/>
      <c r="AJ87" s="43"/>
      <c r="AK87" s="43"/>
      <c r="AL87" s="43"/>
      <c r="AM87" s="42"/>
      <c r="AN87" s="43"/>
      <c r="AO87" s="44"/>
      <c r="AP87" s="44"/>
      <c r="AQ87" s="43"/>
      <c r="AR87" s="44"/>
      <c r="AS87" s="43"/>
      <c r="AT87" s="44"/>
      <c r="AU87" s="43"/>
      <c r="AV87" s="44"/>
      <c r="AW87" s="43"/>
      <c r="AX87" s="44"/>
      <c r="AY87" s="43"/>
      <c r="AZ87" s="44"/>
      <c r="BA87" s="43"/>
      <c r="BB87" s="45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</row>
    <row r="88" spans="1:129" x14ac:dyDescent="0.25">
      <c r="A88" s="72" t="s">
        <v>92</v>
      </c>
      <c r="B88" s="18"/>
      <c r="C88" s="53">
        <f>SUM(C75:C77,C80,C81,C85,C86)</f>
        <v>297620454.9281438</v>
      </c>
      <c r="D88" s="53">
        <f t="shared" ref="D88:N88" si="39">SUM(D75:D77,D80,D81,D85,D86)</f>
        <v>20805166.573394988</v>
      </c>
      <c r="E88" s="53">
        <f t="shared" si="39"/>
        <v>6490906.4590300005</v>
      </c>
      <c r="F88" s="53">
        <f t="shared" si="39"/>
        <v>8842456.1107000001</v>
      </c>
      <c r="G88" s="53">
        <f t="shared" si="39"/>
        <v>97681222.932238087</v>
      </c>
      <c r="H88" s="53">
        <f t="shared" si="39"/>
        <v>1242327.0528500001</v>
      </c>
      <c r="I88" s="53">
        <f t="shared" si="39"/>
        <v>162558375.79993072</v>
      </c>
      <c r="J88" s="53">
        <f t="shared" si="39"/>
        <v>0</v>
      </c>
      <c r="K88" s="53">
        <f t="shared" si="39"/>
        <v>0</v>
      </c>
      <c r="L88" s="53">
        <f t="shared" si="39"/>
        <v>29634472.369999997</v>
      </c>
      <c r="M88" s="53">
        <f t="shared" si="39"/>
        <v>113407640.64355972</v>
      </c>
      <c r="N88" s="53">
        <f t="shared" si="39"/>
        <v>440662567.94170356</v>
      </c>
      <c r="O88" s="71">
        <f>SUM(O75:O77,O80,O81,O85,O86)</f>
        <v>2963447237</v>
      </c>
      <c r="P88" s="55">
        <f t="shared" si="36"/>
        <v>10.043048892931708</v>
      </c>
      <c r="Q88" s="55">
        <f t="shared" si="36"/>
        <v>0.70205962548051892</v>
      </c>
      <c r="R88" s="55">
        <f t="shared" si="36"/>
        <v>0.21903229380931949</v>
      </c>
      <c r="S88" s="55">
        <f t="shared" si="34"/>
        <v>0.29838412509248941</v>
      </c>
      <c r="T88" s="55">
        <f t="shared" si="37"/>
        <v>3.2962025344215058</v>
      </c>
      <c r="U88" s="55">
        <f t="shared" si="37"/>
        <v>4.1921686249006773E-2</v>
      </c>
      <c r="V88" s="55">
        <f t="shared" si="35"/>
        <v>5.4854486278788679</v>
      </c>
      <c r="W88" s="55">
        <f t="shared" si="35"/>
        <v>0</v>
      </c>
      <c r="X88" s="55">
        <f t="shared" si="35"/>
        <v>0</v>
      </c>
      <c r="Y88" s="29">
        <f t="shared" si="35"/>
        <v>0.99999999999999989</v>
      </c>
      <c r="Z88" s="55">
        <f t="shared" si="35"/>
        <v>3.8268823965418801</v>
      </c>
      <c r="AA88" s="55">
        <f>N88/$O88*100</f>
        <v>14.869931289473589</v>
      </c>
      <c r="AB88" s="30">
        <f>(AA88-AC88)/AC88</f>
        <v>0.34654219442887219</v>
      </c>
      <c r="AC88" s="31">
        <f t="shared" si="32"/>
        <v>11.043048892931708</v>
      </c>
      <c r="AD88" s="31"/>
      <c r="AE88" s="30"/>
      <c r="AF88" s="30"/>
      <c r="AG88" s="30"/>
      <c r="AH88" s="30"/>
      <c r="AI88" s="30"/>
      <c r="AJ88" s="56"/>
      <c r="AK88" s="56"/>
      <c r="AL88" s="56"/>
      <c r="AM88" s="57"/>
      <c r="AN88" s="56"/>
      <c r="AO88" s="58"/>
      <c r="AP88" s="58"/>
      <c r="AQ88" s="56"/>
      <c r="AR88" s="58"/>
      <c r="AS88" s="56"/>
      <c r="AT88" s="58"/>
      <c r="AU88" s="56"/>
      <c r="AV88" s="58"/>
      <c r="AW88" s="56"/>
      <c r="AX88" s="58"/>
      <c r="AY88" s="56"/>
      <c r="AZ88" s="58"/>
      <c r="BA88" s="56"/>
      <c r="BB88" s="59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</row>
    <row r="89" spans="1:129" x14ac:dyDescent="0.25">
      <c r="A89" s="64" t="s">
        <v>93</v>
      </c>
      <c r="B89" s="69"/>
      <c r="C89" s="35">
        <f>SUM(C87:C88)</f>
        <v>373346170.53825909</v>
      </c>
      <c r="D89" s="35">
        <f t="shared" ref="D89:N89" si="40">SUM(D87:D88)</f>
        <v>24046136.440492202</v>
      </c>
      <c r="E89" s="35">
        <f t="shared" si="40"/>
        <v>7497051.5148237506</v>
      </c>
      <c r="F89" s="35">
        <f t="shared" si="40"/>
        <v>10915379.698380001</v>
      </c>
      <c r="G89" s="35">
        <f t="shared" si="40"/>
        <v>133253993.20298907</v>
      </c>
      <c r="H89" s="35">
        <f t="shared" si="40"/>
        <v>1550865.4514375001</v>
      </c>
      <c r="I89" s="35">
        <f t="shared" si="40"/>
        <v>196082744.23013657</v>
      </c>
      <c r="J89" s="35">
        <f t="shared" si="40"/>
        <v>0</v>
      </c>
      <c r="K89" s="35">
        <f t="shared" si="40"/>
        <v>0</v>
      </c>
      <c r="L89" s="35">
        <f t="shared" si="40"/>
        <v>34228742.03125</v>
      </c>
      <c r="M89" s="35">
        <f t="shared" si="40"/>
        <v>130989370.33516377</v>
      </c>
      <c r="N89" s="35">
        <f t="shared" si="40"/>
        <v>538564282.90467286</v>
      </c>
      <c r="O89" s="38">
        <f>SUM(O87:O88)</f>
        <v>3422874203.125</v>
      </c>
      <c r="P89" s="31">
        <f t="shared" si="36"/>
        <v>10.90738801319088</v>
      </c>
      <c r="Q89" s="31">
        <f t="shared" si="36"/>
        <v>0.70251300554775487</v>
      </c>
      <c r="R89" s="31">
        <f t="shared" si="36"/>
        <v>0.21902795925071178</v>
      </c>
      <c r="S89" s="31">
        <f t="shared" si="34"/>
        <v>0.31889514631926957</v>
      </c>
      <c r="T89" s="31">
        <f t="shared" si="37"/>
        <v>3.8930438367069247</v>
      </c>
      <c r="U89" s="31">
        <f t="shared" si="37"/>
        <v>4.5308864989008303E-2</v>
      </c>
      <c r="V89" s="31">
        <f t="shared" si="35"/>
        <v>5.7285992003772108</v>
      </c>
      <c r="W89" s="31">
        <f t="shared" si="35"/>
        <v>0</v>
      </c>
      <c r="X89" s="31">
        <f t="shared" si="35"/>
        <v>0</v>
      </c>
      <c r="Y89" s="34">
        <f t="shared" si="35"/>
        <v>1</v>
      </c>
      <c r="Z89" s="31">
        <f t="shared" si="35"/>
        <v>3.8268823965418801</v>
      </c>
      <c r="AA89" s="31">
        <f>N89/$O89*100</f>
        <v>15.734270409732758</v>
      </c>
      <c r="AB89" s="19">
        <f>(AA89-AC89)/AC89</f>
        <v>0.32138722550256171</v>
      </c>
      <c r="AC89" s="31">
        <f t="shared" si="32"/>
        <v>11.90738801319088</v>
      </c>
      <c r="AD89" s="31"/>
      <c r="AE89" s="19"/>
      <c r="AF89" s="19"/>
      <c r="AG89" s="19"/>
      <c r="AH89" s="19"/>
      <c r="AI89" s="19"/>
      <c r="AJ89" s="43"/>
      <c r="AK89" s="43"/>
      <c r="AL89" s="43"/>
      <c r="AM89" s="42"/>
      <c r="AN89" s="43"/>
      <c r="AO89" s="44"/>
      <c r="AP89" s="44"/>
      <c r="AQ89" s="43"/>
      <c r="AR89" s="44"/>
      <c r="AS89" s="43"/>
      <c r="AT89" s="44"/>
      <c r="AU89" s="43"/>
      <c r="AV89" s="44"/>
      <c r="AW89" s="43"/>
      <c r="AX89" s="44"/>
      <c r="AY89" s="43"/>
      <c r="AZ89" s="44"/>
      <c r="BA89" s="43"/>
      <c r="BB89" s="45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</row>
    <row r="90" spans="1:129" x14ac:dyDescent="0.25">
      <c r="A90" s="33"/>
      <c r="B90" s="22"/>
      <c r="C90" s="47"/>
      <c r="D90" s="36"/>
      <c r="E90" s="47"/>
      <c r="F90" s="47"/>
      <c r="G90" s="47"/>
      <c r="H90" s="47"/>
      <c r="I90" s="35"/>
      <c r="J90" s="35"/>
      <c r="K90" s="35"/>
      <c r="L90" s="35"/>
      <c r="M90" s="35"/>
      <c r="N90" s="35"/>
      <c r="O90" s="38"/>
      <c r="P90" s="31"/>
      <c r="Q90" s="31"/>
      <c r="R90" s="31"/>
      <c r="S90" s="31"/>
      <c r="T90" s="31"/>
      <c r="U90" s="31"/>
      <c r="V90" s="31"/>
      <c r="W90" s="31"/>
      <c r="X90" s="31"/>
      <c r="Y90" s="34"/>
      <c r="Z90" s="31"/>
      <c r="AA90" s="31"/>
      <c r="AB90" s="19"/>
      <c r="AC90" s="31">
        <f t="shared" si="32"/>
        <v>0</v>
      </c>
      <c r="AD90" s="31"/>
      <c r="AE90" s="19"/>
      <c r="AF90" s="19"/>
      <c r="AG90" s="19"/>
      <c r="AH90" s="19"/>
      <c r="AI90" s="19"/>
      <c r="AJ90" s="43"/>
      <c r="AK90" s="43"/>
      <c r="AL90" s="43"/>
      <c r="AM90" s="42"/>
      <c r="AN90" s="43"/>
      <c r="AO90" s="44"/>
      <c r="AP90" s="44"/>
      <c r="AQ90" s="43"/>
      <c r="AR90" s="44"/>
      <c r="AS90" s="43"/>
      <c r="AT90" s="44"/>
      <c r="AU90" s="43"/>
      <c r="AV90" s="44"/>
      <c r="AW90" s="43"/>
      <c r="AX90" s="44"/>
      <c r="AY90" s="43"/>
      <c r="AZ90" s="44"/>
      <c r="BA90" s="43"/>
      <c r="BB90" s="45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</row>
    <row r="91" spans="1:129" x14ac:dyDescent="0.25">
      <c r="A91" s="33" t="s">
        <v>94</v>
      </c>
      <c r="B91" s="22"/>
      <c r="C91" s="47"/>
      <c r="D91" s="36"/>
      <c r="E91" s="47"/>
      <c r="F91" s="47"/>
      <c r="G91" s="47"/>
      <c r="H91" s="47"/>
      <c r="I91" s="35"/>
      <c r="J91" s="35"/>
      <c r="K91" s="35"/>
      <c r="L91" s="35"/>
      <c r="M91" s="35"/>
      <c r="N91" s="35"/>
      <c r="O91" s="38"/>
      <c r="P91" s="31"/>
      <c r="Q91" s="31"/>
      <c r="R91" s="31"/>
      <c r="S91" s="31"/>
      <c r="T91" s="31"/>
      <c r="U91" s="31"/>
      <c r="V91" s="31"/>
      <c r="W91" s="31"/>
      <c r="X91" s="31"/>
      <c r="Y91" s="34"/>
      <c r="Z91" s="31"/>
      <c r="AA91" s="31"/>
      <c r="AB91" s="19"/>
      <c r="AC91" s="31">
        <f t="shared" si="32"/>
        <v>0</v>
      </c>
      <c r="AD91" s="31"/>
      <c r="AE91" s="19"/>
      <c r="AF91" s="19"/>
      <c r="AG91" s="19"/>
      <c r="AH91" s="19"/>
      <c r="AI91" s="19"/>
      <c r="AJ91" s="42"/>
      <c r="AK91" s="42"/>
      <c r="AL91" s="43"/>
      <c r="AM91" s="42"/>
      <c r="AN91" s="43"/>
      <c r="AO91" s="44"/>
      <c r="AP91" s="44"/>
      <c r="AQ91" s="43"/>
      <c r="AR91" s="44"/>
      <c r="AS91" s="43"/>
      <c r="AT91" s="44"/>
      <c r="AU91" s="43"/>
      <c r="AV91" s="44"/>
      <c r="AW91" s="43"/>
      <c r="AX91" s="44"/>
      <c r="AY91" s="43"/>
      <c r="AZ91" s="44"/>
      <c r="BA91" s="42"/>
      <c r="BB91" s="45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</row>
    <row r="92" spans="1:129" x14ac:dyDescent="0.25">
      <c r="A92" s="61" t="s">
        <v>95</v>
      </c>
      <c r="B92" s="22" t="s">
        <v>35</v>
      </c>
      <c r="C92" s="47">
        <v>210910807.63365865</v>
      </c>
      <c r="D92" s="48">
        <v>13793994.801599706</v>
      </c>
      <c r="E92" s="47">
        <v>8624106.9154637028</v>
      </c>
      <c r="F92" s="47">
        <v>6442043.1914523058</v>
      </c>
      <c r="G92" s="47">
        <v>7071847.0883447099</v>
      </c>
      <c r="H92" s="47">
        <v>774676.07998477109</v>
      </c>
      <c r="I92" s="35">
        <v>174204139.55681345</v>
      </c>
      <c r="J92" s="66"/>
      <c r="K92" s="47">
        <v>0</v>
      </c>
      <c r="L92" s="47">
        <v>40772425.262356371</v>
      </c>
      <c r="M92" s="47">
        <v>156031276.50083104</v>
      </c>
      <c r="N92" s="35">
        <v>407714509.39684606</v>
      </c>
      <c r="O92" s="49">
        <v>4077242526.2356367</v>
      </c>
      <c r="P92" s="31">
        <f t="shared" ref="P92:AA94" si="41">C92/$O92*100</f>
        <v>5.1728786373761428</v>
      </c>
      <c r="Q92" s="31">
        <f t="shared" si="41"/>
        <v>0.33831675974240311</v>
      </c>
      <c r="R92" s="31">
        <f t="shared" si="41"/>
        <v>0.21151812431982098</v>
      </c>
      <c r="S92" s="31">
        <f t="shared" si="41"/>
        <v>0.158</v>
      </c>
      <c r="T92" s="31">
        <f t="shared" si="41"/>
        <v>0.17344680977007954</v>
      </c>
      <c r="U92" s="31">
        <f t="shared" si="41"/>
        <v>1.9000000000000003E-2</v>
      </c>
      <c r="V92" s="31">
        <f t="shared" si="41"/>
        <v>4.2725969435438396</v>
      </c>
      <c r="W92" s="31">
        <f t="shared" si="41"/>
        <v>0</v>
      </c>
      <c r="X92" s="31">
        <f t="shared" si="41"/>
        <v>0</v>
      </c>
      <c r="Y92" s="34">
        <f t="shared" si="41"/>
        <v>1</v>
      </c>
      <c r="Z92" s="31">
        <f t="shared" si="41"/>
        <v>3.8268823965418801</v>
      </c>
      <c r="AA92" s="31">
        <f t="shared" si="41"/>
        <v>9.9997610339180234</v>
      </c>
      <c r="AB92" s="19">
        <f>(AA92-AC92)/AC92</f>
        <v>0.61995101821223286</v>
      </c>
      <c r="AC92" s="31">
        <f t="shared" si="32"/>
        <v>6.1728786373761428</v>
      </c>
      <c r="AD92" s="31"/>
      <c r="AE92" s="19"/>
      <c r="AF92" s="19"/>
      <c r="AG92" s="19"/>
      <c r="AH92" s="19"/>
      <c r="AI92" s="19"/>
      <c r="AJ92" s="43"/>
      <c r="AK92" s="43"/>
      <c r="AL92" s="43"/>
      <c r="AM92" s="42"/>
      <c r="AN92" s="43"/>
      <c r="AO92" s="44"/>
      <c r="AP92" s="44"/>
      <c r="AQ92" s="43"/>
      <c r="AR92" s="44"/>
      <c r="AS92" s="43"/>
      <c r="AT92" s="44"/>
      <c r="AU92" s="43"/>
      <c r="AV92" s="44"/>
      <c r="AW92" s="43"/>
      <c r="AX92" s="44"/>
      <c r="AY92" s="43"/>
      <c r="AZ92" s="44"/>
      <c r="BA92" s="43"/>
      <c r="BB92" s="45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</row>
    <row r="93" spans="1:129" x14ac:dyDescent="0.25">
      <c r="A93" s="61" t="s">
        <v>96</v>
      </c>
      <c r="B93" s="22" t="s">
        <v>35</v>
      </c>
      <c r="C93" s="51">
        <v>119756012.11419216</v>
      </c>
      <c r="D93" s="52">
        <v>10030713.721311744</v>
      </c>
      <c r="E93" s="51">
        <v>5742585.5631471202</v>
      </c>
      <c r="F93" s="51">
        <v>4684523.3714521695</v>
      </c>
      <c r="G93" s="51">
        <v>4297638.5847951351</v>
      </c>
      <c r="H93" s="51">
        <v>563328.75985817227</v>
      </c>
      <c r="I93" s="53">
        <v>94437222.113627821</v>
      </c>
      <c r="J93" s="70"/>
      <c r="K93" s="51">
        <v>0</v>
      </c>
      <c r="L93" s="51">
        <v>29648882.097798537</v>
      </c>
      <c r="M93" s="51">
        <v>113462784.97721091</v>
      </c>
      <c r="N93" s="53">
        <v>262867679.18920159</v>
      </c>
      <c r="O93" s="54">
        <v>2964888209.7798538</v>
      </c>
      <c r="P93" s="55">
        <f t="shared" si="41"/>
        <v>4.03914089304177</v>
      </c>
      <c r="Q93" s="55">
        <f t="shared" si="41"/>
        <v>0.33831675974240311</v>
      </c>
      <c r="R93" s="55">
        <f t="shared" si="41"/>
        <v>0.19368641098186679</v>
      </c>
      <c r="S93" s="55">
        <f t="shared" si="41"/>
        <v>0.15800000000000003</v>
      </c>
      <c r="T93" s="55">
        <f t="shared" si="41"/>
        <v>0.14495111723332865</v>
      </c>
      <c r="U93" s="55">
        <f t="shared" si="41"/>
        <v>1.9E-2</v>
      </c>
      <c r="V93" s="55">
        <f t="shared" si="41"/>
        <v>3.1851866050841728</v>
      </c>
      <c r="W93" s="55">
        <f t="shared" si="41"/>
        <v>0</v>
      </c>
      <c r="X93" s="55">
        <f t="shared" si="41"/>
        <v>0</v>
      </c>
      <c r="Y93" s="29">
        <f t="shared" si="41"/>
        <v>1</v>
      </c>
      <c r="Z93" s="55">
        <f t="shared" si="41"/>
        <v>3.8268823965418801</v>
      </c>
      <c r="AA93" s="55">
        <f t="shared" si="41"/>
        <v>8.8660232895836515</v>
      </c>
      <c r="AB93" s="30">
        <f>(AA93-AC93)/AC93</f>
        <v>0.75943151377771168</v>
      </c>
      <c r="AC93" s="31">
        <f t="shared" si="32"/>
        <v>5.03914089304177</v>
      </c>
      <c r="AD93" s="31"/>
      <c r="AE93" s="30"/>
      <c r="AF93" s="30"/>
      <c r="AG93" s="30"/>
      <c r="AH93" s="30"/>
      <c r="AI93" s="30"/>
      <c r="AJ93" s="56"/>
      <c r="AK93" s="56"/>
      <c r="AL93" s="56"/>
      <c r="AM93" s="57"/>
      <c r="AN93" s="56"/>
      <c r="AO93" s="58"/>
      <c r="AP93" s="58"/>
      <c r="AQ93" s="56"/>
      <c r="AR93" s="58"/>
      <c r="AS93" s="56"/>
      <c r="AT93" s="58"/>
      <c r="AU93" s="56"/>
      <c r="AV93" s="58"/>
      <c r="AW93" s="56"/>
      <c r="AX93" s="58"/>
      <c r="AY93" s="56"/>
      <c r="AZ93" s="58"/>
      <c r="BA93" s="56"/>
      <c r="BB93" s="59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</row>
    <row r="94" spans="1:129" x14ac:dyDescent="0.25">
      <c r="A94" s="68" t="s">
        <v>97</v>
      </c>
      <c r="B94" s="69" t="s">
        <v>35</v>
      </c>
      <c r="C94" s="35">
        <f>SUM(C92:C93)</f>
        <v>330666819.74785078</v>
      </c>
      <c r="D94" s="35">
        <f t="shared" ref="D94:N94" si="42">SUM(D92:D93)</f>
        <v>23824708.522911452</v>
      </c>
      <c r="E94" s="35">
        <f t="shared" si="42"/>
        <v>14366692.478610823</v>
      </c>
      <c r="F94" s="35">
        <f t="shared" si="42"/>
        <v>11126566.562904475</v>
      </c>
      <c r="G94" s="35">
        <f t="shared" si="42"/>
        <v>11369485.673139844</v>
      </c>
      <c r="H94" s="35">
        <f t="shared" si="42"/>
        <v>1338004.8398429435</v>
      </c>
      <c r="I94" s="35">
        <f t="shared" si="42"/>
        <v>268641361.67044127</v>
      </c>
      <c r="J94" s="35">
        <f t="shared" si="42"/>
        <v>0</v>
      </c>
      <c r="K94" s="35">
        <f t="shared" si="42"/>
        <v>0</v>
      </c>
      <c r="L94" s="35">
        <f t="shared" si="42"/>
        <v>70421307.360154912</v>
      </c>
      <c r="M94" s="35">
        <f t="shared" si="42"/>
        <v>269494061.47804195</v>
      </c>
      <c r="N94" s="35">
        <f t="shared" si="42"/>
        <v>670582188.58604765</v>
      </c>
      <c r="O94" s="38">
        <f>SUM(O92:O93)</f>
        <v>7042130736.0154905</v>
      </c>
      <c r="P94" s="31">
        <f t="shared" si="41"/>
        <v>4.6955507096272031</v>
      </c>
      <c r="Q94" s="31">
        <f t="shared" si="41"/>
        <v>0.33831675974240311</v>
      </c>
      <c r="R94" s="31">
        <f t="shared" si="41"/>
        <v>0.2040105902200226</v>
      </c>
      <c r="S94" s="31">
        <f t="shared" si="41"/>
        <v>0.158</v>
      </c>
      <c r="T94" s="31">
        <f t="shared" si="41"/>
        <v>0.16144951150925119</v>
      </c>
      <c r="U94" s="31">
        <f t="shared" si="41"/>
        <v>1.9000000000000003E-2</v>
      </c>
      <c r="V94" s="31">
        <f t="shared" si="41"/>
        <v>3.8147738481555269</v>
      </c>
      <c r="W94" s="31">
        <f t="shared" si="41"/>
        <v>0</v>
      </c>
      <c r="X94" s="31">
        <f t="shared" si="41"/>
        <v>0</v>
      </c>
      <c r="Y94" s="34">
        <f t="shared" si="41"/>
        <v>1</v>
      </c>
      <c r="Z94" s="31">
        <f t="shared" si="41"/>
        <v>3.8268823965418801</v>
      </c>
      <c r="AA94" s="31">
        <f t="shared" si="41"/>
        <v>9.5224331061690837</v>
      </c>
      <c r="AB94" s="19">
        <f>(AA94-AC94)/AC94</f>
        <v>0.67190735218515252</v>
      </c>
      <c r="AC94" s="31">
        <f t="shared" si="32"/>
        <v>5.6955507096272031</v>
      </c>
      <c r="AD94" s="31"/>
      <c r="AE94" s="19"/>
      <c r="AF94" s="19"/>
      <c r="AG94" s="19"/>
      <c r="AH94" s="19"/>
      <c r="AI94" s="19"/>
      <c r="AJ94" s="43"/>
      <c r="AK94" s="43"/>
      <c r="AL94" s="43"/>
      <c r="AM94" s="42"/>
      <c r="AN94" s="43"/>
      <c r="AO94" s="44"/>
      <c r="AP94" s="44"/>
      <c r="AQ94" s="43"/>
      <c r="AR94" s="44"/>
      <c r="AS94" s="43"/>
      <c r="AT94" s="44"/>
      <c r="AU94" s="43"/>
      <c r="AV94" s="44"/>
      <c r="AW94" s="43"/>
      <c r="AX94" s="44"/>
      <c r="AY94" s="43"/>
      <c r="AZ94" s="44"/>
      <c r="BA94" s="43"/>
      <c r="BB94" s="45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</row>
    <row r="95" spans="1:129" x14ac:dyDescent="0.25">
      <c r="A95" s="61"/>
      <c r="B95" s="22"/>
      <c r="C95" s="47"/>
      <c r="D95" s="36"/>
      <c r="E95" s="47"/>
      <c r="F95" s="47"/>
      <c r="G95" s="47"/>
      <c r="H95" s="47"/>
      <c r="I95" s="35"/>
      <c r="J95" s="35"/>
      <c r="K95" s="35"/>
      <c r="L95" s="35"/>
      <c r="M95" s="35"/>
      <c r="N95" s="35"/>
      <c r="O95" s="38"/>
      <c r="P95" s="31"/>
      <c r="Q95" s="31"/>
      <c r="R95" s="31"/>
      <c r="S95" s="31"/>
      <c r="T95" s="31"/>
      <c r="U95" s="31"/>
      <c r="V95" s="31"/>
      <c r="W95" s="31"/>
      <c r="X95" s="31"/>
      <c r="Y95" s="34"/>
      <c r="Z95" s="31"/>
      <c r="AA95" s="31"/>
      <c r="AB95" s="19"/>
      <c r="AC95" s="31">
        <f t="shared" si="32"/>
        <v>0</v>
      </c>
      <c r="AD95" s="31"/>
      <c r="AE95" s="19"/>
      <c r="AF95" s="19"/>
      <c r="AG95" s="19"/>
      <c r="AH95" s="19"/>
      <c r="AI95" s="19"/>
      <c r="AJ95" s="42"/>
      <c r="AK95" s="42"/>
      <c r="AL95" s="43"/>
      <c r="AM95" s="42"/>
      <c r="AN95" s="43"/>
      <c r="AO95" s="44"/>
      <c r="AP95" s="44"/>
      <c r="AQ95" s="43"/>
      <c r="AR95" s="44"/>
      <c r="AS95" s="43"/>
      <c r="AT95" s="44"/>
      <c r="AU95" s="43"/>
      <c r="AV95" s="44"/>
      <c r="AW95" s="43"/>
      <c r="AX95" s="44"/>
      <c r="AY95" s="43"/>
      <c r="AZ95" s="44"/>
      <c r="BA95" s="42"/>
      <c r="BB95" s="45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</row>
    <row r="96" spans="1:129" x14ac:dyDescent="0.25">
      <c r="A96" s="61" t="s">
        <v>95</v>
      </c>
      <c r="B96" s="22" t="s">
        <v>60</v>
      </c>
      <c r="C96" s="47">
        <v>362915721.76694965</v>
      </c>
      <c r="D96" s="48">
        <v>17630689.134538576</v>
      </c>
      <c r="E96" s="47">
        <v>11319241.842320396</v>
      </c>
      <c r="F96" s="47">
        <v>11047947.376450799</v>
      </c>
      <c r="G96" s="47">
        <v>53730660.647698797</v>
      </c>
      <c r="H96" s="47">
        <v>1459162.9931161432</v>
      </c>
      <c r="I96" s="35">
        <v>267728019.77282494</v>
      </c>
      <c r="J96" s="66"/>
      <c r="K96" s="47">
        <v>0</v>
      </c>
      <c r="L96" s="47">
        <v>52112964.03986226</v>
      </c>
      <c r="M96" s="47">
        <v>199430184.71576893</v>
      </c>
      <c r="N96" s="35">
        <v>614458870.52258086</v>
      </c>
      <c r="O96" s="49">
        <v>5211296403.986227</v>
      </c>
      <c r="P96" s="31">
        <f t="shared" ref="P96:AA98" si="43">C96/$O96*100</f>
        <v>6.9640199603566586</v>
      </c>
      <c r="Q96" s="31">
        <f t="shared" si="43"/>
        <v>0.33831675974240311</v>
      </c>
      <c r="R96" s="31">
        <f t="shared" si="43"/>
        <v>0.21720587287382226</v>
      </c>
      <c r="S96" s="31">
        <f t="shared" si="43"/>
        <v>0.21199998081091681</v>
      </c>
      <c r="T96" s="31">
        <f t="shared" si="43"/>
        <v>1.0310421147144713</v>
      </c>
      <c r="U96" s="31">
        <f t="shared" si="43"/>
        <v>2.7999999999999994E-2</v>
      </c>
      <c r="V96" s="31">
        <f t="shared" si="43"/>
        <v>5.1374552322150455</v>
      </c>
      <c r="W96" s="31">
        <f t="shared" si="43"/>
        <v>0</v>
      </c>
      <c r="X96" s="31">
        <f t="shared" si="43"/>
        <v>0</v>
      </c>
      <c r="Y96" s="34">
        <f t="shared" si="43"/>
        <v>0.99999999999999989</v>
      </c>
      <c r="Z96" s="31">
        <f t="shared" si="43"/>
        <v>3.8268823965418801</v>
      </c>
      <c r="AA96" s="31">
        <f t="shared" si="43"/>
        <v>11.790902356898538</v>
      </c>
      <c r="AB96" s="19">
        <f>(AA96-AC96)/AC96</f>
        <v>0.48052144715751033</v>
      </c>
      <c r="AC96" s="31">
        <f t="shared" si="32"/>
        <v>7.9640199603566586</v>
      </c>
      <c r="AD96" s="31"/>
      <c r="AE96" s="19"/>
      <c r="AF96" s="19"/>
      <c r="AG96" s="19"/>
      <c r="AH96" s="19"/>
      <c r="AI96" s="19"/>
      <c r="AJ96" s="43"/>
      <c r="AK96" s="43"/>
      <c r="AL96" s="43"/>
      <c r="AM96" s="42"/>
      <c r="AN96" s="43"/>
      <c r="AO96" s="44"/>
      <c r="AP96" s="44"/>
      <c r="AQ96" s="43"/>
      <c r="AR96" s="44"/>
      <c r="AS96" s="43"/>
      <c r="AT96" s="44"/>
      <c r="AU96" s="43"/>
      <c r="AV96" s="44"/>
      <c r="AW96" s="43"/>
      <c r="AX96" s="44"/>
      <c r="AY96" s="43"/>
      <c r="AZ96" s="44"/>
      <c r="BA96" s="43"/>
      <c r="BB96" s="45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</row>
    <row r="97" spans="1:129" x14ac:dyDescent="0.25">
      <c r="A97" s="61" t="s">
        <v>96</v>
      </c>
      <c r="B97" s="22" t="s">
        <v>60</v>
      </c>
      <c r="C97" s="51">
        <v>62043108.647790752</v>
      </c>
      <c r="D97" s="52">
        <v>3561141.08258447</v>
      </c>
      <c r="E97" s="51">
        <v>2406327.9178936617</v>
      </c>
      <c r="F97" s="51">
        <v>2225257.5074351225</v>
      </c>
      <c r="G97" s="51">
        <v>11066854.530370899</v>
      </c>
      <c r="H97" s="51">
        <v>293901.93474426097</v>
      </c>
      <c r="I97" s="53">
        <v>42489625.674762338</v>
      </c>
      <c r="J97" s="70"/>
      <c r="K97" s="51">
        <v>0</v>
      </c>
      <c r="L97" s="51">
        <v>10496497.676580766</v>
      </c>
      <c r="M97" s="51">
        <v>40168862.183849677</v>
      </c>
      <c r="N97" s="53">
        <v>112708468.50822119</v>
      </c>
      <c r="O97" s="54">
        <v>1049649767.6580766</v>
      </c>
      <c r="P97" s="55">
        <f t="shared" si="43"/>
        <v>5.9108390778971991</v>
      </c>
      <c r="Q97" s="55">
        <f t="shared" si="43"/>
        <v>0.33926945847183876</v>
      </c>
      <c r="R97" s="55">
        <f t="shared" si="43"/>
        <v>0.22925055499821945</v>
      </c>
      <c r="S97" s="55">
        <f t="shared" si="43"/>
        <v>0.21199999999999999</v>
      </c>
      <c r="T97" s="55">
        <f t="shared" si="43"/>
        <v>1.0543378249930624</v>
      </c>
      <c r="U97" s="55">
        <f t="shared" si="43"/>
        <v>2.7999999980945978E-2</v>
      </c>
      <c r="V97" s="55">
        <f t="shared" si="43"/>
        <v>4.0479812394531329</v>
      </c>
      <c r="W97" s="55">
        <f t="shared" si="43"/>
        <v>0</v>
      </c>
      <c r="X97" s="55">
        <f t="shared" si="43"/>
        <v>0</v>
      </c>
      <c r="Y97" s="29">
        <f t="shared" si="43"/>
        <v>1</v>
      </c>
      <c r="Z97" s="55">
        <f t="shared" si="43"/>
        <v>3.8268823965418801</v>
      </c>
      <c r="AA97" s="55">
        <f t="shared" si="43"/>
        <v>10.737721474439079</v>
      </c>
      <c r="AB97" s="30">
        <f>(AA97-AC97)/AC97</f>
        <v>0.55375076071172347</v>
      </c>
      <c r="AC97" s="31">
        <f t="shared" si="32"/>
        <v>6.9108390778971991</v>
      </c>
      <c r="AD97" s="31"/>
      <c r="AE97" s="30"/>
      <c r="AF97" s="30"/>
      <c r="AG97" s="30"/>
      <c r="AH97" s="30"/>
      <c r="AI97" s="30"/>
      <c r="AJ97" s="56"/>
      <c r="AK97" s="56"/>
      <c r="AL97" s="56"/>
      <c r="AM97" s="57"/>
      <c r="AN97" s="56"/>
      <c r="AO97" s="58"/>
      <c r="AP97" s="58"/>
      <c r="AQ97" s="56"/>
      <c r="AR97" s="58"/>
      <c r="AS97" s="56"/>
      <c r="AT97" s="58"/>
      <c r="AU97" s="56"/>
      <c r="AV97" s="58"/>
      <c r="AW97" s="56"/>
      <c r="AX97" s="58"/>
      <c r="AY97" s="56"/>
      <c r="AZ97" s="58"/>
      <c r="BA97" s="56"/>
      <c r="BB97" s="59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</row>
    <row r="98" spans="1:129" x14ac:dyDescent="0.25">
      <c r="A98" s="68" t="s">
        <v>97</v>
      </c>
      <c r="B98" s="69" t="s">
        <v>60</v>
      </c>
      <c r="C98" s="35">
        <f>SUM(C96:C97)</f>
        <v>424958830.41474038</v>
      </c>
      <c r="D98" s="35">
        <f t="shared" ref="D98:N98" si="44">SUM(D96:D97)</f>
        <v>21191830.217123047</v>
      </c>
      <c r="E98" s="35">
        <f t="shared" si="44"/>
        <v>13725569.760214057</v>
      </c>
      <c r="F98" s="35">
        <f t="shared" si="44"/>
        <v>13273204.883885922</v>
      </c>
      <c r="G98" s="35">
        <f t="shared" si="44"/>
        <v>64797515.178069696</v>
      </c>
      <c r="H98" s="35">
        <f t="shared" si="44"/>
        <v>1753064.9278604041</v>
      </c>
      <c r="I98" s="35">
        <f t="shared" si="44"/>
        <v>310217645.44758725</v>
      </c>
      <c r="J98" s="35">
        <f t="shared" si="44"/>
        <v>0</v>
      </c>
      <c r="K98" s="35">
        <f t="shared" si="44"/>
        <v>0</v>
      </c>
      <c r="L98" s="35">
        <f t="shared" si="44"/>
        <v>62609461.716443025</v>
      </c>
      <c r="M98" s="35">
        <f t="shared" si="44"/>
        <v>239599046.89961863</v>
      </c>
      <c r="N98" s="35">
        <f t="shared" si="44"/>
        <v>727167339.03080201</v>
      </c>
      <c r="O98" s="38">
        <f>SUM(O96:O97)</f>
        <v>6260946171.6443033</v>
      </c>
      <c r="P98" s="31">
        <f t="shared" si="43"/>
        <v>6.7874538251002727</v>
      </c>
      <c r="Q98" s="31">
        <f t="shared" si="43"/>
        <v>0.33847648001032832</v>
      </c>
      <c r="R98" s="31">
        <f t="shared" si="43"/>
        <v>0.21922516795267913</v>
      </c>
      <c r="S98" s="31">
        <f t="shared" si="43"/>
        <v>0.21199998402797321</v>
      </c>
      <c r="T98" s="31">
        <f t="shared" si="43"/>
        <v>1.0349476485125573</v>
      </c>
      <c r="U98" s="31">
        <f t="shared" si="43"/>
        <v>2.799999999680558E-2</v>
      </c>
      <c r="V98" s="31">
        <f t="shared" si="43"/>
        <v>4.9548045445999298</v>
      </c>
      <c r="W98" s="31">
        <f t="shared" si="43"/>
        <v>0</v>
      </c>
      <c r="X98" s="31">
        <f t="shared" si="43"/>
        <v>0</v>
      </c>
      <c r="Y98" s="34">
        <f t="shared" si="43"/>
        <v>0.99999999999999989</v>
      </c>
      <c r="Z98" s="31">
        <f t="shared" si="43"/>
        <v>3.8268823965418801</v>
      </c>
      <c r="AA98" s="31">
        <f t="shared" si="43"/>
        <v>11.614336221642153</v>
      </c>
      <c r="AB98" s="19">
        <f>(AA98-AC98)/AC98</f>
        <v>0.4914163836461149</v>
      </c>
      <c r="AC98" s="31">
        <f t="shared" si="32"/>
        <v>7.7874538251002727</v>
      </c>
      <c r="AD98" s="31"/>
      <c r="AE98" s="19"/>
      <c r="AF98" s="19"/>
      <c r="AG98" s="19"/>
      <c r="AH98" s="19"/>
      <c r="AI98" s="19"/>
      <c r="AJ98" s="43"/>
      <c r="AK98" s="43"/>
      <c r="AL98" s="43"/>
      <c r="AM98" s="42"/>
      <c r="AN98" s="43"/>
      <c r="AO98" s="44"/>
      <c r="AP98" s="44"/>
      <c r="AQ98" s="43"/>
      <c r="AR98" s="44"/>
      <c r="AS98" s="43"/>
      <c r="AT98" s="44"/>
      <c r="AU98" s="43"/>
      <c r="AV98" s="44"/>
      <c r="AW98" s="43"/>
      <c r="AX98" s="44"/>
      <c r="AY98" s="43"/>
      <c r="AZ98" s="44"/>
      <c r="BA98" s="43"/>
      <c r="BB98" s="45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</row>
    <row r="99" spans="1:129" x14ac:dyDescent="0.25">
      <c r="A99" s="61"/>
      <c r="B99" s="22"/>
      <c r="C99" s="47"/>
      <c r="D99" s="36"/>
      <c r="E99" s="47"/>
      <c r="F99" s="47"/>
      <c r="G99" s="47"/>
      <c r="H99" s="47"/>
      <c r="I99" s="35"/>
      <c r="J99" s="35"/>
      <c r="K99" s="35"/>
      <c r="L99" s="35"/>
      <c r="M99" s="35"/>
      <c r="N99" s="35"/>
      <c r="O99" s="38"/>
      <c r="P99" s="31"/>
      <c r="Q99" s="31"/>
      <c r="R99" s="31"/>
      <c r="S99" s="31"/>
      <c r="T99" s="31"/>
      <c r="U99" s="31"/>
      <c r="V99" s="31"/>
      <c r="W99" s="31"/>
      <c r="X99" s="31"/>
      <c r="Y99" s="34"/>
      <c r="Z99" s="31"/>
      <c r="AA99" s="31"/>
      <c r="AB99" s="19"/>
      <c r="AC99" s="31">
        <f t="shared" si="32"/>
        <v>0</v>
      </c>
      <c r="AD99" s="31"/>
      <c r="AE99" s="19"/>
      <c r="AF99" s="19"/>
      <c r="AG99" s="19"/>
      <c r="AH99" s="19"/>
      <c r="AI99" s="19"/>
      <c r="AJ99" s="43"/>
      <c r="AK99" s="43"/>
      <c r="AL99" s="43"/>
      <c r="AM99" s="42"/>
      <c r="AN99" s="43"/>
      <c r="AO99" s="44"/>
      <c r="AP99" s="44"/>
      <c r="AQ99" s="43"/>
      <c r="AR99" s="44"/>
      <c r="AS99" s="43"/>
      <c r="AT99" s="44"/>
      <c r="AU99" s="43"/>
      <c r="AV99" s="44"/>
      <c r="AW99" s="43"/>
      <c r="AX99" s="44"/>
      <c r="AY99" s="43"/>
      <c r="AZ99" s="44"/>
      <c r="BA99" s="43"/>
      <c r="BB99" s="45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</row>
    <row r="100" spans="1:129" x14ac:dyDescent="0.25">
      <c r="A100" s="61" t="s">
        <v>95</v>
      </c>
      <c r="B100" s="22" t="s">
        <v>46</v>
      </c>
      <c r="C100" s="47">
        <v>250994563.90267399</v>
      </c>
      <c r="D100" s="48">
        <v>10235221.359523075</v>
      </c>
      <c r="E100" s="47">
        <v>6884087.0252529457</v>
      </c>
      <c r="F100" s="47">
        <v>7623847.6812290801</v>
      </c>
      <c r="G100" s="47">
        <v>57324701.143269099</v>
      </c>
      <c r="H100" s="47">
        <v>1058867.8723929278</v>
      </c>
      <c r="I100" s="35">
        <v>167867838.82100686</v>
      </c>
      <c r="J100" s="66"/>
      <c r="K100" s="47">
        <v>0</v>
      </c>
      <c r="L100" s="47">
        <v>30253367.782655079</v>
      </c>
      <c r="M100" s="47">
        <v>115776080.60354994</v>
      </c>
      <c r="N100" s="35">
        <v>397024012.28887904</v>
      </c>
      <c r="O100" s="49">
        <v>3025336778.2656102</v>
      </c>
      <c r="P100" s="31">
        <f t="shared" ref="P100:AA102" si="45">C100/$O100*100</f>
        <v>8.2964173015662137</v>
      </c>
      <c r="Q100" s="31">
        <f t="shared" si="45"/>
        <v>0.33831675974239156</v>
      </c>
      <c r="R100" s="31">
        <f t="shared" si="45"/>
        <v>0.22754779152883309</v>
      </c>
      <c r="S100" s="31">
        <f t="shared" si="45"/>
        <v>0.25199996694582022</v>
      </c>
      <c r="T100" s="31">
        <f t="shared" si="45"/>
        <v>1.8948204892459168</v>
      </c>
      <c r="U100" s="31">
        <f t="shared" si="45"/>
        <v>3.4999999999998817E-2</v>
      </c>
      <c r="V100" s="31">
        <f t="shared" si="45"/>
        <v>5.5487322941032531</v>
      </c>
      <c r="W100" s="31">
        <f t="shared" si="45"/>
        <v>0</v>
      </c>
      <c r="X100" s="31">
        <f t="shared" si="45"/>
        <v>0</v>
      </c>
      <c r="Y100" s="34">
        <f t="shared" si="45"/>
        <v>0.99999999999996625</v>
      </c>
      <c r="Z100" s="31">
        <f t="shared" si="45"/>
        <v>3.8268823965417496</v>
      </c>
      <c r="AA100" s="31">
        <f t="shared" si="45"/>
        <v>13.123299698107932</v>
      </c>
      <c r="AB100" s="19">
        <f>(AA100-AC100)/AC100</f>
        <v>0.41165131387733978</v>
      </c>
      <c r="AC100" s="31">
        <f t="shared" si="32"/>
        <v>9.29641730156618</v>
      </c>
      <c r="AD100" s="31"/>
      <c r="AE100" s="19"/>
      <c r="AF100" s="19"/>
      <c r="AG100" s="19"/>
      <c r="AH100" s="19"/>
      <c r="AI100" s="19"/>
      <c r="AJ100" s="43"/>
      <c r="AK100" s="43"/>
      <c r="AL100" s="43"/>
      <c r="AM100" s="42"/>
      <c r="AN100" s="43"/>
      <c r="AO100" s="44"/>
      <c r="AP100" s="44"/>
      <c r="AQ100" s="43"/>
      <c r="AR100" s="44"/>
      <c r="AS100" s="43"/>
      <c r="AT100" s="44"/>
      <c r="AU100" s="43"/>
      <c r="AV100" s="44"/>
      <c r="AW100" s="43"/>
      <c r="AX100" s="44"/>
      <c r="AY100" s="43"/>
      <c r="AZ100" s="44"/>
      <c r="BA100" s="43"/>
      <c r="BB100" s="45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</row>
    <row r="101" spans="1:129" x14ac:dyDescent="0.25">
      <c r="A101" s="61" t="s">
        <v>96</v>
      </c>
      <c r="B101" s="22" t="s">
        <v>46</v>
      </c>
      <c r="C101" s="51">
        <v>11798288.744451225</v>
      </c>
      <c r="D101" s="52">
        <v>547940.41060876695</v>
      </c>
      <c r="E101" s="51">
        <v>396292.18704785599</v>
      </c>
      <c r="F101" s="51">
        <v>408885.99068735773</v>
      </c>
      <c r="G101" s="51">
        <v>3197570.6891934699</v>
      </c>
      <c r="H101" s="51">
        <v>56789.720928799681</v>
      </c>
      <c r="I101" s="53">
        <v>7190809.7459849752</v>
      </c>
      <c r="J101" s="70"/>
      <c r="K101" s="51">
        <v>0</v>
      </c>
      <c r="L101" s="51">
        <v>1622563.4551085623</v>
      </c>
      <c r="M101" s="51">
        <v>6209359.5236271275</v>
      </c>
      <c r="N101" s="53">
        <v>19630211.723186914</v>
      </c>
      <c r="O101" s="54">
        <v>162256345.51085621</v>
      </c>
      <c r="P101" s="55">
        <f t="shared" si="45"/>
        <v>7.2713881896605566</v>
      </c>
      <c r="Q101" s="55">
        <f t="shared" si="45"/>
        <v>0.33770045102618523</v>
      </c>
      <c r="R101" s="55">
        <f t="shared" si="45"/>
        <v>0.24423832904663872</v>
      </c>
      <c r="S101" s="55">
        <f t="shared" si="45"/>
        <v>0.25200000000000006</v>
      </c>
      <c r="T101" s="55">
        <f t="shared" si="45"/>
        <v>1.970690686472738</v>
      </c>
      <c r="U101" s="55">
        <f t="shared" si="45"/>
        <v>3.5000000000000003E-2</v>
      </c>
      <c r="V101" s="55">
        <f t="shared" si="45"/>
        <v>4.4317587231149949</v>
      </c>
      <c r="W101" s="55">
        <f t="shared" si="45"/>
        <v>0</v>
      </c>
      <c r="X101" s="55">
        <f t="shared" si="45"/>
        <v>0</v>
      </c>
      <c r="Y101" s="29">
        <f t="shared" si="45"/>
        <v>1</v>
      </c>
      <c r="Z101" s="55">
        <f t="shared" si="45"/>
        <v>3.8268823965418801</v>
      </c>
      <c r="AA101" s="55">
        <f t="shared" si="45"/>
        <v>12.098270586202437</v>
      </c>
      <c r="AB101" s="30">
        <f>(AA101-AC101)/AC101</f>
        <v>0.46266507009374569</v>
      </c>
      <c r="AC101" s="31">
        <f t="shared" si="32"/>
        <v>8.2713881896605557</v>
      </c>
      <c r="AD101" s="31"/>
      <c r="AE101" s="30"/>
      <c r="AF101" s="30"/>
      <c r="AG101" s="30"/>
      <c r="AH101" s="30"/>
      <c r="AI101" s="30"/>
      <c r="AJ101" s="56"/>
      <c r="AK101" s="56"/>
      <c r="AL101" s="56"/>
      <c r="AM101" s="57"/>
      <c r="AN101" s="56"/>
      <c r="AO101" s="58"/>
      <c r="AP101" s="58"/>
      <c r="AQ101" s="56"/>
      <c r="AR101" s="58"/>
      <c r="AS101" s="56"/>
      <c r="AT101" s="58"/>
      <c r="AU101" s="56"/>
      <c r="AV101" s="58"/>
      <c r="AW101" s="56"/>
      <c r="AX101" s="58"/>
      <c r="AY101" s="56"/>
      <c r="AZ101" s="58"/>
      <c r="BA101" s="56"/>
      <c r="BB101" s="59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</row>
    <row r="102" spans="1:129" x14ac:dyDescent="0.25">
      <c r="A102" s="68" t="s">
        <v>97</v>
      </c>
      <c r="B102" s="69" t="s">
        <v>46</v>
      </c>
      <c r="C102" s="35">
        <f>SUM(C100:C101)</f>
        <v>262792852.64712521</v>
      </c>
      <c r="D102" s="35">
        <f t="shared" ref="D102:N102" si="46">SUM(D100:D101)</f>
        <v>10783161.770131841</v>
      </c>
      <c r="E102" s="35">
        <f t="shared" si="46"/>
        <v>7280379.2123008016</v>
      </c>
      <c r="F102" s="35">
        <f t="shared" si="46"/>
        <v>8032733.6719164383</v>
      </c>
      <c r="G102" s="35">
        <f t="shared" si="46"/>
        <v>60522271.832462572</v>
      </c>
      <c r="H102" s="35">
        <f t="shared" si="46"/>
        <v>1115657.5933217274</v>
      </c>
      <c r="I102" s="35">
        <f t="shared" si="46"/>
        <v>175058648.56699184</v>
      </c>
      <c r="J102" s="35">
        <f t="shared" si="46"/>
        <v>0</v>
      </c>
      <c r="K102" s="35">
        <f t="shared" si="46"/>
        <v>0</v>
      </c>
      <c r="L102" s="35">
        <f t="shared" si="46"/>
        <v>31875931.23776364</v>
      </c>
      <c r="M102" s="35">
        <f t="shared" si="46"/>
        <v>121985440.12717707</v>
      </c>
      <c r="N102" s="35">
        <f t="shared" si="46"/>
        <v>416654224.01206595</v>
      </c>
      <c r="O102" s="38">
        <f>SUM(O100:O101)</f>
        <v>3187593123.7764664</v>
      </c>
      <c r="P102" s="31">
        <f t="shared" si="45"/>
        <v>8.2442407936864992</v>
      </c>
      <c r="Q102" s="31">
        <f t="shared" si="45"/>
        <v>0.33828538810990433</v>
      </c>
      <c r="R102" s="31">
        <f t="shared" si="45"/>
        <v>0.22839738102068222</v>
      </c>
      <c r="S102" s="31">
        <f t="shared" si="45"/>
        <v>0.25199996862835944</v>
      </c>
      <c r="T102" s="31">
        <f t="shared" si="45"/>
        <v>1.8986824692594224</v>
      </c>
      <c r="U102" s="31">
        <f t="shared" si="45"/>
        <v>3.4999999999998872E-2</v>
      </c>
      <c r="V102" s="31">
        <f t="shared" si="45"/>
        <v>5.4918755866681312</v>
      </c>
      <c r="W102" s="31">
        <f t="shared" si="45"/>
        <v>0</v>
      </c>
      <c r="X102" s="31">
        <f t="shared" si="45"/>
        <v>0</v>
      </c>
      <c r="Y102" s="34">
        <f t="shared" si="45"/>
        <v>0.99999999999996791</v>
      </c>
      <c r="Z102" s="31">
        <f t="shared" si="45"/>
        <v>3.8268823965417567</v>
      </c>
      <c r="AA102" s="31">
        <f t="shared" si="45"/>
        <v>13.071123190228223</v>
      </c>
      <c r="AB102" s="19">
        <f>(AA102-AC102)/AC102</f>
        <v>0.41397476352578338</v>
      </c>
      <c r="AC102" s="31">
        <f t="shared" si="32"/>
        <v>9.2442407936864672</v>
      </c>
      <c r="AD102" s="31"/>
      <c r="AE102" s="19"/>
      <c r="AF102" s="19"/>
      <c r="AG102" s="19"/>
      <c r="AH102" s="19"/>
      <c r="AI102" s="19"/>
      <c r="AJ102" s="43"/>
      <c r="AK102" s="43"/>
      <c r="AL102" s="43"/>
      <c r="AM102" s="42"/>
      <c r="AN102" s="43"/>
      <c r="AO102" s="44"/>
      <c r="AP102" s="44"/>
      <c r="AQ102" s="43"/>
      <c r="AR102" s="44"/>
      <c r="AS102" s="43"/>
      <c r="AT102" s="44"/>
      <c r="AU102" s="43"/>
      <c r="AV102" s="44"/>
      <c r="AW102" s="43"/>
      <c r="AX102" s="44"/>
      <c r="AY102" s="43"/>
      <c r="AZ102" s="44"/>
      <c r="BA102" s="43"/>
      <c r="BB102" s="45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</row>
    <row r="103" spans="1:129" x14ac:dyDescent="0.25">
      <c r="A103" s="61"/>
      <c r="B103" s="2"/>
      <c r="C103" s="47"/>
      <c r="D103" s="36"/>
      <c r="E103" s="47"/>
      <c r="F103" s="47"/>
      <c r="G103" s="47"/>
      <c r="H103" s="47"/>
      <c r="I103" s="35"/>
      <c r="J103" s="35"/>
      <c r="K103" s="35"/>
      <c r="L103" s="35"/>
      <c r="M103" s="35"/>
      <c r="N103" s="35"/>
      <c r="O103" s="38"/>
      <c r="P103" s="31"/>
      <c r="Q103" s="31"/>
      <c r="R103" s="31"/>
      <c r="S103" s="31"/>
      <c r="T103" s="31"/>
      <c r="U103" s="31"/>
      <c r="V103" s="31"/>
      <c r="W103" s="31"/>
      <c r="X103" s="31"/>
      <c r="Y103" s="34"/>
      <c r="Z103" s="31"/>
      <c r="AA103" s="31"/>
      <c r="AB103" s="19"/>
      <c r="AC103" s="31">
        <f t="shared" si="32"/>
        <v>0</v>
      </c>
      <c r="AD103" s="31"/>
      <c r="AE103" s="19"/>
      <c r="AF103" s="19"/>
      <c r="AG103" s="19"/>
      <c r="AH103" s="19"/>
      <c r="AI103" s="19"/>
      <c r="AJ103" s="42"/>
      <c r="AK103" s="42"/>
      <c r="AL103" s="43"/>
      <c r="AM103" s="42"/>
      <c r="AN103" s="43"/>
      <c r="AO103" s="44"/>
      <c r="AP103" s="44"/>
      <c r="AQ103" s="43"/>
      <c r="AR103" s="44"/>
      <c r="AS103" s="43"/>
      <c r="AT103" s="44"/>
      <c r="AU103" s="43"/>
      <c r="AV103" s="44"/>
      <c r="AW103" s="43"/>
      <c r="AX103" s="44"/>
      <c r="AY103" s="43"/>
      <c r="AZ103" s="44"/>
      <c r="BA103" s="42"/>
      <c r="BB103" s="45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</row>
    <row r="104" spans="1:129" x14ac:dyDescent="0.25">
      <c r="A104" s="72" t="s">
        <v>98</v>
      </c>
      <c r="B104" s="18"/>
      <c r="C104" s="35">
        <f>C102+C98+C94</f>
        <v>1018418502.8097163</v>
      </c>
      <c r="D104" s="35">
        <f t="shared" ref="D104:N104" si="47">D102+D98+D94</f>
        <v>55799700.51016634</v>
      </c>
      <c r="E104" s="35">
        <f t="shared" si="47"/>
        <v>35372641.451125681</v>
      </c>
      <c r="F104" s="35">
        <f t="shared" si="47"/>
        <v>32432505.118706837</v>
      </c>
      <c r="G104" s="35">
        <f t="shared" si="47"/>
        <v>136689272.6836721</v>
      </c>
      <c r="H104" s="35">
        <f t="shared" si="47"/>
        <v>4206727.3610250745</v>
      </c>
      <c r="I104" s="35">
        <f t="shared" si="47"/>
        <v>753917655.68502033</v>
      </c>
      <c r="J104" s="35">
        <f t="shared" si="47"/>
        <v>0</v>
      </c>
      <c r="K104" s="35">
        <f t="shared" si="47"/>
        <v>0</v>
      </c>
      <c r="L104" s="35">
        <f t="shared" si="47"/>
        <v>164906700.31436157</v>
      </c>
      <c r="M104" s="35">
        <f t="shared" si="47"/>
        <v>631078548.50483763</v>
      </c>
      <c r="N104" s="35">
        <f t="shared" si="47"/>
        <v>1814403751.6289155</v>
      </c>
      <c r="O104" s="38">
        <f>O102+O98+O94</f>
        <v>16490670031.43626</v>
      </c>
      <c r="P104" s="31">
        <f t="shared" ref="P104:AA104" si="48">C104/$O104*100</f>
        <v>6.1757254306119718</v>
      </c>
      <c r="Q104" s="31">
        <f t="shared" si="48"/>
        <v>0.33837133605726782</v>
      </c>
      <c r="R104" s="31">
        <f t="shared" si="48"/>
        <v>0.21450093527852179</v>
      </c>
      <c r="S104" s="31">
        <f t="shared" si="48"/>
        <v>0.19667184569747961</v>
      </c>
      <c r="T104" s="31">
        <f t="shared" si="48"/>
        <v>0.82888853165517562</v>
      </c>
      <c r="U104" s="31">
        <f t="shared" si="48"/>
        <v>2.5509741890449359E-2</v>
      </c>
      <c r="V104" s="31">
        <f t="shared" si="48"/>
        <v>4.5717830400330772</v>
      </c>
      <c r="W104" s="31">
        <f t="shared" si="48"/>
        <v>0</v>
      </c>
      <c r="X104" s="31">
        <f t="shared" si="48"/>
        <v>0</v>
      </c>
      <c r="Y104" s="34">
        <f t="shared" si="48"/>
        <v>0.99999999999999378</v>
      </c>
      <c r="Z104" s="31">
        <f t="shared" si="48"/>
        <v>3.8268823965418566</v>
      </c>
      <c r="AA104" s="31">
        <f t="shared" si="48"/>
        <v>11.002607827153822</v>
      </c>
      <c r="AB104" s="19">
        <f>(AA104-AC104)/AC104</f>
        <v>0.53330947979366727</v>
      </c>
      <c r="AC104" s="31">
        <f t="shared" si="32"/>
        <v>7.1757254306119655</v>
      </c>
      <c r="AD104" s="31"/>
      <c r="AE104" s="19"/>
      <c r="AF104" s="19"/>
      <c r="AG104" s="19"/>
      <c r="AH104" s="19"/>
      <c r="AI104" s="19"/>
      <c r="AJ104" s="43"/>
      <c r="AK104" s="43"/>
      <c r="AL104" s="43"/>
      <c r="AM104" s="42"/>
      <c r="AN104" s="43"/>
      <c r="AO104" s="44"/>
      <c r="AP104" s="44"/>
      <c r="AQ104" s="43"/>
      <c r="AR104" s="44"/>
      <c r="AS104" s="43"/>
      <c r="AT104" s="44"/>
      <c r="AU104" s="43"/>
      <c r="AV104" s="44"/>
      <c r="AW104" s="43"/>
      <c r="AX104" s="44"/>
      <c r="AY104" s="43"/>
      <c r="AZ104" s="44"/>
      <c r="BA104" s="43"/>
      <c r="BB104" s="45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</row>
    <row r="105" spans="1:129" x14ac:dyDescent="0.25">
      <c r="A105" s="60"/>
      <c r="B105" s="2"/>
      <c r="C105" s="47"/>
      <c r="D105" s="36"/>
      <c r="E105" s="47"/>
      <c r="F105" s="47"/>
      <c r="G105" s="47"/>
      <c r="H105" s="47"/>
      <c r="I105" s="35"/>
      <c r="J105" s="35"/>
      <c r="K105" s="35"/>
      <c r="L105" s="35"/>
      <c r="M105" s="35"/>
      <c r="N105" s="35"/>
      <c r="O105" s="38"/>
      <c r="P105" s="31"/>
      <c r="Q105" s="31"/>
      <c r="R105" s="31"/>
      <c r="S105" s="31"/>
      <c r="T105" s="31"/>
      <c r="U105" s="31"/>
      <c r="V105" s="31"/>
      <c r="W105" s="31"/>
      <c r="X105" s="31"/>
      <c r="Y105" s="34"/>
      <c r="Z105" s="31"/>
      <c r="AA105" s="31"/>
      <c r="AB105" s="19"/>
      <c r="AC105" s="31">
        <f t="shared" si="32"/>
        <v>0</v>
      </c>
      <c r="AD105" s="31"/>
      <c r="AE105" s="19"/>
      <c r="AF105" s="19"/>
      <c r="AG105" s="19"/>
      <c r="AH105" s="19"/>
      <c r="AI105" s="19"/>
      <c r="AJ105" s="42"/>
      <c r="AK105" s="42"/>
      <c r="AL105" s="43"/>
      <c r="AM105" s="42"/>
      <c r="AN105" s="43"/>
      <c r="AO105" s="44"/>
      <c r="AP105" s="44"/>
      <c r="AQ105" s="43"/>
      <c r="AR105" s="44"/>
      <c r="AS105" s="43"/>
      <c r="AT105" s="44"/>
      <c r="AU105" s="43"/>
      <c r="AV105" s="44"/>
      <c r="AW105" s="43"/>
      <c r="AX105" s="44"/>
      <c r="AY105" s="43"/>
      <c r="AZ105" s="44"/>
      <c r="BA105" s="42"/>
      <c r="BB105" s="45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</row>
    <row r="106" spans="1:129" x14ac:dyDescent="0.25">
      <c r="A106" s="61" t="s">
        <v>99</v>
      </c>
      <c r="B106" s="22" t="s">
        <v>35</v>
      </c>
      <c r="C106" s="47">
        <v>224444.926740472</v>
      </c>
      <c r="D106" s="48">
        <v>11773.423239035628</v>
      </c>
      <c r="E106" s="47">
        <v>7298.1012193654178</v>
      </c>
      <c r="F106" s="47">
        <v>7472</v>
      </c>
      <c r="G106" s="47">
        <v>18000.8624736604</v>
      </c>
      <c r="H106" s="47">
        <v>1009.2</v>
      </c>
      <c r="I106" s="35">
        <v>178891.33980841056</v>
      </c>
      <c r="J106" s="66"/>
      <c r="K106" s="47">
        <v>0</v>
      </c>
      <c r="L106" s="47">
        <v>34800</v>
      </c>
      <c r="M106" s="47">
        <v>133175.50739965742</v>
      </c>
      <c r="N106" s="35">
        <v>392420.43414012942</v>
      </c>
      <c r="O106" s="49">
        <v>3480000</v>
      </c>
      <c r="P106" s="31">
        <f t="shared" ref="P106:AA108" si="49">C106/$O106*100</f>
        <v>6.4495668603583916</v>
      </c>
      <c r="Q106" s="31">
        <f t="shared" si="49"/>
        <v>0.33831675974240311</v>
      </c>
      <c r="R106" s="31">
        <f t="shared" si="49"/>
        <v>0.20971555228061545</v>
      </c>
      <c r="S106" s="31">
        <f t="shared" si="49"/>
        <v>0.21471264367816092</v>
      </c>
      <c r="T106" s="31">
        <f t="shared" si="49"/>
        <v>0.51726616303621842</v>
      </c>
      <c r="U106" s="31">
        <f t="shared" si="49"/>
        <v>2.9000000000000001E-2</v>
      </c>
      <c r="V106" s="31">
        <f t="shared" si="49"/>
        <v>5.140555741620993</v>
      </c>
      <c r="W106" s="31">
        <f t="shared" si="49"/>
        <v>0</v>
      </c>
      <c r="X106" s="31">
        <f t="shared" si="49"/>
        <v>0</v>
      </c>
      <c r="Y106" s="34">
        <f t="shared" si="49"/>
        <v>1</v>
      </c>
      <c r="Z106" s="31">
        <f t="shared" si="49"/>
        <v>3.8268823965418801</v>
      </c>
      <c r="AA106" s="31">
        <f t="shared" si="49"/>
        <v>11.276449256900271</v>
      </c>
      <c r="AB106" s="19">
        <f>(AA106-AC106)/AC106</f>
        <v>0.51370535606653678</v>
      </c>
      <c r="AC106" s="31">
        <f t="shared" si="32"/>
        <v>7.4495668603583916</v>
      </c>
      <c r="AD106" s="31"/>
      <c r="AE106" s="19"/>
      <c r="AF106" s="19"/>
      <c r="AG106" s="19"/>
      <c r="AH106" s="19"/>
      <c r="AI106" s="19"/>
      <c r="AJ106" s="43"/>
      <c r="AK106" s="43"/>
      <c r="AL106" s="43"/>
      <c r="AM106" s="42"/>
      <c r="AN106" s="43"/>
      <c r="AO106" s="44"/>
      <c r="AP106" s="44"/>
      <c r="AQ106" s="43"/>
      <c r="AR106" s="44"/>
      <c r="AS106" s="43"/>
      <c r="AT106" s="44"/>
      <c r="AU106" s="43"/>
      <c r="AV106" s="44"/>
      <c r="AW106" s="43"/>
      <c r="AX106" s="44"/>
      <c r="AY106" s="43"/>
      <c r="AZ106" s="44"/>
      <c r="BA106" s="43"/>
      <c r="BB106" s="45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</row>
    <row r="107" spans="1:129" x14ac:dyDescent="0.25">
      <c r="A107" s="60"/>
      <c r="B107" s="22" t="s">
        <v>46</v>
      </c>
      <c r="C107" s="51">
        <v>25462163.43918119</v>
      </c>
      <c r="D107" s="52">
        <v>1193966.5193111147</v>
      </c>
      <c r="E107" s="51">
        <v>1000111.3065037268</v>
      </c>
      <c r="F107" s="51">
        <v>882284.47</v>
      </c>
      <c r="G107" s="51">
        <v>5047353.0463896589</v>
      </c>
      <c r="H107" s="51">
        <v>119990.69064000002</v>
      </c>
      <c r="I107" s="53">
        <v>17218457.406336691</v>
      </c>
      <c r="J107" s="70"/>
      <c r="K107" s="51">
        <v>0</v>
      </c>
      <c r="L107" s="51">
        <v>3529137.96</v>
      </c>
      <c r="M107" s="51">
        <v>13505595.934091723</v>
      </c>
      <c r="N107" s="53">
        <v>42496897.333272912</v>
      </c>
      <c r="O107" s="54">
        <v>352913796</v>
      </c>
      <c r="P107" s="55">
        <f t="shared" si="49"/>
        <v>7.2148393539087348</v>
      </c>
      <c r="Q107" s="55">
        <f t="shared" si="49"/>
        <v>0.33831675974240311</v>
      </c>
      <c r="R107" s="55">
        <f t="shared" si="49"/>
        <v>0.28338685476147457</v>
      </c>
      <c r="S107" s="55">
        <f t="shared" si="49"/>
        <v>0.24999999433289369</v>
      </c>
      <c r="T107" s="55">
        <f t="shared" si="49"/>
        <v>1.430194314758287</v>
      </c>
      <c r="U107" s="55">
        <f t="shared" si="49"/>
        <v>3.4000000000000002E-2</v>
      </c>
      <c r="V107" s="55">
        <f t="shared" si="49"/>
        <v>4.8789414303136773</v>
      </c>
      <c r="W107" s="55">
        <f t="shared" si="49"/>
        <v>0</v>
      </c>
      <c r="X107" s="55">
        <f t="shared" si="49"/>
        <v>0</v>
      </c>
      <c r="Y107" s="29">
        <f t="shared" si="49"/>
        <v>1</v>
      </c>
      <c r="Z107" s="55">
        <f t="shared" si="49"/>
        <v>3.8268823965418801</v>
      </c>
      <c r="AA107" s="55">
        <f t="shared" si="49"/>
        <v>12.041721750450614</v>
      </c>
      <c r="AB107" s="30">
        <f>(AA107-AC107)/AC107</f>
        <v>0.46584993712883693</v>
      </c>
      <c r="AC107" s="31">
        <f t="shared" si="32"/>
        <v>8.2148393539087348</v>
      </c>
      <c r="AD107" s="31"/>
      <c r="AE107" s="30"/>
      <c r="AF107" s="30"/>
      <c r="AG107" s="30"/>
      <c r="AH107" s="30"/>
      <c r="AI107" s="30"/>
      <c r="AJ107" s="56"/>
      <c r="AK107" s="56"/>
      <c r="AL107" s="56"/>
      <c r="AM107" s="57"/>
      <c r="AN107" s="56"/>
      <c r="AO107" s="58"/>
      <c r="AP107" s="58"/>
      <c r="AQ107" s="56"/>
      <c r="AR107" s="58"/>
      <c r="AS107" s="56"/>
      <c r="AT107" s="58"/>
      <c r="AU107" s="56"/>
      <c r="AV107" s="58"/>
      <c r="AW107" s="56"/>
      <c r="AX107" s="58"/>
      <c r="AY107" s="56"/>
      <c r="AZ107" s="58"/>
      <c r="BA107" s="56"/>
      <c r="BB107" s="59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</row>
    <row r="108" spans="1:129" x14ac:dyDescent="0.25">
      <c r="A108" s="68" t="s">
        <v>100</v>
      </c>
      <c r="B108" s="18"/>
      <c r="C108" s="35">
        <f>SUM(C106:C107)</f>
        <v>25686608.365921661</v>
      </c>
      <c r="D108" s="35">
        <f t="shared" ref="D108:N108" si="50">SUM(D106:D107)</f>
        <v>1205739.9425501502</v>
      </c>
      <c r="E108" s="35">
        <f t="shared" si="50"/>
        <v>1007409.4077230921</v>
      </c>
      <c r="F108" s="35">
        <f t="shared" si="50"/>
        <v>889756.47</v>
      </c>
      <c r="G108" s="35">
        <f t="shared" si="50"/>
        <v>5065353.9088633191</v>
      </c>
      <c r="H108" s="35">
        <f t="shared" si="50"/>
        <v>120999.89064000001</v>
      </c>
      <c r="I108" s="35">
        <f t="shared" si="50"/>
        <v>17397348.746145103</v>
      </c>
      <c r="J108" s="35">
        <f t="shared" si="50"/>
        <v>0</v>
      </c>
      <c r="K108" s="35">
        <f t="shared" si="50"/>
        <v>0</v>
      </c>
      <c r="L108" s="35">
        <f t="shared" si="50"/>
        <v>3563937.96</v>
      </c>
      <c r="M108" s="35">
        <f t="shared" si="50"/>
        <v>13638771.44149138</v>
      </c>
      <c r="N108" s="35">
        <f t="shared" si="50"/>
        <v>42889317.767413042</v>
      </c>
      <c r="O108" s="38">
        <f>SUM(O106:O107)</f>
        <v>356393796</v>
      </c>
      <c r="P108" s="31">
        <f t="shared" si="49"/>
        <v>7.2073668661509647</v>
      </c>
      <c r="Q108" s="31">
        <f t="shared" si="49"/>
        <v>0.33831675974240311</v>
      </c>
      <c r="R108" s="31">
        <f t="shared" si="49"/>
        <v>0.28266749282108494</v>
      </c>
      <c r="S108" s="31">
        <f t="shared" si="49"/>
        <v>0.24965543171239715</v>
      </c>
      <c r="T108" s="31">
        <f t="shared" si="49"/>
        <v>1.4212800463180113</v>
      </c>
      <c r="U108" s="31">
        <f t="shared" si="49"/>
        <v>3.3951177601307073E-2</v>
      </c>
      <c r="V108" s="31">
        <f t="shared" si="49"/>
        <v>4.881495957955762</v>
      </c>
      <c r="W108" s="31">
        <f t="shared" si="49"/>
        <v>0</v>
      </c>
      <c r="X108" s="31">
        <f t="shared" si="49"/>
        <v>0</v>
      </c>
      <c r="Y108" s="34">
        <f t="shared" si="49"/>
        <v>1</v>
      </c>
      <c r="Z108" s="31">
        <f t="shared" si="49"/>
        <v>3.8268823965418801</v>
      </c>
      <c r="AA108" s="31">
        <f t="shared" si="49"/>
        <v>12.034249262692844</v>
      </c>
      <c r="AB108" s="19">
        <f>(AA108-AC108)/AC108</f>
        <v>0.46627407534623649</v>
      </c>
      <c r="AC108" s="31">
        <f t="shared" si="32"/>
        <v>8.2073668661509647</v>
      </c>
      <c r="AD108" s="31"/>
      <c r="AE108" s="19"/>
      <c r="AF108" s="19"/>
      <c r="AG108" s="19"/>
      <c r="AH108" s="19"/>
      <c r="AI108" s="19"/>
      <c r="AJ108" s="43"/>
      <c r="AK108" s="43"/>
      <c r="AL108" s="43"/>
      <c r="AM108" s="42"/>
      <c r="AN108" s="43"/>
      <c r="AO108" s="44"/>
      <c r="AP108" s="44"/>
      <c r="AQ108" s="43"/>
      <c r="AR108" s="44"/>
      <c r="AS108" s="43"/>
      <c r="AT108" s="44"/>
      <c r="AU108" s="43"/>
      <c r="AV108" s="44"/>
      <c r="AW108" s="43"/>
      <c r="AX108" s="44"/>
      <c r="AY108" s="43"/>
      <c r="AZ108" s="44"/>
      <c r="BA108" s="43"/>
      <c r="BB108" s="45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</row>
    <row r="109" spans="1:129" x14ac:dyDescent="0.25">
      <c r="A109" s="61"/>
      <c r="B109" s="2"/>
      <c r="C109" s="47"/>
      <c r="D109" s="36"/>
      <c r="E109" s="47"/>
      <c r="F109" s="47"/>
      <c r="G109" s="47"/>
      <c r="H109" s="47"/>
      <c r="I109" s="35"/>
      <c r="J109" s="35"/>
      <c r="K109" s="35"/>
      <c r="L109" s="35"/>
      <c r="M109" s="35"/>
      <c r="N109" s="35"/>
      <c r="O109" s="38"/>
      <c r="P109" s="31"/>
      <c r="Q109" s="31"/>
      <c r="R109" s="31"/>
      <c r="S109" s="31"/>
      <c r="T109" s="31"/>
      <c r="U109" s="31"/>
      <c r="V109" s="31"/>
      <c r="W109" s="31"/>
      <c r="X109" s="31"/>
      <c r="Y109" s="34"/>
      <c r="Z109" s="31"/>
      <c r="AA109" s="31"/>
      <c r="AB109" s="19"/>
      <c r="AC109" s="31">
        <f t="shared" si="32"/>
        <v>0</v>
      </c>
      <c r="AD109" s="31"/>
      <c r="AE109" s="19"/>
      <c r="AF109" s="19"/>
      <c r="AG109" s="19"/>
      <c r="AH109" s="19"/>
      <c r="AI109" s="19"/>
      <c r="AJ109" s="42"/>
      <c r="AK109" s="42"/>
      <c r="AL109" s="43"/>
      <c r="AM109" s="42"/>
      <c r="AN109" s="43"/>
      <c r="AO109" s="44"/>
      <c r="AP109" s="44"/>
      <c r="AQ109" s="43"/>
      <c r="AR109" s="44"/>
      <c r="AS109" s="43"/>
      <c r="AT109" s="44"/>
      <c r="AU109" s="43"/>
      <c r="AV109" s="44"/>
      <c r="AW109" s="43"/>
      <c r="AX109" s="44"/>
      <c r="AY109" s="43"/>
      <c r="AZ109" s="44"/>
      <c r="BA109" s="42"/>
      <c r="BB109" s="45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</row>
    <row r="110" spans="1:129" x14ac:dyDescent="0.25">
      <c r="A110" s="72" t="s">
        <v>101</v>
      </c>
      <c r="B110" s="18" t="s">
        <v>35</v>
      </c>
      <c r="C110" s="35">
        <f>C94+C106</f>
        <v>330891264.67459124</v>
      </c>
      <c r="D110" s="35">
        <f t="shared" ref="D110:N110" si="51">D94+D106</f>
        <v>23836481.946150489</v>
      </c>
      <c r="E110" s="35">
        <f t="shared" si="51"/>
        <v>14373990.579830188</v>
      </c>
      <c r="F110" s="35">
        <f t="shared" si="51"/>
        <v>11134038.562904475</v>
      </c>
      <c r="G110" s="35">
        <f t="shared" si="51"/>
        <v>11387486.535613505</v>
      </c>
      <c r="H110" s="35">
        <f t="shared" si="51"/>
        <v>1339014.0398429434</v>
      </c>
      <c r="I110" s="35">
        <f t="shared" si="51"/>
        <v>268820253.01024967</v>
      </c>
      <c r="J110" s="35">
        <f t="shared" si="51"/>
        <v>0</v>
      </c>
      <c r="K110" s="35">
        <f t="shared" si="51"/>
        <v>0</v>
      </c>
      <c r="L110" s="35">
        <f t="shared" si="51"/>
        <v>70456107.360154912</v>
      </c>
      <c r="M110" s="35">
        <f t="shared" si="51"/>
        <v>269627236.98544163</v>
      </c>
      <c r="N110" s="35">
        <f t="shared" si="51"/>
        <v>670974609.02018774</v>
      </c>
      <c r="O110" s="38">
        <f>O94+O106</f>
        <v>7045610736.0154905</v>
      </c>
      <c r="P110" s="31">
        <f t="shared" ref="P110:AA113" si="52">C110/$O110*100</f>
        <v>4.6964170612371987</v>
      </c>
      <c r="Q110" s="31">
        <f t="shared" si="52"/>
        <v>0.33831675974240316</v>
      </c>
      <c r="R110" s="31">
        <f t="shared" si="52"/>
        <v>0.20401340804075022</v>
      </c>
      <c r="S110" s="31">
        <f t="shared" si="52"/>
        <v>0.15802801176610443</v>
      </c>
      <c r="T110" s="31">
        <f t="shared" si="52"/>
        <v>0.16162525808306971</v>
      </c>
      <c r="U110" s="31">
        <f t="shared" si="52"/>
        <v>1.900493924534067E-2</v>
      </c>
      <c r="V110" s="31">
        <f t="shared" si="52"/>
        <v>3.8154286843595306</v>
      </c>
      <c r="W110" s="31">
        <f t="shared" si="52"/>
        <v>0</v>
      </c>
      <c r="X110" s="31">
        <f t="shared" si="52"/>
        <v>0</v>
      </c>
      <c r="Y110" s="34">
        <f t="shared" si="52"/>
        <v>1</v>
      </c>
      <c r="Z110" s="31">
        <f t="shared" si="52"/>
        <v>3.8268823965418806</v>
      </c>
      <c r="AA110" s="31">
        <f t="shared" si="52"/>
        <v>9.5232994577790784</v>
      </c>
      <c r="AB110" s="19">
        <f>(AA110-AC110)/AC110</f>
        <v>0.67180516373755883</v>
      </c>
      <c r="AC110" s="31">
        <f t="shared" si="32"/>
        <v>5.6964170612371987</v>
      </c>
      <c r="AD110" s="31"/>
      <c r="AE110" s="19"/>
      <c r="AF110" s="19"/>
      <c r="AG110" s="19"/>
      <c r="AH110" s="19"/>
      <c r="AI110" s="19"/>
      <c r="AJ110" s="43"/>
      <c r="AK110" s="43"/>
      <c r="AL110" s="43"/>
      <c r="AM110" s="42"/>
      <c r="AN110" s="43"/>
      <c r="AO110" s="44"/>
      <c r="AP110" s="44"/>
      <c r="AQ110" s="43"/>
      <c r="AR110" s="44"/>
      <c r="AS110" s="43"/>
      <c r="AT110" s="44"/>
      <c r="AU110" s="43"/>
      <c r="AV110" s="44"/>
      <c r="AW110" s="43"/>
      <c r="AX110" s="44"/>
      <c r="AY110" s="43"/>
      <c r="AZ110" s="44"/>
      <c r="BA110" s="43"/>
      <c r="BB110" s="45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</row>
    <row r="111" spans="1:129" x14ac:dyDescent="0.25">
      <c r="A111" s="72"/>
      <c r="B111" s="18" t="s">
        <v>60</v>
      </c>
      <c r="C111" s="35">
        <f>C98</f>
        <v>424958830.41474038</v>
      </c>
      <c r="D111" s="35">
        <f t="shared" ref="D111:N111" si="53">D98</f>
        <v>21191830.217123047</v>
      </c>
      <c r="E111" s="35">
        <f t="shared" si="53"/>
        <v>13725569.760214057</v>
      </c>
      <c r="F111" s="35">
        <f t="shared" si="53"/>
        <v>13273204.883885922</v>
      </c>
      <c r="G111" s="35">
        <f t="shared" si="53"/>
        <v>64797515.178069696</v>
      </c>
      <c r="H111" s="35">
        <f t="shared" si="53"/>
        <v>1753064.9278604041</v>
      </c>
      <c r="I111" s="35">
        <f t="shared" si="53"/>
        <v>310217645.44758725</v>
      </c>
      <c r="J111" s="35">
        <f t="shared" si="53"/>
        <v>0</v>
      </c>
      <c r="K111" s="35">
        <f t="shared" si="53"/>
        <v>0</v>
      </c>
      <c r="L111" s="35">
        <f t="shared" si="53"/>
        <v>62609461.716443025</v>
      </c>
      <c r="M111" s="35">
        <f t="shared" si="53"/>
        <v>239599046.89961863</v>
      </c>
      <c r="N111" s="35">
        <f t="shared" si="53"/>
        <v>727167339.03080201</v>
      </c>
      <c r="O111" s="38">
        <f>O98</f>
        <v>6260946171.6443033</v>
      </c>
      <c r="P111" s="31">
        <f t="shared" si="52"/>
        <v>6.7874538251002727</v>
      </c>
      <c r="Q111" s="31">
        <f t="shared" si="52"/>
        <v>0.33847648001032832</v>
      </c>
      <c r="R111" s="31">
        <f t="shared" si="52"/>
        <v>0.21922516795267913</v>
      </c>
      <c r="S111" s="31">
        <f t="shared" si="52"/>
        <v>0.21199998402797321</v>
      </c>
      <c r="T111" s="31">
        <f t="shared" si="52"/>
        <v>1.0349476485125573</v>
      </c>
      <c r="U111" s="31">
        <f t="shared" si="52"/>
        <v>2.799999999680558E-2</v>
      </c>
      <c r="V111" s="31">
        <f t="shared" si="52"/>
        <v>4.9548045445999298</v>
      </c>
      <c r="W111" s="31">
        <f t="shared" si="52"/>
        <v>0</v>
      </c>
      <c r="X111" s="31">
        <f t="shared" si="52"/>
        <v>0</v>
      </c>
      <c r="Y111" s="34">
        <f t="shared" si="52"/>
        <v>0.99999999999999989</v>
      </c>
      <c r="Z111" s="31">
        <f t="shared" si="52"/>
        <v>3.8268823965418801</v>
      </c>
      <c r="AA111" s="31">
        <f t="shared" si="52"/>
        <v>11.614336221642153</v>
      </c>
      <c r="AB111" s="19">
        <f>(AA111-AC111)/AC111</f>
        <v>0.4914163836461149</v>
      </c>
      <c r="AC111" s="31">
        <f t="shared" si="32"/>
        <v>7.7874538251002727</v>
      </c>
      <c r="AD111" s="31"/>
      <c r="AE111" s="19"/>
      <c r="AF111" s="19"/>
      <c r="AG111" s="19"/>
      <c r="AH111" s="19"/>
      <c r="AI111" s="19"/>
      <c r="AJ111" s="43"/>
      <c r="AK111" s="43"/>
      <c r="AL111" s="43"/>
      <c r="AM111" s="42"/>
      <c r="AN111" s="43"/>
      <c r="AO111" s="44"/>
      <c r="AP111" s="44"/>
      <c r="AQ111" s="43"/>
      <c r="AR111" s="44"/>
      <c r="AS111" s="43"/>
      <c r="AT111" s="44"/>
      <c r="AU111" s="43"/>
      <c r="AV111" s="44"/>
      <c r="AW111" s="43"/>
      <c r="AX111" s="44"/>
      <c r="AY111" s="43"/>
      <c r="AZ111" s="44"/>
      <c r="BA111" s="43"/>
      <c r="BB111" s="45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</row>
    <row r="112" spans="1:129" x14ac:dyDescent="0.25">
      <c r="A112" s="72"/>
      <c r="B112" s="18" t="s">
        <v>46</v>
      </c>
      <c r="C112" s="53">
        <f>C102+C107</f>
        <v>288255016.08630639</v>
      </c>
      <c r="D112" s="53">
        <f t="shared" ref="D112:N112" si="54">D102+D107</f>
        <v>11977128.289442956</v>
      </c>
      <c r="E112" s="53">
        <f t="shared" si="54"/>
        <v>8280490.5188045288</v>
      </c>
      <c r="F112" s="53">
        <f t="shared" si="54"/>
        <v>8915018.1419164389</v>
      </c>
      <c r="G112" s="53">
        <f t="shared" si="54"/>
        <v>65569624.878852233</v>
      </c>
      <c r="H112" s="53">
        <f t="shared" si="54"/>
        <v>1235648.2839617273</v>
      </c>
      <c r="I112" s="53">
        <f t="shared" si="54"/>
        <v>192277105.97332853</v>
      </c>
      <c r="J112" s="53">
        <f t="shared" si="54"/>
        <v>0</v>
      </c>
      <c r="K112" s="53">
        <f t="shared" si="54"/>
        <v>0</v>
      </c>
      <c r="L112" s="53">
        <f t="shared" si="54"/>
        <v>35405069.197763637</v>
      </c>
      <c r="M112" s="53">
        <f t="shared" si="54"/>
        <v>135491036.06126881</v>
      </c>
      <c r="N112" s="53">
        <f t="shared" si="54"/>
        <v>459151121.34533888</v>
      </c>
      <c r="O112" s="71">
        <f>O102+O107</f>
        <v>3540506919.7764664</v>
      </c>
      <c r="P112" s="55">
        <f t="shared" si="52"/>
        <v>8.1416312019100836</v>
      </c>
      <c r="Q112" s="55">
        <f t="shared" si="52"/>
        <v>0.33828851519937558</v>
      </c>
      <c r="R112" s="55">
        <f t="shared" si="52"/>
        <v>0.23387867066581883</v>
      </c>
      <c r="S112" s="55">
        <f t="shared" si="52"/>
        <v>0.25180061341270582</v>
      </c>
      <c r="T112" s="55">
        <f t="shared" si="52"/>
        <v>1.8519840905435101</v>
      </c>
      <c r="U112" s="55">
        <f t="shared" si="52"/>
        <v>3.4900321111072455E-2</v>
      </c>
      <c r="V112" s="55">
        <f t="shared" si="52"/>
        <v>5.4307789909776014</v>
      </c>
      <c r="W112" s="55">
        <f t="shared" si="52"/>
        <v>0</v>
      </c>
      <c r="X112" s="55">
        <f t="shared" si="52"/>
        <v>0</v>
      </c>
      <c r="Y112" s="29">
        <f t="shared" si="52"/>
        <v>0.99999999999997102</v>
      </c>
      <c r="Z112" s="55">
        <f t="shared" si="52"/>
        <v>3.8268823965417691</v>
      </c>
      <c r="AA112" s="55">
        <f t="shared" si="52"/>
        <v>12.968513598451825</v>
      </c>
      <c r="AB112" s="30">
        <f>(AA112-AC112)/AC112</f>
        <v>0.41862139393045955</v>
      </c>
      <c r="AC112" s="31">
        <f t="shared" si="32"/>
        <v>9.1416312019100552</v>
      </c>
      <c r="AD112" s="31"/>
      <c r="AE112" s="30"/>
      <c r="AF112" s="30"/>
      <c r="AG112" s="30"/>
      <c r="AH112" s="30"/>
      <c r="AI112" s="30"/>
      <c r="AJ112" s="56"/>
      <c r="AK112" s="56"/>
      <c r="AL112" s="56"/>
      <c r="AM112" s="57"/>
      <c r="AN112" s="56"/>
      <c r="AO112" s="58"/>
      <c r="AP112" s="58"/>
      <c r="AQ112" s="56"/>
      <c r="AR112" s="58"/>
      <c r="AS112" s="56"/>
      <c r="AT112" s="58"/>
      <c r="AU112" s="56"/>
      <c r="AV112" s="58"/>
      <c r="AW112" s="56"/>
      <c r="AX112" s="58"/>
      <c r="AY112" s="56"/>
      <c r="AZ112" s="58"/>
      <c r="BA112" s="56"/>
      <c r="BB112" s="59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</row>
    <row r="113" spans="1:129" x14ac:dyDescent="0.25">
      <c r="A113" s="72" t="s">
        <v>101</v>
      </c>
      <c r="B113" s="18"/>
      <c r="C113" s="35">
        <f>SUM(C110:C112)</f>
        <v>1044105111.175638</v>
      </c>
      <c r="D113" s="35">
        <f t="shared" ref="D113:N113" si="55">SUM(D110:D112)</f>
        <v>57005440.452716492</v>
      </c>
      <c r="E113" s="35">
        <f t="shared" si="55"/>
        <v>36380050.858848773</v>
      </c>
      <c r="F113" s="35">
        <f t="shared" si="55"/>
        <v>33322261.588706836</v>
      </c>
      <c r="G113" s="35">
        <f t="shared" si="55"/>
        <v>141754626.59253544</v>
      </c>
      <c r="H113" s="35">
        <f t="shared" si="55"/>
        <v>4327727.2516650744</v>
      </c>
      <c r="I113" s="35">
        <f t="shared" si="55"/>
        <v>771315004.43116546</v>
      </c>
      <c r="J113" s="35">
        <f t="shared" si="55"/>
        <v>0</v>
      </c>
      <c r="K113" s="35">
        <f t="shared" si="55"/>
        <v>0</v>
      </c>
      <c r="L113" s="35">
        <f t="shared" si="55"/>
        <v>168470638.27436155</v>
      </c>
      <c r="M113" s="35">
        <f t="shared" si="55"/>
        <v>644717319.94632912</v>
      </c>
      <c r="N113" s="35">
        <f t="shared" si="55"/>
        <v>1857293069.3963284</v>
      </c>
      <c r="O113" s="38">
        <f>SUM(O110:O112)</f>
        <v>16847063827.43626</v>
      </c>
      <c r="P113" s="31">
        <f t="shared" si="52"/>
        <v>6.1975494476091564</v>
      </c>
      <c r="Q113" s="31">
        <f t="shared" si="52"/>
        <v>0.33837018151424325</v>
      </c>
      <c r="R113" s="31">
        <f t="shared" si="52"/>
        <v>0.21594297517649394</v>
      </c>
      <c r="S113" s="31">
        <f t="shared" si="52"/>
        <v>0.19779269509527186</v>
      </c>
      <c r="T113" s="31">
        <f t="shared" si="52"/>
        <v>0.84142036882225812</v>
      </c>
      <c r="U113" s="31">
        <f t="shared" si="52"/>
        <v>2.5688317537072312E-2</v>
      </c>
      <c r="V113" s="31">
        <f t="shared" si="52"/>
        <v>4.578334909463817</v>
      </c>
      <c r="W113" s="31">
        <f t="shared" si="52"/>
        <v>0</v>
      </c>
      <c r="X113" s="31">
        <f t="shared" si="52"/>
        <v>0</v>
      </c>
      <c r="Y113" s="34">
        <f t="shared" si="52"/>
        <v>0.99999999999999378</v>
      </c>
      <c r="Z113" s="31">
        <f t="shared" si="52"/>
        <v>3.826882396541857</v>
      </c>
      <c r="AA113" s="31">
        <f t="shared" si="52"/>
        <v>11.024431844151007</v>
      </c>
      <c r="AB113" s="19">
        <f>(AA113-AC113)/AC113</f>
        <v>0.53169240786710448</v>
      </c>
      <c r="AC113" s="31">
        <f t="shared" si="32"/>
        <v>7.1975494476091502</v>
      </c>
      <c r="AD113" s="31"/>
      <c r="AE113" s="19"/>
      <c r="AF113" s="19"/>
      <c r="AG113" s="19"/>
      <c r="AH113" s="19"/>
      <c r="AI113" s="19"/>
      <c r="AJ113" s="43"/>
      <c r="AK113" s="43"/>
      <c r="AL113" s="43"/>
      <c r="AM113" s="42"/>
      <c r="AN113" s="43"/>
      <c r="AO113" s="44"/>
      <c r="AP113" s="44"/>
      <c r="AQ113" s="43"/>
      <c r="AR113" s="44"/>
      <c r="AS113" s="43"/>
      <c r="AT113" s="44"/>
      <c r="AU113" s="43"/>
      <c r="AV113" s="44"/>
      <c r="AW113" s="43"/>
      <c r="AX113" s="44"/>
      <c r="AY113" s="43"/>
      <c r="AZ113" s="44"/>
      <c r="BA113" s="43"/>
      <c r="BB113" s="45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</row>
    <row r="114" spans="1:129" x14ac:dyDescent="0.25">
      <c r="A114" s="60"/>
      <c r="B114" s="2"/>
      <c r="C114" s="47"/>
      <c r="D114" s="36"/>
      <c r="E114" s="47"/>
      <c r="F114" s="47"/>
      <c r="G114" s="47"/>
      <c r="H114" s="47"/>
      <c r="I114" s="35"/>
      <c r="J114" s="35"/>
      <c r="K114" s="35"/>
      <c r="L114" s="35"/>
      <c r="M114" s="35"/>
      <c r="N114" s="35"/>
      <c r="O114" s="38"/>
      <c r="P114" s="31"/>
      <c r="Q114" s="31"/>
      <c r="R114" s="31"/>
      <c r="S114" s="31"/>
      <c r="T114" s="31"/>
      <c r="U114" s="31"/>
      <c r="V114" s="31"/>
      <c r="W114" s="31"/>
      <c r="X114" s="31"/>
      <c r="Y114" s="34"/>
      <c r="Z114" s="31"/>
      <c r="AA114" s="31"/>
      <c r="AB114" s="19"/>
      <c r="AC114" s="31">
        <f t="shared" si="32"/>
        <v>0</v>
      </c>
      <c r="AD114" s="31"/>
      <c r="AE114" s="19"/>
      <c r="AF114" s="19"/>
      <c r="AG114" s="19"/>
      <c r="AH114" s="19"/>
      <c r="AI114" s="19"/>
      <c r="AJ114" s="42"/>
      <c r="AK114" s="42"/>
      <c r="AL114" s="43"/>
      <c r="AM114" s="42"/>
      <c r="AN114" s="43"/>
      <c r="AO114" s="44"/>
      <c r="AP114" s="44"/>
      <c r="AQ114" s="43"/>
      <c r="AR114" s="44"/>
      <c r="AS114" s="43"/>
      <c r="AT114" s="44"/>
      <c r="AU114" s="43"/>
      <c r="AV114" s="44"/>
      <c r="AW114" s="43"/>
      <c r="AX114" s="44"/>
      <c r="AY114" s="43"/>
      <c r="AZ114" s="44"/>
      <c r="BA114" s="42"/>
      <c r="BB114" s="45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</row>
    <row r="115" spans="1:129" x14ac:dyDescent="0.25">
      <c r="A115" s="61" t="s">
        <v>102</v>
      </c>
      <c r="B115" s="22" t="s">
        <v>35</v>
      </c>
      <c r="C115" s="47">
        <v>17626446.149999999</v>
      </c>
      <c r="D115" s="48">
        <v>1214042.9260004186</v>
      </c>
      <c r="E115" s="47">
        <v>724357.12032090197</v>
      </c>
      <c r="F115" s="47">
        <v>760757.76000000001</v>
      </c>
      <c r="G115" s="47">
        <v>352064.79240533157</v>
      </c>
      <c r="H115" s="47">
        <v>100477.44</v>
      </c>
      <c r="I115" s="35">
        <v>14474746.111273346</v>
      </c>
      <c r="J115" s="66"/>
      <c r="K115" s="47">
        <v>0</v>
      </c>
      <c r="L115" s="47">
        <v>3588480</v>
      </c>
      <c r="M115" s="47">
        <v>13732690.942342605</v>
      </c>
      <c r="N115" s="35">
        <v>34947617.0923426</v>
      </c>
      <c r="O115" s="49">
        <v>358847000</v>
      </c>
      <c r="P115" s="31">
        <f t="shared" ref="P115:AA115" si="56">C115/$O115*100</f>
        <v>4.9119669803565298</v>
      </c>
      <c r="Q115" s="31">
        <f t="shared" si="56"/>
        <v>0.33831770253072163</v>
      </c>
      <c r="R115" s="31">
        <f t="shared" si="56"/>
        <v>0.20185681371751807</v>
      </c>
      <c r="S115" s="31">
        <f t="shared" si="56"/>
        <v>0.21200059078102926</v>
      </c>
      <c r="T115" s="31">
        <f t="shared" si="56"/>
        <v>9.811000019655497E-2</v>
      </c>
      <c r="U115" s="31">
        <f t="shared" si="56"/>
        <v>2.8000078027683107E-2</v>
      </c>
      <c r="V115" s="31">
        <f t="shared" si="56"/>
        <v>4.0336817951030239</v>
      </c>
      <c r="W115" s="31">
        <f t="shared" si="56"/>
        <v>0</v>
      </c>
      <c r="X115" s="31">
        <f t="shared" si="56"/>
        <v>0</v>
      </c>
      <c r="Y115" s="34">
        <f t="shared" si="56"/>
        <v>1.0000027867029682</v>
      </c>
      <c r="Z115" s="31">
        <f t="shared" si="56"/>
        <v>3.8268930609264133</v>
      </c>
      <c r="AA115" s="31">
        <f t="shared" si="56"/>
        <v>9.7388628279859102</v>
      </c>
      <c r="AB115" s="19">
        <f>(AA115-AC115)/AC115</f>
        <v>0.64731269132146407</v>
      </c>
      <c r="AC115" s="31">
        <f t="shared" si="32"/>
        <v>5.9119697670594977</v>
      </c>
      <c r="AD115" s="31"/>
      <c r="AE115" s="19"/>
      <c r="AF115" s="19"/>
      <c r="AG115" s="19"/>
      <c r="AH115" s="19"/>
      <c r="AI115" s="19"/>
      <c r="AJ115" s="43"/>
      <c r="AK115" s="43"/>
      <c r="AL115" s="43"/>
      <c r="AM115" s="42"/>
      <c r="AN115" s="43"/>
      <c r="AO115" s="44"/>
      <c r="AP115" s="44"/>
      <c r="AQ115" s="43"/>
      <c r="AR115" s="44"/>
      <c r="AS115" s="43"/>
      <c r="AT115" s="44"/>
      <c r="AU115" s="43"/>
      <c r="AV115" s="44"/>
      <c r="AW115" s="43"/>
      <c r="AX115" s="44"/>
      <c r="AY115" s="43"/>
      <c r="AZ115" s="44"/>
      <c r="BA115" s="43"/>
      <c r="BB115" s="45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</row>
    <row r="116" spans="1:129" x14ac:dyDescent="0.25">
      <c r="A116" s="60"/>
      <c r="B116" s="22" t="s">
        <v>60</v>
      </c>
      <c r="C116" s="47">
        <v>0</v>
      </c>
      <c r="D116" s="48">
        <v>0</v>
      </c>
      <c r="E116" s="47">
        <v>0</v>
      </c>
      <c r="F116" s="47">
        <v>0</v>
      </c>
      <c r="G116" s="47">
        <v>0</v>
      </c>
      <c r="H116" s="47">
        <v>0</v>
      </c>
      <c r="I116" s="35">
        <v>0</v>
      </c>
      <c r="J116" s="66"/>
      <c r="K116" s="47">
        <v>0</v>
      </c>
      <c r="L116" s="47">
        <v>0</v>
      </c>
      <c r="M116" s="47">
        <v>0</v>
      </c>
      <c r="N116" s="35">
        <v>0</v>
      </c>
      <c r="O116" s="49">
        <v>0</v>
      </c>
      <c r="P116" s="31"/>
      <c r="Q116" s="31"/>
      <c r="R116" s="31"/>
      <c r="S116" s="31"/>
      <c r="T116" s="31"/>
      <c r="U116" s="31"/>
      <c r="V116" s="31"/>
      <c r="W116" s="31"/>
      <c r="X116" s="31"/>
      <c r="Y116" s="34"/>
      <c r="Z116" s="31"/>
      <c r="AA116" s="31"/>
      <c r="AB116" s="19"/>
      <c r="AC116" s="31">
        <f t="shared" si="32"/>
        <v>0</v>
      </c>
      <c r="AD116" s="31"/>
      <c r="AE116" s="19"/>
      <c r="AF116" s="19"/>
      <c r="AG116" s="19"/>
      <c r="AH116" s="19"/>
      <c r="AI116" s="19"/>
      <c r="AJ116" s="42"/>
      <c r="AK116" s="42"/>
      <c r="AL116" s="43"/>
      <c r="AM116" s="42"/>
      <c r="AN116" s="43"/>
      <c r="AO116" s="44"/>
      <c r="AP116" s="44"/>
      <c r="AQ116" s="43"/>
      <c r="AR116" s="44"/>
      <c r="AS116" s="43"/>
      <c r="AT116" s="44"/>
      <c r="AU116" s="43"/>
      <c r="AV116" s="44"/>
      <c r="AW116" s="43"/>
      <c r="AX116" s="44"/>
      <c r="AY116" s="43"/>
      <c r="AZ116" s="44"/>
      <c r="BA116" s="42"/>
      <c r="BB116" s="45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</row>
    <row r="117" spans="1:129" x14ac:dyDescent="0.25">
      <c r="A117" s="60"/>
      <c r="B117" s="22" t="s">
        <v>46</v>
      </c>
      <c r="C117" s="51">
        <v>1782797.25</v>
      </c>
      <c r="D117" s="52">
        <v>96537.584479857964</v>
      </c>
      <c r="E117" s="51">
        <v>65035.336707171969</v>
      </c>
      <c r="F117" s="51">
        <v>71907.378469999996</v>
      </c>
      <c r="G117" s="51">
        <v>543893.50654721283</v>
      </c>
      <c r="H117" s="51">
        <v>9987.1359000000011</v>
      </c>
      <c r="I117" s="53">
        <v>995436.30789575726</v>
      </c>
      <c r="J117" s="70"/>
      <c r="K117" s="51">
        <v>0</v>
      </c>
      <c r="L117" s="51">
        <v>285346.74</v>
      </c>
      <c r="M117" s="51">
        <v>1091988.4162166128</v>
      </c>
      <c r="N117" s="53">
        <v>3160132.406216613</v>
      </c>
      <c r="O117" s="54">
        <v>28534674</v>
      </c>
      <c r="P117" s="55">
        <f t="shared" ref="P117:AA118" si="57">C117/$O117*100</f>
        <v>6.2478276429581783</v>
      </c>
      <c r="Q117" s="55">
        <f t="shared" si="57"/>
        <v>0.33831675974240311</v>
      </c>
      <c r="R117" s="55">
        <f t="shared" si="57"/>
        <v>0.22791687301972319</v>
      </c>
      <c r="S117" s="55">
        <f t="shared" si="57"/>
        <v>0.25199999996495492</v>
      </c>
      <c r="T117" s="55">
        <f t="shared" si="57"/>
        <v>1.9060792723519915</v>
      </c>
      <c r="U117" s="55">
        <f t="shared" si="57"/>
        <v>3.5000000000000003E-2</v>
      </c>
      <c r="V117" s="55">
        <f t="shared" si="57"/>
        <v>3.4885147378791053</v>
      </c>
      <c r="W117" s="55">
        <f t="shared" si="57"/>
        <v>0</v>
      </c>
      <c r="X117" s="55">
        <f t="shared" si="57"/>
        <v>0</v>
      </c>
      <c r="Y117" s="29">
        <f t="shared" si="57"/>
        <v>1</v>
      </c>
      <c r="Z117" s="55">
        <f t="shared" si="57"/>
        <v>3.8268823965418801</v>
      </c>
      <c r="AA117" s="55">
        <f t="shared" si="57"/>
        <v>11.07471003950006</v>
      </c>
      <c r="AB117" s="30">
        <f>(AA117-AC117)/AC117</f>
        <v>0.5280040565340971</v>
      </c>
      <c r="AC117" s="31">
        <f t="shared" si="32"/>
        <v>7.2478276429581783</v>
      </c>
      <c r="AD117" s="31"/>
      <c r="AE117" s="30"/>
      <c r="AF117" s="30"/>
      <c r="AG117" s="30"/>
      <c r="AH117" s="30"/>
      <c r="AI117" s="30"/>
      <c r="AJ117" s="56"/>
      <c r="AK117" s="56"/>
      <c r="AL117" s="56"/>
      <c r="AM117" s="57"/>
      <c r="AN117" s="56"/>
      <c r="AO117" s="58"/>
      <c r="AP117" s="58"/>
      <c r="AQ117" s="56"/>
      <c r="AR117" s="58"/>
      <c r="AS117" s="56"/>
      <c r="AT117" s="58"/>
      <c r="AU117" s="56"/>
      <c r="AV117" s="58"/>
      <c r="AW117" s="56"/>
      <c r="AX117" s="58"/>
      <c r="AY117" s="56"/>
      <c r="AZ117" s="58"/>
      <c r="BA117" s="56"/>
      <c r="BB117" s="59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</row>
    <row r="118" spans="1:129" x14ac:dyDescent="0.25">
      <c r="A118" s="68" t="s">
        <v>103</v>
      </c>
      <c r="B118" s="18"/>
      <c r="C118" s="35">
        <f>SUM(C115:C117)</f>
        <v>19409243.399999999</v>
      </c>
      <c r="D118" s="35">
        <f t="shared" ref="D118:N118" si="58">SUM(D115:D117)</f>
        <v>1310580.5104802765</v>
      </c>
      <c r="E118" s="35">
        <f t="shared" si="58"/>
        <v>789392.45702807396</v>
      </c>
      <c r="F118" s="35">
        <f t="shared" si="58"/>
        <v>832665.13847000001</v>
      </c>
      <c r="G118" s="35">
        <f t="shared" si="58"/>
        <v>895958.29895254434</v>
      </c>
      <c r="H118" s="35">
        <f t="shared" si="58"/>
        <v>110464.5759</v>
      </c>
      <c r="I118" s="35">
        <f t="shared" si="58"/>
        <v>15470182.419169104</v>
      </c>
      <c r="J118" s="35">
        <f t="shared" si="58"/>
        <v>0</v>
      </c>
      <c r="K118" s="35">
        <f t="shared" si="58"/>
        <v>0</v>
      </c>
      <c r="L118" s="35">
        <f t="shared" si="58"/>
        <v>3873826.74</v>
      </c>
      <c r="M118" s="35">
        <f t="shared" si="58"/>
        <v>14824679.358559217</v>
      </c>
      <c r="N118" s="35">
        <f t="shared" si="58"/>
        <v>38107749.498559214</v>
      </c>
      <c r="O118" s="38">
        <f>SUM(O115:O117)</f>
        <v>387381674</v>
      </c>
      <c r="P118" s="31">
        <f t="shared" si="57"/>
        <v>5.0103669591762872</v>
      </c>
      <c r="Q118" s="31">
        <f t="shared" si="57"/>
        <v>0.33831763308459362</v>
      </c>
      <c r="R118" s="31">
        <f t="shared" si="57"/>
        <v>0.20377640709665421</v>
      </c>
      <c r="S118" s="31">
        <f t="shared" si="57"/>
        <v>0.21494696170629898</v>
      </c>
      <c r="T118" s="31">
        <f t="shared" si="57"/>
        <v>0.23128566968620831</v>
      </c>
      <c r="U118" s="31">
        <f t="shared" si="57"/>
        <v>2.8515694808009941E-2</v>
      </c>
      <c r="V118" s="31">
        <f t="shared" si="57"/>
        <v>3.9935245927945222</v>
      </c>
      <c r="W118" s="31">
        <f t="shared" si="57"/>
        <v>0</v>
      </c>
      <c r="X118" s="31">
        <f t="shared" si="57"/>
        <v>0</v>
      </c>
      <c r="Y118" s="34">
        <f t="shared" si="57"/>
        <v>1.0000025814334212</v>
      </c>
      <c r="Z118" s="31">
        <f t="shared" si="57"/>
        <v>3.8268922753839965</v>
      </c>
      <c r="AA118" s="31">
        <f t="shared" si="57"/>
        <v>9.8372618159937044</v>
      </c>
      <c r="AB118" s="19">
        <f>(AA118-AC118)/AC118</f>
        <v>0.63671497227037144</v>
      </c>
      <c r="AC118" s="31">
        <f t="shared" si="32"/>
        <v>6.0103695406097088</v>
      </c>
      <c r="AD118" s="31"/>
      <c r="AE118" s="19"/>
      <c r="AF118" s="19"/>
      <c r="AG118" s="19"/>
      <c r="AH118" s="19"/>
      <c r="AI118" s="19"/>
      <c r="AJ118" s="43"/>
      <c r="AK118" s="43"/>
      <c r="AL118" s="43"/>
      <c r="AM118" s="42"/>
      <c r="AN118" s="43"/>
      <c r="AO118" s="44"/>
      <c r="AP118" s="44"/>
      <c r="AQ118" s="43"/>
      <c r="AR118" s="44"/>
      <c r="AS118" s="43"/>
      <c r="AT118" s="44"/>
      <c r="AU118" s="43"/>
      <c r="AV118" s="44"/>
      <c r="AW118" s="43"/>
      <c r="AX118" s="44"/>
      <c r="AY118" s="43"/>
      <c r="AZ118" s="44"/>
      <c r="BA118" s="43"/>
      <c r="BB118" s="45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</row>
    <row r="119" spans="1:129" x14ac:dyDescent="0.25">
      <c r="A119" s="60"/>
      <c r="B119" s="2"/>
      <c r="C119" s="47"/>
      <c r="D119" s="36"/>
      <c r="E119" s="47"/>
      <c r="F119" s="47"/>
      <c r="G119" s="47"/>
      <c r="H119" s="47"/>
      <c r="I119" s="35"/>
      <c r="J119" s="35"/>
      <c r="K119" s="35"/>
      <c r="L119" s="35"/>
      <c r="M119" s="35"/>
      <c r="N119" s="35"/>
      <c r="O119" s="38"/>
      <c r="P119" s="31"/>
      <c r="Q119" s="31"/>
      <c r="R119" s="31"/>
      <c r="S119" s="31"/>
      <c r="T119" s="31"/>
      <c r="U119" s="31"/>
      <c r="V119" s="31"/>
      <c r="W119" s="31"/>
      <c r="X119" s="31"/>
      <c r="Y119" s="34"/>
      <c r="Z119" s="31"/>
      <c r="AA119" s="31"/>
      <c r="AB119" s="19"/>
      <c r="AC119" s="31">
        <f t="shared" si="32"/>
        <v>0</v>
      </c>
      <c r="AD119" s="31"/>
      <c r="AE119" s="19"/>
      <c r="AF119" s="19"/>
      <c r="AG119" s="19"/>
      <c r="AH119" s="19"/>
      <c r="AI119" s="19"/>
      <c r="AJ119" s="42"/>
      <c r="AK119" s="42"/>
      <c r="AL119" s="43"/>
      <c r="AM119" s="42"/>
      <c r="AN119" s="43"/>
      <c r="AO119" s="44"/>
      <c r="AP119" s="44"/>
      <c r="AQ119" s="43"/>
      <c r="AR119" s="44"/>
      <c r="AS119" s="43"/>
      <c r="AT119" s="44"/>
      <c r="AU119" s="43"/>
      <c r="AV119" s="44"/>
      <c r="AW119" s="43"/>
      <c r="AX119" s="44"/>
      <c r="AY119" s="43"/>
      <c r="AZ119" s="44"/>
      <c r="BA119" s="42"/>
      <c r="BB119" s="45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</row>
    <row r="120" spans="1:129" x14ac:dyDescent="0.25">
      <c r="A120" s="72" t="s">
        <v>104</v>
      </c>
      <c r="B120" s="18" t="s">
        <v>35</v>
      </c>
      <c r="C120" s="35">
        <f>C115+C110</f>
        <v>348517710.82459122</v>
      </c>
      <c r="D120" s="35">
        <f t="shared" ref="D120:N120" si="59">D115+D110</f>
        <v>25050524.872150909</v>
      </c>
      <c r="E120" s="35">
        <f t="shared" si="59"/>
        <v>15098347.70015109</v>
      </c>
      <c r="F120" s="35">
        <f t="shared" si="59"/>
        <v>11894796.322904475</v>
      </c>
      <c r="G120" s="35">
        <f t="shared" si="59"/>
        <v>11739551.328018837</v>
      </c>
      <c r="H120" s="35">
        <f t="shared" si="59"/>
        <v>1439491.4798429434</v>
      </c>
      <c r="I120" s="35">
        <f t="shared" si="59"/>
        <v>283294999.12152302</v>
      </c>
      <c r="J120" s="35">
        <f t="shared" si="59"/>
        <v>0</v>
      </c>
      <c r="K120" s="35">
        <f t="shared" si="59"/>
        <v>0</v>
      </c>
      <c r="L120" s="35">
        <f t="shared" si="59"/>
        <v>74044587.360154912</v>
      </c>
      <c r="M120" s="35">
        <f t="shared" si="59"/>
        <v>283359927.9277842</v>
      </c>
      <c r="N120" s="35">
        <f t="shared" si="59"/>
        <v>705922226.11253035</v>
      </c>
      <c r="O120" s="38">
        <f>O115+O110</f>
        <v>7404457736.0154905</v>
      </c>
      <c r="P120" s="31">
        <f t="shared" ref="P120:AA123" si="60">C120/$O120*100</f>
        <v>4.7068633956730048</v>
      </c>
      <c r="Q120" s="31">
        <f t="shared" si="60"/>
        <v>0.33831680543336012</v>
      </c>
      <c r="R120" s="31">
        <f t="shared" si="60"/>
        <v>0.20390889162230347</v>
      </c>
      <c r="S120" s="31">
        <f t="shared" si="60"/>
        <v>0.16064371959404738</v>
      </c>
      <c r="T120" s="31">
        <f t="shared" si="60"/>
        <v>0.1585470772682965</v>
      </c>
      <c r="U120" s="31">
        <f t="shared" si="60"/>
        <v>1.9440876444485819E-2</v>
      </c>
      <c r="V120" s="31">
        <f t="shared" si="60"/>
        <v>3.8260060253105124</v>
      </c>
      <c r="W120" s="31">
        <f t="shared" si="60"/>
        <v>0</v>
      </c>
      <c r="X120" s="31">
        <f t="shared" si="60"/>
        <v>0</v>
      </c>
      <c r="Y120" s="34">
        <f t="shared" si="60"/>
        <v>1.0000001350537793</v>
      </c>
      <c r="Z120" s="31">
        <f t="shared" si="60"/>
        <v>3.8268829133768105</v>
      </c>
      <c r="AA120" s="31">
        <f t="shared" si="60"/>
        <v>9.5337464441035937</v>
      </c>
      <c r="AB120" s="19">
        <f>(AA120-AC120)/AC120</f>
        <v>0.67057550838077373</v>
      </c>
      <c r="AC120" s="31">
        <f t="shared" si="32"/>
        <v>5.7068635307267837</v>
      </c>
      <c r="AD120" s="31"/>
      <c r="AE120" s="19"/>
      <c r="AF120" s="19"/>
      <c r="AG120" s="19"/>
      <c r="AH120" s="19"/>
      <c r="AI120" s="19"/>
      <c r="AJ120" s="43"/>
      <c r="AK120" s="43"/>
      <c r="AL120" s="43"/>
      <c r="AM120" s="42"/>
      <c r="AN120" s="43"/>
      <c r="AO120" s="44"/>
      <c r="AP120" s="44"/>
      <c r="AQ120" s="43"/>
      <c r="AR120" s="44"/>
      <c r="AS120" s="43"/>
      <c r="AT120" s="44"/>
      <c r="AU120" s="43"/>
      <c r="AV120" s="44"/>
      <c r="AW120" s="43"/>
      <c r="AX120" s="44"/>
      <c r="AY120" s="43"/>
      <c r="AZ120" s="44"/>
      <c r="BA120" s="43"/>
      <c r="BB120" s="45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</row>
    <row r="121" spans="1:129" x14ac:dyDescent="0.25">
      <c r="A121" s="72"/>
      <c r="B121" s="18" t="s">
        <v>60</v>
      </c>
      <c r="C121" s="35">
        <f>C111+C116</f>
        <v>424958830.41474038</v>
      </c>
      <c r="D121" s="35">
        <f t="shared" ref="D121:N121" si="61">D111+D116</f>
        <v>21191830.217123047</v>
      </c>
      <c r="E121" s="35">
        <f t="shared" si="61"/>
        <v>13725569.760214057</v>
      </c>
      <c r="F121" s="35">
        <f t="shared" si="61"/>
        <v>13273204.883885922</v>
      </c>
      <c r="G121" s="35">
        <f t="shared" si="61"/>
        <v>64797515.178069696</v>
      </c>
      <c r="H121" s="35">
        <f t="shared" si="61"/>
        <v>1753064.9278604041</v>
      </c>
      <c r="I121" s="35">
        <f t="shared" si="61"/>
        <v>310217645.44758725</v>
      </c>
      <c r="J121" s="35">
        <f t="shared" si="61"/>
        <v>0</v>
      </c>
      <c r="K121" s="35">
        <f t="shared" si="61"/>
        <v>0</v>
      </c>
      <c r="L121" s="35">
        <f t="shared" si="61"/>
        <v>62609461.716443025</v>
      </c>
      <c r="M121" s="35">
        <f t="shared" si="61"/>
        <v>239599046.89961863</v>
      </c>
      <c r="N121" s="35">
        <f t="shared" si="61"/>
        <v>727167339.03080201</v>
      </c>
      <c r="O121" s="38">
        <f>O111+O116</f>
        <v>6260946171.6443033</v>
      </c>
      <c r="P121" s="31">
        <f t="shared" si="60"/>
        <v>6.7874538251002727</v>
      </c>
      <c r="Q121" s="31">
        <f t="shared" si="60"/>
        <v>0.33847648001032832</v>
      </c>
      <c r="R121" s="31">
        <f t="shared" si="60"/>
        <v>0.21922516795267913</v>
      </c>
      <c r="S121" s="31">
        <f t="shared" si="60"/>
        <v>0.21199998402797321</v>
      </c>
      <c r="T121" s="31">
        <f t="shared" si="60"/>
        <v>1.0349476485125573</v>
      </c>
      <c r="U121" s="31">
        <f t="shared" si="60"/>
        <v>2.799999999680558E-2</v>
      </c>
      <c r="V121" s="31">
        <f t="shared" si="60"/>
        <v>4.9548045445999298</v>
      </c>
      <c r="W121" s="31">
        <f t="shared" si="60"/>
        <v>0</v>
      </c>
      <c r="X121" s="31">
        <f t="shared" si="60"/>
        <v>0</v>
      </c>
      <c r="Y121" s="34">
        <f t="shared" si="60"/>
        <v>0.99999999999999989</v>
      </c>
      <c r="Z121" s="31">
        <f t="shared" si="60"/>
        <v>3.8268823965418801</v>
      </c>
      <c r="AA121" s="31">
        <f t="shared" si="60"/>
        <v>11.614336221642153</v>
      </c>
      <c r="AB121" s="19">
        <f>(AA121-AC121)/AC121</f>
        <v>0.4914163836461149</v>
      </c>
      <c r="AC121" s="31">
        <f t="shared" si="32"/>
        <v>7.7874538251002727</v>
      </c>
      <c r="AD121" s="31"/>
      <c r="AE121" s="19"/>
      <c r="AF121" s="19"/>
      <c r="AG121" s="19"/>
      <c r="AH121" s="19"/>
      <c r="AI121" s="19"/>
      <c r="AJ121" s="43"/>
      <c r="AK121" s="43"/>
      <c r="AL121" s="43"/>
      <c r="AM121" s="42"/>
      <c r="AN121" s="43"/>
      <c r="AO121" s="44"/>
      <c r="AP121" s="44"/>
      <c r="AQ121" s="43"/>
      <c r="AR121" s="44"/>
      <c r="AS121" s="43"/>
      <c r="AT121" s="44"/>
      <c r="AU121" s="43"/>
      <c r="AV121" s="44"/>
      <c r="AW121" s="43"/>
      <c r="AX121" s="44"/>
      <c r="AY121" s="43"/>
      <c r="AZ121" s="44"/>
      <c r="BA121" s="43"/>
      <c r="BB121" s="45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</row>
    <row r="122" spans="1:129" x14ac:dyDescent="0.25">
      <c r="A122" s="72"/>
      <c r="B122" s="18" t="s">
        <v>46</v>
      </c>
      <c r="C122" s="53">
        <f>C112+C117</f>
        <v>290037813.33630639</v>
      </c>
      <c r="D122" s="53">
        <f t="shared" ref="D122:N122" si="62">D112+D117</f>
        <v>12073665.873922814</v>
      </c>
      <c r="E122" s="53">
        <f t="shared" si="62"/>
        <v>8345525.8555117007</v>
      </c>
      <c r="F122" s="53">
        <f t="shared" si="62"/>
        <v>8986925.5203864388</v>
      </c>
      <c r="G122" s="53">
        <f t="shared" si="62"/>
        <v>66113518.385399446</v>
      </c>
      <c r="H122" s="53">
        <f t="shared" si="62"/>
        <v>1245635.4198617274</v>
      </c>
      <c r="I122" s="53">
        <f t="shared" si="62"/>
        <v>193272542.28122428</v>
      </c>
      <c r="J122" s="53">
        <f t="shared" si="62"/>
        <v>0</v>
      </c>
      <c r="K122" s="53">
        <f t="shared" si="62"/>
        <v>0</v>
      </c>
      <c r="L122" s="53">
        <f t="shared" si="62"/>
        <v>35690415.937763639</v>
      </c>
      <c r="M122" s="53">
        <f t="shared" si="62"/>
        <v>136583024.47748542</v>
      </c>
      <c r="N122" s="53">
        <f t="shared" si="62"/>
        <v>462311253.7515555</v>
      </c>
      <c r="O122" s="71">
        <f>O112+O117</f>
        <v>3569041593.7764664</v>
      </c>
      <c r="P122" s="55">
        <f t="shared" si="60"/>
        <v>8.1264901435181152</v>
      </c>
      <c r="Q122" s="55">
        <f t="shared" si="60"/>
        <v>0.33828874101597267</v>
      </c>
      <c r="R122" s="55">
        <f t="shared" si="60"/>
        <v>0.23383100578217558</v>
      </c>
      <c r="S122" s="55">
        <f t="shared" si="60"/>
        <v>0.2518022075186076</v>
      </c>
      <c r="T122" s="55">
        <f t="shared" si="60"/>
        <v>1.8524165843481684</v>
      </c>
      <c r="U122" s="55">
        <f t="shared" si="60"/>
        <v>3.4901118048996968E-2</v>
      </c>
      <c r="V122" s="55">
        <f t="shared" si="60"/>
        <v>5.4152504868041946</v>
      </c>
      <c r="W122" s="55">
        <f t="shared" si="60"/>
        <v>0</v>
      </c>
      <c r="X122" s="55">
        <f t="shared" si="60"/>
        <v>0</v>
      </c>
      <c r="Y122" s="29">
        <f t="shared" si="60"/>
        <v>0.99999999999997125</v>
      </c>
      <c r="Z122" s="55">
        <f t="shared" si="60"/>
        <v>3.8268823965417695</v>
      </c>
      <c r="AA122" s="55">
        <f t="shared" si="60"/>
        <v>12.953372540059856</v>
      </c>
      <c r="AB122" s="30">
        <f>(AA122-AC122)/AC122</f>
        <v>0.41931589651249873</v>
      </c>
      <c r="AC122" s="31">
        <f t="shared" si="32"/>
        <v>9.1264901435180867</v>
      </c>
      <c r="AD122" s="31"/>
      <c r="AE122" s="30"/>
      <c r="AF122" s="30"/>
      <c r="AG122" s="30"/>
      <c r="AH122" s="30"/>
      <c r="AI122" s="30"/>
      <c r="AJ122" s="56"/>
      <c r="AK122" s="56"/>
      <c r="AL122" s="56"/>
      <c r="AM122" s="57"/>
      <c r="AN122" s="56"/>
      <c r="AO122" s="58"/>
      <c r="AP122" s="58"/>
      <c r="AQ122" s="56"/>
      <c r="AR122" s="58"/>
      <c r="AS122" s="56"/>
      <c r="AT122" s="58"/>
      <c r="AU122" s="56"/>
      <c r="AV122" s="58"/>
      <c r="AW122" s="56"/>
      <c r="AX122" s="58"/>
      <c r="AY122" s="56"/>
      <c r="AZ122" s="58"/>
      <c r="BA122" s="56"/>
      <c r="BB122" s="59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</row>
    <row r="123" spans="1:129" x14ac:dyDescent="0.25">
      <c r="A123" s="72" t="s">
        <v>104</v>
      </c>
      <c r="B123" s="18"/>
      <c r="C123" s="35">
        <f>SUM(C120:C122)</f>
        <v>1063514354.5756381</v>
      </c>
      <c r="D123" s="35">
        <f t="shared" ref="D123:N123" si="63">SUM(D120:D122)</f>
        <v>58316020.963196769</v>
      </c>
      <c r="E123" s="35">
        <f t="shared" si="63"/>
        <v>37169443.315876849</v>
      </c>
      <c r="F123" s="35">
        <f t="shared" si="63"/>
        <v>34154926.72717683</v>
      </c>
      <c r="G123" s="35">
        <f t="shared" si="63"/>
        <v>142650584.89148796</v>
      </c>
      <c r="H123" s="35">
        <f t="shared" si="63"/>
        <v>4438191.8275650749</v>
      </c>
      <c r="I123" s="35">
        <f t="shared" si="63"/>
        <v>786785186.85033453</v>
      </c>
      <c r="J123" s="35">
        <f t="shared" si="63"/>
        <v>0</v>
      </c>
      <c r="K123" s="35">
        <f t="shared" si="63"/>
        <v>0</v>
      </c>
      <c r="L123" s="35">
        <f t="shared" si="63"/>
        <v>172344465.01436156</v>
      </c>
      <c r="M123" s="35">
        <f t="shared" si="63"/>
        <v>659541999.30488825</v>
      </c>
      <c r="N123" s="35">
        <f t="shared" si="63"/>
        <v>1895400818.8948879</v>
      </c>
      <c r="O123" s="38">
        <f>SUM(O120:O122)</f>
        <v>17234445501.43626</v>
      </c>
      <c r="P123" s="31">
        <f t="shared" si="60"/>
        <v>6.1708649372386741</v>
      </c>
      <c r="Q123" s="31">
        <f t="shared" si="60"/>
        <v>0.33836900037391343</v>
      </c>
      <c r="R123" s="31">
        <f t="shared" si="60"/>
        <v>0.21566950507795143</v>
      </c>
      <c r="S123" s="31">
        <f t="shared" si="60"/>
        <v>0.19817827457419779</v>
      </c>
      <c r="T123" s="31">
        <f t="shared" si="60"/>
        <v>0.82770626348030707</v>
      </c>
      <c r="U123" s="31">
        <f t="shared" si="60"/>
        <v>2.5751868995119172E-2</v>
      </c>
      <c r="V123" s="31">
        <f t="shared" si="60"/>
        <v>4.5651900247371842</v>
      </c>
      <c r="W123" s="31">
        <f t="shared" si="60"/>
        <v>0</v>
      </c>
      <c r="X123" s="31">
        <f t="shared" si="60"/>
        <v>0</v>
      </c>
      <c r="Y123" s="34">
        <f t="shared" si="60"/>
        <v>1.0000000580233288</v>
      </c>
      <c r="Z123" s="31">
        <f t="shared" si="60"/>
        <v>3.8268826185903353</v>
      </c>
      <c r="AA123" s="31">
        <f t="shared" si="60"/>
        <v>10.997747613852338</v>
      </c>
      <c r="AB123" s="19">
        <f>(AA123-AC123)/AC123</f>
        <v>0.53367098963916737</v>
      </c>
      <c r="AC123" s="31">
        <f t="shared" si="32"/>
        <v>7.1708649952620025</v>
      </c>
      <c r="AD123" s="31"/>
      <c r="AE123" s="19"/>
      <c r="AF123" s="19"/>
      <c r="AG123" s="19"/>
      <c r="AH123" s="19"/>
      <c r="AI123" s="19"/>
      <c r="AJ123" s="43"/>
      <c r="AK123" s="43"/>
      <c r="AL123" s="43"/>
      <c r="AM123" s="42"/>
      <c r="AN123" s="43"/>
      <c r="AO123" s="44"/>
      <c r="AP123" s="44"/>
      <c r="AQ123" s="43"/>
      <c r="AR123" s="44"/>
      <c r="AS123" s="43"/>
      <c r="AT123" s="44"/>
      <c r="AU123" s="43"/>
      <c r="AV123" s="44"/>
      <c r="AW123" s="43"/>
      <c r="AX123" s="44"/>
      <c r="AY123" s="43"/>
      <c r="AZ123" s="44"/>
      <c r="BA123" s="43"/>
      <c r="BB123" s="45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</row>
    <row r="124" spans="1:129" x14ac:dyDescent="0.25">
      <c r="A124" s="60"/>
      <c r="B124" s="2"/>
      <c r="C124" s="47"/>
      <c r="D124" s="36"/>
      <c r="E124" s="47"/>
      <c r="F124" s="47"/>
      <c r="G124" s="47"/>
      <c r="H124" s="47"/>
      <c r="I124" s="35"/>
      <c r="J124" s="35"/>
      <c r="K124" s="35"/>
      <c r="L124" s="35"/>
      <c r="M124" s="35"/>
      <c r="N124" s="35"/>
      <c r="O124" s="38"/>
      <c r="P124" s="31"/>
      <c r="Q124" s="31"/>
      <c r="R124" s="31"/>
      <c r="S124" s="31"/>
      <c r="T124" s="31"/>
      <c r="U124" s="31"/>
      <c r="V124" s="31"/>
      <c r="W124" s="31"/>
      <c r="X124" s="31"/>
      <c r="Y124" s="34"/>
      <c r="Z124" s="31"/>
      <c r="AA124" s="31"/>
      <c r="AB124" s="19"/>
      <c r="AC124" s="31">
        <f t="shared" si="32"/>
        <v>0</v>
      </c>
      <c r="AD124" s="31"/>
      <c r="AE124" s="19"/>
      <c r="AF124" s="19"/>
      <c r="AG124" s="19"/>
      <c r="AH124" s="19"/>
      <c r="AI124" s="19"/>
      <c r="AJ124" s="43"/>
      <c r="AK124" s="43"/>
      <c r="AL124" s="43"/>
      <c r="AM124" s="42"/>
      <c r="AN124" s="43"/>
      <c r="AO124" s="44"/>
      <c r="AP124" s="44"/>
      <c r="AQ124" s="43"/>
      <c r="AR124" s="44"/>
      <c r="AS124" s="43"/>
      <c r="AT124" s="44"/>
      <c r="AU124" s="43"/>
      <c r="AV124" s="44"/>
      <c r="AW124" s="43"/>
      <c r="AX124" s="44"/>
      <c r="AY124" s="43"/>
      <c r="AZ124" s="44"/>
      <c r="BA124" s="43"/>
      <c r="BB124" s="45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</row>
    <row r="125" spans="1:129" x14ac:dyDescent="0.25">
      <c r="A125" s="60" t="s">
        <v>105</v>
      </c>
      <c r="B125" s="2" t="s">
        <v>35</v>
      </c>
      <c r="C125" s="47">
        <v>744345.6097411206</v>
      </c>
      <c r="D125" s="36">
        <v>0</v>
      </c>
      <c r="E125" s="47"/>
      <c r="F125" s="47">
        <v>365156.07520000008</v>
      </c>
      <c r="G125" s="47">
        <v>374757.34763468901</v>
      </c>
      <c r="H125" s="47">
        <v>43911.173600000009</v>
      </c>
      <c r="I125" s="35"/>
      <c r="J125" s="66"/>
      <c r="K125" s="66"/>
      <c r="L125" s="66"/>
      <c r="M125" s="66"/>
      <c r="N125" s="35">
        <v>783824.59643468901</v>
      </c>
      <c r="O125" s="38">
        <v>231111440.00000003</v>
      </c>
      <c r="P125" s="31">
        <f t="shared" ref="P125:AA127" si="64">C125/$O125*100</f>
        <v>0.32207216126606303</v>
      </c>
      <c r="Q125" s="31">
        <f t="shared" si="64"/>
        <v>0</v>
      </c>
      <c r="R125" s="31">
        <f t="shared" si="64"/>
        <v>0</v>
      </c>
      <c r="S125" s="31">
        <f t="shared" si="64"/>
        <v>0.15800000000000003</v>
      </c>
      <c r="T125" s="31">
        <f t="shared" si="64"/>
        <v>0.16215439081453042</v>
      </c>
      <c r="U125" s="31">
        <f t="shared" si="64"/>
        <v>1.9E-2</v>
      </c>
      <c r="V125" s="31">
        <f t="shared" si="64"/>
        <v>0</v>
      </c>
      <c r="W125" s="31">
        <f t="shared" si="64"/>
        <v>0</v>
      </c>
      <c r="X125" s="31">
        <f t="shared" si="64"/>
        <v>0</v>
      </c>
      <c r="Y125" s="34">
        <f t="shared" si="64"/>
        <v>0</v>
      </c>
      <c r="Z125" s="31">
        <f t="shared" si="64"/>
        <v>0</v>
      </c>
      <c r="AA125" s="31">
        <f t="shared" si="64"/>
        <v>0.33915439081453042</v>
      </c>
      <c r="AB125" s="19">
        <f>(AA125-AC125)/AC125</f>
        <v>5.3038516217351048E-2</v>
      </c>
      <c r="AC125" s="31">
        <f t="shared" si="32"/>
        <v>0.32207216126606303</v>
      </c>
      <c r="AD125" s="31"/>
      <c r="AE125" s="19"/>
      <c r="AF125" s="19"/>
      <c r="AG125" s="19"/>
      <c r="AH125" s="19"/>
      <c r="AI125" s="19"/>
      <c r="AJ125" s="43"/>
      <c r="AK125" s="43"/>
      <c r="AL125" s="43"/>
      <c r="AM125" s="42"/>
      <c r="AN125" s="43"/>
      <c r="AO125" s="44"/>
      <c r="AP125" s="44"/>
      <c r="AQ125" s="43"/>
      <c r="AR125" s="44"/>
      <c r="AS125" s="43"/>
      <c r="AT125" s="44"/>
      <c r="AU125" s="43"/>
      <c r="AV125" s="44"/>
      <c r="AW125" s="43"/>
      <c r="AX125" s="44"/>
      <c r="AY125" s="43"/>
      <c r="AZ125" s="44"/>
      <c r="BA125" s="43"/>
      <c r="BB125" s="45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</row>
    <row r="126" spans="1:129" x14ac:dyDescent="0.25">
      <c r="A126" s="60"/>
      <c r="B126" s="2" t="s">
        <v>46</v>
      </c>
      <c r="C126" s="51">
        <v>1288090.0592214575</v>
      </c>
      <c r="D126" s="73">
        <v>0</v>
      </c>
      <c r="E126" s="51"/>
      <c r="F126" s="51">
        <v>172591.17119999998</v>
      </c>
      <c r="G126" s="51">
        <v>1128328.2030404706</v>
      </c>
      <c r="H126" s="51">
        <v>23970.995999999999</v>
      </c>
      <c r="I126" s="53"/>
      <c r="J126" s="70"/>
      <c r="K126" s="70"/>
      <c r="L126" s="70"/>
      <c r="M126" s="70"/>
      <c r="N126" s="35">
        <v>1324890.3702404706</v>
      </c>
      <c r="O126" s="71">
        <v>68478560</v>
      </c>
      <c r="P126" s="55">
        <f t="shared" si="64"/>
        <v>1.8810121872034946</v>
      </c>
      <c r="Q126" s="55">
        <f t="shared" si="64"/>
        <v>0</v>
      </c>
      <c r="R126" s="55">
        <f t="shared" si="64"/>
        <v>0</v>
      </c>
      <c r="S126" s="55">
        <f t="shared" si="64"/>
        <v>0.25203679983924893</v>
      </c>
      <c r="T126" s="55">
        <f t="shared" si="64"/>
        <v>1.6477101782520991</v>
      </c>
      <c r="U126" s="55">
        <f t="shared" si="64"/>
        <v>3.5005111088784575E-2</v>
      </c>
      <c r="V126" s="55">
        <f t="shared" si="64"/>
        <v>0</v>
      </c>
      <c r="W126" s="55">
        <f t="shared" si="64"/>
        <v>0</v>
      </c>
      <c r="X126" s="55">
        <f t="shared" si="64"/>
        <v>0</v>
      </c>
      <c r="Y126" s="29">
        <f t="shared" si="64"/>
        <v>0</v>
      </c>
      <c r="Z126" s="55">
        <f t="shared" si="64"/>
        <v>0</v>
      </c>
      <c r="AA126" s="55">
        <f t="shared" si="64"/>
        <v>1.9347520891801326</v>
      </c>
      <c r="AB126" s="30">
        <f>(AA126-AC126)/AC126</f>
        <v>2.8569672404160907E-2</v>
      </c>
      <c r="AC126" s="31">
        <f t="shared" si="32"/>
        <v>1.8810121872034946</v>
      </c>
      <c r="AD126" s="55"/>
      <c r="AE126" s="30"/>
      <c r="AF126" s="30"/>
      <c r="AG126" s="30"/>
      <c r="AH126" s="30"/>
      <c r="AI126" s="30"/>
      <c r="AJ126" s="56"/>
      <c r="AK126" s="56"/>
      <c r="AL126" s="56"/>
      <c r="AM126" s="57"/>
      <c r="AN126" s="56"/>
      <c r="AO126" s="44"/>
      <c r="AP126" s="44"/>
      <c r="AQ126" s="43"/>
      <c r="AR126" s="44"/>
      <c r="AS126" s="43"/>
      <c r="AT126" s="44"/>
      <c r="AU126" s="43"/>
      <c r="AV126" s="44"/>
      <c r="AW126" s="43"/>
      <c r="AX126" s="44"/>
      <c r="AY126" s="43"/>
      <c r="AZ126" s="44"/>
      <c r="BA126" s="43"/>
      <c r="BB126" s="45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</row>
    <row r="127" spans="1:129" x14ac:dyDescent="0.25">
      <c r="A127" s="72" t="s">
        <v>106</v>
      </c>
      <c r="B127" s="18"/>
      <c r="C127" s="35">
        <f>SUM(C125:C126)</f>
        <v>2032435.6689625781</v>
      </c>
      <c r="D127" s="35">
        <f t="shared" ref="D127:J127" si="65">SUM(D125:D126)</f>
        <v>0</v>
      </c>
      <c r="E127" s="35">
        <f t="shared" si="65"/>
        <v>0</v>
      </c>
      <c r="F127" s="35">
        <f t="shared" si="65"/>
        <v>537747.24640000006</v>
      </c>
      <c r="G127" s="35">
        <f t="shared" si="65"/>
        <v>1503085.5506751596</v>
      </c>
      <c r="H127" s="35">
        <f t="shared" si="65"/>
        <v>67882.169600000008</v>
      </c>
      <c r="I127" s="35">
        <f t="shared" si="65"/>
        <v>0</v>
      </c>
      <c r="J127" s="35">
        <f t="shared" si="65"/>
        <v>0</v>
      </c>
      <c r="K127" s="35">
        <f>SUM(K125:K126)</f>
        <v>0</v>
      </c>
      <c r="L127" s="35">
        <f>SUM(L125:L126)</f>
        <v>0</v>
      </c>
      <c r="M127" s="35">
        <f>SUM(M125:M126)</f>
        <v>0</v>
      </c>
      <c r="N127" s="35">
        <f>SUM(N125:N126)</f>
        <v>2108714.9666751595</v>
      </c>
      <c r="O127" s="38">
        <f>SUM(O125:O126)</f>
        <v>299590000</v>
      </c>
      <c r="P127" s="31">
        <f t="shared" si="64"/>
        <v>0.67840571079227541</v>
      </c>
      <c r="Q127" s="31">
        <f t="shared" si="64"/>
        <v>0</v>
      </c>
      <c r="R127" s="31">
        <f t="shared" si="64"/>
        <v>0</v>
      </c>
      <c r="S127" s="31">
        <f t="shared" si="64"/>
        <v>0.17949439113455057</v>
      </c>
      <c r="T127" s="31">
        <f t="shared" si="64"/>
        <v>0.50171419295542563</v>
      </c>
      <c r="U127" s="31">
        <f t="shared" si="64"/>
        <v>2.2658356286925467E-2</v>
      </c>
      <c r="V127" s="31">
        <f t="shared" si="64"/>
        <v>0</v>
      </c>
      <c r="W127" s="31">
        <f t="shared" si="64"/>
        <v>0</v>
      </c>
      <c r="X127" s="31">
        <f t="shared" si="64"/>
        <v>0</v>
      </c>
      <c r="Y127" s="34">
        <f t="shared" si="64"/>
        <v>0</v>
      </c>
      <c r="Z127" s="31">
        <f t="shared" si="64"/>
        <v>0</v>
      </c>
      <c r="AA127" s="31">
        <f t="shared" si="64"/>
        <v>0.70386694037690167</v>
      </c>
      <c r="AB127" s="19">
        <f>(AA127-AC127)/AC127</f>
        <v>3.7530977672477719E-2</v>
      </c>
      <c r="AC127" s="31">
        <f t="shared" si="32"/>
        <v>0.67840571079227541</v>
      </c>
      <c r="AD127" s="31"/>
      <c r="AE127" s="19"/>
      <c r="AF127" s="19"/>
      <c r="AG127" s="19"/>
      <c r="AH127" s="19"/>
      <c r="AI127" s="19"/>
      <c r="AJ127" s="43"/>
      <c r="AK127" s="43"/>
      <c r="AL127" s="43"/>
      <c r="AM127" s="42"/>
      <c r="AN127" s="43"/>
      <c r="AO127" s="44"/>
      <c r="AP127" s="44"/>
      <c r="AQ127" s="43"/>
      <c r="AR127" s="44"/>
      <c r="AS127" s="43"/>
      <c r="AT127" s="44"/>
      <c r="AU127" s="43"/>
      <c r="AV127" s="44"/>
      <c r="AW127" s="43"/>
      <c r="AX127" s="44"/>
      <c r="AY127" s="43"/>
      <c r="AZ127" s="44"/>
      <c r="BA127" s="43"/>
      <c r="BB127" s="45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</row>
    <row r="128" spans="1:129" x14ac:dyDescent="0.25">
      <c r="A128" s="74"/>
      <c r="B128" s="75"/>
      <c r="C128" s="47"/>
      <c r="D128" s="36"/>
      <c r="E128" s="47"/>
      <c r="F128" s="47"/>
      <c r="G128" s="47"/>
      <c r="H128" s="47"/>
      <c r="I128" s="35"/>
      <c r="J128" s="76"/>
      <c r="K128" s="76"/>
      <c r="L128" s="76"/>
      <c r="M128" s="76"/>
      <c r="N128" s="76"/>
      <c r="O128" s="77"/>
      <c r="P128" s="31"/>
      <c r="Q128" s="31"/>
      <c r="R128" s="31"/>
      <c r="S128" s="31"/>
      <c r="T128" s="31"/>
      <c r="U128" s="31"/>
      <c r="V128" s="31"/>
      <c r="W128" s="31"/>
      <c r="X128" s="31"/>
      <c r="Y128" s="34"/>
      <c r="Z128" s="31"/>
      <c r="AA128" s="31"/>
      <c r="AB128" s="19"/>
      <c r="AC128" s="31">
        <f t="shared" si="32"/>
        <v>0</v>
      </c>
      <c r="AD128" s="31"/>
      <c r="AE128" s="19"/>
      <c r="AF128" s="19"/>
      <c r="AG128" s="19"/>
      <c r="AH128" s="19"/>
      <c r="AI128" s="19"/>
      <c r="AJ128" s="43"/>
      <c r="AK128" s="43"/>
      <c r="AL128" s="43"/>
      <c r="AM128" s="42"/>
      <c r="AN128" s="43"/>
      <c r="AO128" s="44"/>
      <c r="AP128" s="44"/>
      <c r="AQ128" s="43"/>
      <c r="AR128" s="44"/>
      <c r="AS128" s="43"/>
      <c r="AT128" s="44"/>
      <c r="AU128" s="43"/>
      <c r="AV128" s="44"/>
      <c r="AW128" s="43"/>
      <c r="AX128" s="44"/>
      <c r="AY128" s="43"/>
      <c r="AZ128" s="44"/>
      <c r="BA128" s="43"/>
      <c r="BB128" s="45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</row>
    <row r="129" spans="1:129" x14ac:dyDescent="0.25">
      <c r="A129" s="78" t="s">
        <v>107</v>
      </c>
      <c r="B129" s="79"/>
      <c r="C129" s="80">
        <f t="shared" ref="C129:O129" si="66">C12+C19+C24+C50+C52+C68+C89+C123</f>
        <v>7717960469.2384481</v>
      </c>
      <c r="D129" s="80">
        <f t="shared" si="66"/>
        <v>395214478.27639675</v>
      </c>
      <c r="E129" s="80">
        <f t="shared" si="66"/>
        <v>208076621.61066988</v>
      </c>
      <c r="F129" s="80">
        <f t="shared" si="66"/>
        <v>241319418.59929407</v>
      </c>
      <c r="G129" s="80">
        <f t="shared" si="66"/>
        <v>2192624682.2283907</v>
      </c>
      <c r="H129" s="80">
        <f t="shared" si="66"/>
        <v>34313786.242808603</v>
      </c>
      <c r="I129" s="80">
        <f t="shared" si="66"/>
        <v>4262444451.7827458</v>
      </c>
      <c r="J129" s="80">
        <f t="shared" si="66"/>
        <v>383967030.49814355</v>
      </c>
      <c r="K129" s="80">
        <f t="shared" si="66"/>
        <v>0</v>
      </c>
      <c r="L129" s="80">
        <f t="shared" si="66"/>
        <v>799527593.37615752</v>
      </c>
      <c r="M129" s="80">
        <f t="shared" si="66"/>
        <v>3059698072.6407113</v>
      </c>
      <c r="N129" s="80">
        <f t="shared" si="66"/>
        <v>11577186135.255318</v>
      </c>
      <c r="O129" s="94">
        <f t="shared" si="66"/>
        <v>81990969926.285995</v>
      </c>
      <c r="P129" s="31">
        <f t="shared" ref="P129:AA130" si="67">C129/$O129*100</f>
        <v>9.4131835203038605</v>
      </c>
      <c r="Q129" s="31">
        <f t="shared" si="67"/>
        <v>0.4820219575786388</v>
      </c>
      <c r="R129" s="31">
        <f t="shared" si="67"/>
        <v>0.2537799245425944</v>
      </c>
      <c r="S129" s="31">
        <f t="shared" si="67"/>
        <v>0.2943243857418108</v>
      </c>
      <c r="T129" s="31">
        <f t="shared" si="67"/>
        <v>2.674227032805772</v>
      </c>
      <c r="U129" s="31">
        <f t="shared" si="67"/>
        <v>4.1850689501122404E-2</v>
      </c>
      <c r="V129" s="31">
        <f t="shared" si="67"/>
        <v>5.1986754829402528</v>
      </c>
      <c r="W129" s="31">
        <f t="shared" si="67"/>
        <v>0.46830404719367175</v>
      </c>
      <c r="X129" s="31">
        <f t="shared" si="67"/>
        <v>0</v>
      </c>
      <c r="Y129" s="34">
        <f t="shared" si="67"/>
        <v>0.97514103576890609</v>
      </c>
      <c r="Z129" s="31">
        <f t="shared" si="67"/>
        <v>3.7317500639296424</v>
      </c>
      <c r="AA129" s="31">
        <f t="shared" si="67"/>
        <v>14.120074620002409</v>
      </c>
      <c r="AB129" s="19">
        <f>(AA129-AC129)/AC129</f>
        <v>0.35922540191990343</v>
      </c>
      <c r="AC129" s="31">
        <f t="shared" si="32"/>
        <v>10.388324556072767</v>
      </c>
      <c r="AD129" s="31"/>
      <c r="AE129" s="19"/>
      <c r="AF129" s="19"/>
      <c r="AG129" s="19"/>
      <c r="AH129" s="19"/>
      <c r="AI129" s="19"/>
      <c r="AJ129" s="43"/>
      <c r="AK129" s="43"/>
      <c r="AL129" s="43"/>
      <c r="AM129" s="42"/>
      <c r="AN129" s="43"/>
      <c r="AO129" s="44"/>
      <c r="AP129" s="44"/>
      <c r="AQ129" s="43"/>
      <c r="AR129" s="44"/>
      <c r="AS129" s="43"/>
      <c r="AT129" s="44"/>
      <c r="AU129" s="43"/>
      <c r="AV129" s="44"/>
      <c r="AW129" s="43"/>
      <c r="AX129" s="44"/>
      <c r="AY129" s="43"/>
      <c r="AZ129" s="44"/>
      <c r="BA129" s="43"/>
      <c r="BB129" s="45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</row>
    <row r="130" spans="1:129" x14ac:dyDescent="0.25">
      <c r="A130" s="78" t="s">
        <v>108</v>
      </c>
      <c r="B130" s="79"/>
      <c r="C130" s="35">
        <f t="shared" ref="C130:O130" si="68">C129+C127</f>
        <v>7719992904.9074106</v>
      </c>
      <c r="D130" s="35">
        <f t="shared" si="68"/>
        <v>395214478.27639675</v>
      </c>
      <c r="E130" s="35">
        <f t="shared" si="68"/>
        <v>208076621.61066988</v>
      </c>
      <c r="F130" s="35">
        <f t="shared" si="68"/>
        <v>241857165.84569407</v>
      </c>
      <c r="G130" s="35">
        <f t="shared" si="68"/>
        <v>2194127767.7790661</v>
      </c>
      <c r="H130" s="35">
        <f t="shared" si="68"/>
        <v>34381668.412408605</v>
      </c>
      <c r="I130" s="35">
        <f t="shared" si="68"/>
        <v>4262444451.7827458</v>
      </c>
      <c r="J130" s="35">
        <f t="shared" si="68"/>
        <v>383967030.49814355</v>
      </c>
      <c r="K130" s="35">
        <f t="shared" si="68"/>
        <v>0</v>
      </c>
      <c r="L130" s="35">
        <f t="shared" si="68"/>
        <v>799527593.37615752</v>
      </c>
      <c r="M130" s="35">
        <f t="shared" si="68"/>
        <v>3059698072.6407113</v>
      </c>
      <c r="N130" s="35">
        <f t="shared" si="68"/>
        <v>11579294850.221992</v>
      </c>
      <c r="O130" s="38">
        <f t="shared" si="68"/>
        <v>82290559926.285995</v>
      </c>
      <c r="P130" s="31">
        <f t="shared" si="67"/>
        <v>9.3813833710972485</v>
      </c>
      <c r="Q130" s="31">
        <f t="shared" si="67"/>
        <v>0.48026709094022552</v>
      </c>
      <c r="R130" s="31">
        <f t="shared" si="67"/>
        <v>0.25285600413590592</v>
      </c>
      <c r="S130" s="31">
        <f t="shared" si="67"/>
        <v>0.29390633149457746</v>
      </c>
      <c r="T130" s="31">
        <f t="shared" si="67"/>
        <v>2.6663177036886316</v>
      </c>
      <c r="U130" s="31">
        <f t="shared" si="67"/>
        <v>4.1780817196051312E-2</v>
      </c>
      <c r="V130" s="31">
        <f t="shared" si="67"/>
        <v>5.1797489962408152</v>
      </c>
      <c r="W130" s="31">
        <f t="shared" si="67"/>
        <v>0.46659912247783031</v>
      </c>
      <c r="X130" s="31">
        <f t="shared" si="67"/>
        <v>0</v>
      </c>
      <c r="Y130" s="34">
        <f t="shared" si="67"/>
        <v>0.97159090191190345</v>
      </c>
      <c r="Z130" s="31">
        <f t="shared" si="67"/>
        <v>3.7181641191669121</v>
      </c>
      <c r="AA130" s="31">
        <f t="shared" si="67"/>
        <v>14.071231087252853</v>
      </c>
      <c r="AB130" s="19">
        <f>(AA130-AC130)/AC130</f>
        <v>0.35914865778594918</v>
      </c>
      <c r="AC130" s="31">
        <f t="shared" si="32"/>
        <v>10.352974273009153</v>
      </c>
      <c r="AD130" s="31"/>
      <c r="AE130" s="19"/>
      <c r="AF130" s="19"/>
      <c r="AG130" s="19"/>
      <c r="AH130" s="19"/>
      <c r="AI130" s="19"/>
      <c r="AJ130" s="43"/>
      <c r="AK130" s="43"/>
      <c r="AL130" s="43"/>
      <c r="AM130" s="42"/>
      <c r="AN130" s="42"/>
      <c r="AO130" s="44"/>
      <c r="AP130" s="44"/>
      <c r="AQ130" s="43"/>
      <c r="AR130" s="44"/>
      <c r="AS130" s="43"/>
      <c r="AT130" s="44"/>
      <c r="AU130" s="43"/>
      <c r="AV130" s="44"/>
      <c r="AW130" s="43"/>
      <c r="AX130" s="44"/>
      <c r="AY130" s="43"/>
      <c r="AZ130" s="44"/>
      <c r="BA130" s="43"/>
      <c r="BB130" s="45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</row>
    <row r="131" spans="1:129" x14ac:dyDescent="0.25">
      <c r="A131" s="14"/>
      <c r="B131" s="81"/>
      <c r="C131" s="82"/>
      <c r="D131" s="83"/>
      <c r="E131" s="82"/>
      <c r="F131" s="82"/>
      <c r="G131" s="82"/>
      <c r="H131" s="82"/>
      <c r="I131" s="84"/>
      <c r="J131" s="84"/>
      <c r="K131" s="84"/>
      <c r="L131" s="84"/>
      <c r="M131" s="84"/>
      <c r="N131" s="84"/>
      <c r="O131" s="85"/>
      <c r="P131" s="86"/>
      <c r="Q131" s="86"/>
      <c r="R131" s="87"/>
      <c r="S131" s="86"/>
      <c r="T131" s="86"/>
      <c r="U131" s="86"/>
      <c r="V131" s="86"/>
      <c r="W131" s="86"/>
      <c r="X131" s="86"/>
      <c r="Y131" s="88"/>
      <c r="Z131" s="86"/>
      <c r="AA131" s="86"/>
      <c r="AB131" s="17"/>
      <c r="AC131" s="31"/>
      <c r="AD131" s="86"/>
      <c r="AE131" s="81"/>
      <c r="AF131" s="81"/>
      <c r="AG131" s="81"/>
      <c r="AH131" s="81"/>
      <c r="AI131" s="81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</row>
    <row r="132" spans="1:129" x14ac:dyDescent="0.25">
      <c r="A132" s="74"/>
      <c r="B132" s="81"/>
      <c r="C132" s="82"/>
      <c r="D132" s="83"/>
      <c r="E132" s="82"/>
      <c r="F132" s="82"/>
      <c r="G132" s="82"/>
      <c r="H132" s="82"/>
      <c r="I132" s="82"/>
      <c r="J132" s="82"/>
      <c r="K132" s="82"/>
      <c r="L132" s="82"/>
      <c r="M132" s="82"/>
      <c r="N132" s="23"/>
      <c r="O132" s="85"/>
      <c r="P132" s="86"/>
      <c r="Q132" s="86"/>
      <c r="R132" s="86"/>
      <c r="S132" s="86"/>
      <c r="T132" s="86"/>
      <c r="U132" s="86"/>
      <c r="V132" s="86"/>
      <c r="W132" s="86"/>
      <c r="X132" s="86"/>
      <c r="Y132" s="88"/>
      <c r="Z132" s="86"/>
      <c r="AA132" s="86"/>
      <c r="AB132" s="17"/>
      <c r="AC132" s="31"/>
      <c r="AD132" s="86"/>
      <c r="AE132" s="81"/>
      <c r="AF132" s="81"/>
      <c r="AG132" s="81"/>
      <c r="AH132" s="81"/>
      <c r="AI132" s="81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</row>
    <row r="133" spans="1:129" x14ac:dyDescent="0.25">
      <c r="A133" s="14" t="s">
        <v>109</v>
      </c>
      <c r="B133" s="81"/>
      <c r="C133" s="89"/>
      <c r="D133" s="89"/>
      <c r="E133" s="89"/>
      <c r="F133" s="89"/>
      <c r="G133" s="89"/>
      <c r="H133" s="89"/>
      <c r="I133" s="89"/>
      <c r="J133" s="90"/>
      <c r="K133" s="90"/>
      <c r="L133" s="90"/>
      <c r="M133" s="90"/>
      <c r="N133" s="23"/>
      <c r="O133" s="85"/>
      <c r="P133" s="86"/>
      <c r="Q133" s="86"/>
      <c r="R133" s="86"/>
      <c r="S133" s="86"/>
      <c r="T133" s="86"/>
      <c r="U133" s="86"/>
      <c r="V133" s="86"/>
      <c r="W133" s="86"/>
      <c r="X133" s="86"/>
      <c r="Y133" s="88"/>
      <c r="Z133" s="86"/>
      <c r="AA133" s="86"/>
      <c r="AB133" s="17"/>
      <c r="AC133" s="31"/>
      <c r="AD133" s="86"/>
      <c r="AE133" s="81"/>
      <c r="AF133" s="81"/>
      <c r="AG133" s="81"/>
      <c r="AH133" s="81"/>
      <c r="AI133" s="81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</row>
    <row r="134" spans="1:129" x14ac:dyDescent="0.25">
      <c r="A134" s="14"/>
      <c r="B134" s="81" t="s">
        <v>35</v>
      </c>
      <c r="C134" s="82"/>
      <c r="D134" s="83"/>
      <c r="E134" s="82"/>
      <c r="F134" s="82"/>
      <c r="G134" s="82"/>
      <c r="H134" s="82"/>
      <c r="I134" s="84"/>
      <c r="J134" s="84"/>
      <c r="K134" s="84"/>
      <c r="L134" s="84">
        <f>SUM(L46,L65,L120)</f>
        <v>75337447.480154917</v>
      </c>
      <c r="M134" s="84"/>
      <c r="N134" s="23"/>
      <c r="O134" s="91">
        <f>SUM(O46,O65,O120)</f>
        <v>7533743748.0154905</v>
      </c>
      <c r="P134" s="92"/>
      <c r="Q134" s="14"/>
      <c r="R134" s="14"/>
      <c r="S134" s="14"/>
      <c r="T134" s="14"/>
      <c r="U134" s="14"/>
      <c r="V134" s="14"/>
      <c r="W134" s="14"/>
      <c r="X134" s="14"/>
      <c r="Y134" s="34">
        <f>L134/$O134*100</f>
        <v>1.0000001327361314</v>
      </c>
      <c r="Z134" s="14"/>
      <c r="AA134" s="14"/>
      <c r="AB134" s="17"/>
      <c r="AC134" s="31"/>
      <c r="AD134" s="14"/>
      <c r="AE134" s="81"/>
      <c r="AF134" s="81"/>
      <c r="AG134" s="81"/>
      <c r="AH134" s="81"/>
      <c r="AI134" s="81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</row>
    <row r="135" spans="1:129" x14ac:dyDescent="0.25">
      <c r="A135" s="14"/>
      <c r="B135" s="81" t="s">
        <v>60</v>
      </c>
      <c r="C135" s="82"/>
      <c r="D135" s="83"/>
      <c r="E135" s="82"/>
      <c r="F135" s="82"/>
      <c r="G135" s="82"/>
      <c r="H135" s="82"/>
      <c r="I135" s="84"/>
      <c r="J135" s="84"/>
      <c r="K135" s="84"/>
      <c r="L135" s="84">
        <f>SUM(L22,L46,L66,L121)</f>
        <v>63813219.906443022</v>
      </c>
      <c r="M135" s="84"/>
      <c r="N135" s="93"/>
      <c r="O135" s="91">
        <f>SUM(O22,O46,O66,O121)</f>
        <v>6381321990.6443033</v>
      </c>
      <c r="P135" s="92"/>
      <c r="Q135" s="14"/>
      <c r="R135" s="14"/>
      <c r="S135" s="14"/>
      <c r="T135" s="14"/>
      <c r="U135" s="14"/>
      <c r="V135" s="14"/>
      <c r="W135" s="14"/>
      <c r="X135" s="14"/>
      <c r="Y135" s="34">
        <f>L135/$O135*100</f>
        <v>0.99999999999999989</v>
      </c>
      <c r="Z135" s="14"/>
      <c r="AA135" s="14"/>
      <c r="AB135" s="17"/>
      <c r="AC135" s="31"/>
      <c r="AD135" s="14"/>
      <c r="AE135" s="81"/>
      <c r="AF135" s="81"/>
      <c r="AG135" s="81"/>
      <c r="AH135" s="81"/>
      <c r="AI135" s="81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</row>
    <row r="136" spans="1:129" x14ac:dyDescent="0.25">
      <c r="A136" s="14"/>
      <c r="B136" s="81" t="s">
        <v>46</v>
      </c>
      <c r="C136" s="82"/>
      <c r="D136" s="83"/>
      <c r="E136" s="82"/>
      <c r="F136" s="82"/>
      <c r="G136" s="82"/>
      <c r="H136" s="82"/>
      <c r="I136" s="84"/>
      <c r="J136" s="84"/>
      <c r="K136" s="84"/>
      <c r="L136" s="84">
        <f>SUM(L12,L19,L23,L49,L52,L67,L89,L122)</f>
        <v>652428910.24252391</v>
      </c>
      <c r="M136" s="84"/>
      <c r="N136" s="93"/>
      <c r="O136" s="91">
        <f>SUM(O12,O19,O23,O49,O52,O67,O89,O122)</f>
        <v>67281102612.923622</v>
      </c>
      <c r="P136" s="92"/>
      <c r="Q136" s="14"/>
      <c r="R136" s="14"/>
      <c r="S136" s="14"/>
      <c r="T136" s="14"/>
      <c r="U136" s="14"/>
      <c r="V136" s="14"/>
      <c r="W136" s="14"/>
      <c r="X136" s="14"/>
      <c r="Y136" s="34">
        <f>L136/$O136*100</f>
        <v>0.96970603171595871</v>
      </c>
      <c r="Z136" s="14"/>
      <c r="AA136" s="14"/>
      <c r="AB136" s="17"/>
      <c r="AC136" s="31"/>
      <c r="AD136" s="14"/>
      <c r="AE136" s="81"/>
      <c r="AF136" s="81"/>
      <c r="AG136" s="81"/>
      <c r="AH136" s="81"/>
      <c r="AI136" s="81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</row>
    <row r="137" spans="1:129" x14ac:dyDescent="0.25">
      <c r="A137" s="14" t="s">
        <v>24</v>
      </c>
      <c r="B137" s="81"/>
      <c r="C137" s="82"/>
      <c r="D137" s="83"/>
      <c r="E137" s="82"/>
      <c r="F137" s="82"/>
      <c r="G137" s="82"/>
      <c r="H137" s="82"/>
      <c r="I137" s="84"/>
      <c r="J137" s="84"/>
      <c r="K137" s="84"/>
      <c r="L137" s="84">
        <f>SUM(L134:L136)</f>
        <v>791579577.62912178</v>
      </c>
      <c r="M137" s="84"/>
      <c r="N137" s="93"/>
      <c r="O137" s="91">
        <f>SUM(O134:O136)</f>
        <v>81196168351.58342</v>
      </c>
      <c r="P137" s="14"/>
      <c r="Q137" s="14"/>
      <c r="R137" s="14"/>
      <c r="S137" s="14"/>
      <c r="T137" s="14"/>
      <c r="U137" s="14"/>
      <c r="V137" s="14"/>
      <c r="W137" s="14"/>
      <c r="X137" s="14"/>
      <c r="Y137" s="34">
        <f>L137/$O137*100</f>
        <v>0.97489769985394281</v>
      </c>
      <c r="Z137" s="14"/>
      <c r="AA137" s="14"/>
      <c r="AB137" s="17"/>
      <c r="AC137" s="31"/>
      <c r="AD137" s="14"/>
      <c r="AE137" s="81"/>
      <c r="AF137" s="81"/>
      <c r="AG137" s="81"/>
      <c r="AH137" s="81"/>
      <c r="AI137" s="81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</row>
    <row r="138" spans="1:129" x14ac:dyDescent="0.25">
      <c r="A138" s="14"/>
      <c r="B138" s="81"/>
      <c r="C138" s="82"/>
      <c r="D138" s="83"/>
      <c r="E138" s="82"/>
      <c r="F138" s="82"/>
      <c r="G138" s="82"/>
      <c r="H138" s="82"/>
      <c r="I138" s="84"/>
      <c r="J138" s="84"/>
      <c r="K138" s="84"/>
      <c r="L138" s="84"/>
      <c r="M138" s="84"/>
      <c r="N138" s="84"/>
      <c r="O138" s="91"/>
      <c r="P138" s="14"/>
      <c r="Q138" s="14"/>
      <c r="R138" s="14"/>
      <c r="S138" s="14"/>
      <c r="T138" s="14"/>
      <c r="U138" s="14"/>
      <c r="V138" s="14"/>
      <c r="W138" s="14"/>
      <c r="X138" s="14"/>
      <c r="Y138" s="88"/>
      <c r="Z138" s="14"/>
      <c r="AA138" s="14"/>
      <c r="AB138" s="17"/>
      <c r="AC138" s="31"/>
      <c r="AD138" s="14"/>
      <c r="AE138" s="81"/>
      <c r="AF138" s="81"/>
      <c r="AG138" s="81"/>
      <c r="AH138" s="81"/>
      <c r="AI138" s="81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</row>
    <row r="139" spans="1:129" x14ac:dyDescent="0.25">
      <c r="A139" s="14"/>
      <c r="B139" s="81"/>
      <c r="C139" s="82"/>
      <c r="D139" s="83"/>
      <c r="E139" s="82"/>
      <c r="F139" s="82"/>
      <c r="G139" s="82"/>
      <c r="H139" s="82"/>
      <c r="I139" s="84"/>
      <c r="J139" s="84"/>
      <c r="K139" s="84"/>
      <c r="L139" s="84"/>
      <c r="M139" s="84"/>
      <c r="N139" s="84"/>
      <c r="O139" s="91"/>
      <c r="P139" s="14"/>
      <c r="Q139" s="14"/>
      <c r="R139" s="14"/>
      <c r="S139" s="14"/>
      <c r="T139" s="14"/>
      <c r="U139" s="14"/>
      <c r="V139" s="14"/>
      <c r="W139" s="14"/>
      <c r="X139" s="14"/>
      <c r="Y139" s="88"/>
      <c r="Z139" s="14"/>
      <c r="AA139" s="14"/>
      <c r="AB139" s="17"/>
      <c r="AC139" s="31"/>
      <c r="AD139" s="14"/>
      <c r="AE139" s="81"/>
      <c r="AF139" s="81"/>
      <c r="AG139" s="81"/>
      <c r="AH139" s="81"/>
      <c r="AI139" s="81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</row>
    <row r="140" spans="1:129" x14ac:dyDescent="0.25">
      <c r="A140" s="14"/>
      <c r="B140" s="81"/>
      <c r="C140" s="82"/>
      <c r="D140" s="83"/>
      <c r="E140" s="82"/>
      <c r="F140" s="82"/>
      <c r="G140" s="82"/>
      <c r="H140" s="82"/>
      <c r="I140" s="84"/>
      <c r="J140" s="84"/>
      <c r="K140" s="84"/>
      <c r="L140" s="84"/>
      <c r="M140" s="84"/>
      <c r="N140" s="84"/>
      <c r="O140" s="91"/>
      <c r="P140" s="14"/>
      <c r="Q140" s="14"/>
      <c r="R140" s="14"/>
      <c r="S140" s="14"/>
      <c r="T140" s="14"/>
      <c r="U140" s="14"/>
      <c r="V140" s="14"/>
      <c r="W140" s="14"/>
      <c r="X140" s="14"/>
      <c r="Y140" s="88"/>
      <c r="Z140" s="14"/>
      <c r="AA140" s="14"/>
      <c r="AB140" s="17"/>
      <c r="AC140" s="31"/>
      <c r="AD140" s="14"/>
      <c r="AE140" s="81"/>
      <c r="AF140" s="81"/>
      <c r="AG140" s="81"/>
      <c r="AH140" s="81"/>
      <c r="AI140" s="81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</row>
    <row r="141" spans="1:129" x14ac:dyDescent="0.25">
      <c r="A141" s="14"/>
      <c r="B141" s="81"/>
      <c r="C141" s="82"/>
      <c r="D141" s="83"/>
      <c r="E141" s="82"/>
      <c r="F141" s="82"/>
      <c r="G141" s="82"/>
      <c r="H141" s="82"/>
      <c r="I141" s="84"/>
      <c r="J141" s="84"/>
      <c r="K141" s="84"/>
      <c r="L141" s="84"/>
      <c r="M141" s="84"/>
      <c r="N141" s="84"/>
      <c r="O141" s="91"/>
      <c r="P141" s="14"/>
      <c r="Q141" s="14"/>
      <c r="R141" s="14"/>
      <c r="S141" s="14"/>
      <c r="T141" s="14"/>
      <c r="U141" s="14"/>
      <c r="V141" s="14"/>
      <c r="W141" s="14"/>
      <c r="X141" s="14"/>
      <c r="Y141" s="88"/>
      <c r="Z141" s="14"/>
      <c r="AA141" s="14"/>
      <c r="AB141" s="17"/>
      <c r="AC141" s="31"/>
      <c r="AD141" s="14"/>
      <c r="AE141" s="81"/>
      <c r="AF141" s="81"/>
      <c r="AG141" s="81"/>
      <c r="AH141" s="81"/>
      <c r="AI141" s="81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</row>
    <row r="142" spans="1:129" x14ac:dyDescent="0.25">
      <c r="A142" s="14"/>
      <c r="B142" s="81"/>
      <c r="C142" s="82"/>
      <c r="D142" s="83"/>
      <c r="E142" s="82"/>
      <c r="F142" s="82"/>
      <c r="G142" s="82"/>
      <c r="H142" s="82"/>
      <c r="I142" s="84"/>
      <c r="J142" s="84"/>
      <c r="K142" s="84"/>
      <c r="L142" s="84"/>
      <c r="M142" s="84"/>
      <c r="N142" s="84"/>
      <c r="O142" s="91"/>
      <c r="P142" s="14"/>
      <c r="Q142" s="14"/>
      <c r="R142" s="14"/>
      <c r="S142" s="14"/>
      <c r="T142" s="14"/>
      <c r="U142" s="14"/>
      <c r="V142" s="14"/>
      <c r="W142" s="14"/>
      <c r="X142" s="14"/>
      <c r="Y142" s="88"/>
      <c r="Z142" s="14"/>
      <c r="AA142" s="14"/>
      <c r="AB142" s="17"/>
      <c r="AC142" s="31"/>
      <c r="AD142" s="14"/>
      <c r="AE142" s="81"/>
      <c r="AF142" s="81"/>
      <c r="AG142" s="81"/>
      <c r="AH142" s="81"/>
      <c r="AI142" s="81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</row>
  </sheetData>
  <mergeCells count="1">
    <mergeCell ref="F2:H2"/>
  </mergeCells>
  <phoneticPr fontId="0" type="noConversion"/>
  <pageMargins left="0.2" right="0.37" top="0.87" bottom="0.44" header="0.32" footer="0.21"/>
  <pageSetup scale="85" orientation="landscape" r:id="rId1"/>
  <headerFooter alignWithMargins="0">
    <oddHeader>&amp;CPacific Gas and Electric Company
Present and Proposed Revenues and Rates
Attachment 1</oddHeader>
    <oddFooter>&amp;L&amp;D&amp;R&amp;F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Revenue Allocation</vt:lpstr>
      <vt:lpstr>'Revenue Allocation'!Print_Area</vt:lpstr>
      <vt:lpstr>'Revenue Allocation'!Print_Titles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Schultz</dc:creator>
  <cp:lastModifiedBy>Havlíček Jan</cp:lastModifiedBy>
  <cp:lastPrinted>2001-04-12T23:30:23Z</cp:lastPrinted>
  <dcterms:created xsi:type="dcterms:W3CDTF">2001-04-10T22:22:36Z</dcterms:created>
  <dcterms:modified xsi:type="dcterms:W3CDTF">2023-09-10T15:50:23Z</dcterms:modified>
</cp:coreProperties>
</file>