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360" yWindow="216" windowWidth="14892" windowHeight="8856" activeTab="3"/>
  </bookViews>
  <sheets>
    <sheet name="Storage" sheetId="2" r:id="rId1"/>
    <sheet name="GC Recon" sheetId="1" r:id="rId2"/>
    <sheet name="Texoma" sheetId="9" r:id="rId3"/>
    <sheet name="Supply Analysis" sheetId="10" r:id="rId4"/>
    <sheet name="Entex" sheetId="11" r:id="rId5"/>
    <sheet name="Unify Recon" sheetId="3" state="hidden" r:id="rId6"/>
    <sheet name="Tufco" sheetId="4" state="hidden" r:id="rId7"/>
  </sheets>
  <definedNames>
    <definedName name="meters">'GC Recon'!$A$283:$A$329</definedName>
    <definedName name="nommtr">'GC Recon'!$A$204:$A$252</definedName>
    <definedName name="Noms">'GC Recon'!$A$179:$AI$281</definedName>
    <definedName name="_xlnm.Print_Area" localSheetId="1">'GC Recon'!$A$179:$AI$281</definedName>
    <definedName name="_xlnm.Print_Area" localSheetId="3">'Supply Analysis'!$A$1:$N$37</definedName>
    <definedName name="_xlnm.Print_Area" localSheetId="5">'Unify Recon'!$A$1:$AH$39</definedName>
    <definedName name="_xlnm.Print_Titles" localSheetId="1">'GC Recon'!$1:$8</definedName>
    <definedName name="recon">'GC Recon'!$A$1:$AI$170</definedName>
  </definedNames>
  <calcPr calcId="0" fullCalcOnLoad="1"/>
</workbook>
</file>

<file path=xl/calcChain.xml><?xml version="1.0" encoding="utf-8"?>
<calcChain xmlns="http://schemas.openxmlformats.org/spreadsheetml/2006/main">
  <c r="D8" i="1" l="1"/>
  <c r="E8" i="1"/>
  <c r="F8" i="1"/>
  <c r="G8" i="1"/>
  <c r="H8" i="1"/>
  <c r="I8" i="1"/>
  <c r="J8" i="1"/>
  <c r="K8" i="1"/>
  <c r="L8" i="1"/>
  <c r="M8" i="1"/>
  <c r="N8" i="1"/>
  <c r="O8" i="1"/>
  <c r="P8" i="1"/>
  <c r="Q8" i="1"/>
  <c r="R8" i="1"/>
  <c r="S8" i="1"/>
  <c r="T8" i="1"/>
  <c r="U8" i="1"/>
  <c r="V8" i="1"/>
  <c r="W8" i="1"/>
  <c r="X8" i="1"/>
  <c r="Y8" i="1"/>
  <c r="Z8" i="1"/>
  <c r="AA8" i="1"/>
  <c r="AB8" i="1"/>
  <c r="AC8" i="1"/>
  <c r="AD8" i="1"/>
  <c r="AE8" i="1"/>
  <c r="AF8" i="1"/>
  <c r="AG8" i="1"/>
  <c r="C9" i="1"/>
  <c r="D9" i="1"/>
  <c r="E9" i="1"/>
  <c r="F9" i="1"/>
  <c r="G9" i="1"/>
  <c r="H9" i="1"/>
  <c r="I9" i="1"/>
  <c r="J9" i="1"/>
  <c r="K9" i="1"/>
  <c r="L9" i="1"/>
  <c r="M9" i="1"/>
  <c r="N9" i="1"/>
  <c r="O9" i="1"/>
  <c r="P9" i="1"/>
  <c r="Q9" i="1"/>
  <c r="R9" i="1"/>
  <c r="S9" i="1"/>
  <c r="T9" i="1"/>
  <c r="U9" i="1"/>
  <c r="V9" i="1"/>
  <c r="W9" i="1"/>
  <c r="X9" i="1"/>
  <c r="Y9" i="1"/>
  <c r="Z9" i="1"/>
  <c r="AA9" i="1"/>
  <c r="AB9" i="1"/>
  <c r="AC9" i="1"/>
  <c r="AD9" i="1"/>
  <c r="AE9" i="1"/>
  <c r="AF9" i="1"/>
  <c r="AG9" i="1"/>
  <c r="C10" i="1"/>
  <c r="D10" i="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C14" i="1"/>
  <c r="D14" i="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C15" i="1"/>
  <c r="D15" i="1"/>
  <c r="E15" i="1"/>
  <c r="F15" i="1"/>
  <c r="G15" i="1"/>
  <c r="H15" i="1"/>
  <c r="I15" i="1"/>
  <c r="J15" i="1"/>
  <c r="K15" i="1"/>
  <c r="L15" i="1"/>
  <c r="M15" i="1"/>
  <c r="N15" i="1"/>
  <c r="O15" i="1"/>
  <c r="P15" i="1"/>
  <c r="Q15" i="1"/>
  <c r="R15" i="1"/>
  <c r="S15" i="1"/>
  <c r="T15" i="1"/>
  <c r="U15" i="1"/>
  <c r="V15" i="1"/>
  <c r="W15" i="1"/>
  <c r="X15" i="1"/>
  <c r="Y15" i="1"/>
  <c r="Z15" i="1"/>
  <c r="AA15" i="1"/>
  <c r="AB15" i="1"/>
  <c r="AC15" i="1"/>
  <c r="AD15" i="1"/>
  <c r="AE15" i="1"/>
  <c r="AF15" i="1"/>
  <c r="AG15" i="1"/>
  <c r="C16" i="1"/>
  <c r="D16" i="1"/>
  <c r="E16" i="1"/>
  <c r="F16"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C17" i="1"/>
  <c r="D17" i="1"/>
  <c r="E17"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C18" i="1"/>
  <c r="D18"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G18" i="1"/>
  <c r="C19" i="1"/>
  <c r="D19" i="1"/>
  <c r="E19" i="1"/>
  <c r="F19" i="1"/>
  <c r="G19" i="1"/>
  <c r="H19" i="1"/>
  <c r="I19" i="1"/>
  <c r="J19" i="1"/>
  <c r="K19" i="1"/>
  <c r="L19" i="1"/>
  <c r="M19" i="1"/>
  <c r="N19" i="1"/>
  <c r="O19" i="1"/>
  <c r="P19" i="1"/>
  <c r="Q19" i="1"/>
  <c r="R19" i="1"/>
  <c r="S19" i="1"/>
  <c r="T19" i="1"/>
  <c r="U19" i="1"/>
  <c r="V19" i="1"/>
  <c r="W19" i="1"/>
  <c r="X19" i="1"/>
  <c r="Y19" i="1"/>
  <c r="Z19" i="1"/>
  <c r="AA19" i="1"/>
  <c r="AB19" i="1"/>
  <c r="AC19" i="1"/>
  <c r="AD19" i="1"/>
  <c r="AE19" i="1"/>
  <c r="AF19" i="1"/>
  <c r="AG19" i="1"/>
  <c r="C20" i="1"/>
  <c r="D20" i="1"/>
  <c r="E20" i="1"/>
  <c r="F20" i="1"/>
  <c r="G20" i="1"/>
  <c r="H20" i="1"/>
  <c r="I20" i="1"/>
  <c r="J20" i="1"/>
  <c r="K20" i="1"/>
  <c r="L20" i="1"/>
  <c r="M20" i="1"/>
  <c r="N20" i="1"/>
  <c r="O20" i="1"/>
  <c r="P20" i="1"/>
  <c r="Q20" i="1"/>
  <c r="R20" i="1"/>
  <c r="S20" i="1"/>
  <c r="T20" i="1"/>
  <c r="U20" i="1"/>
  <c r="V20" i="1"/>
  <c r="W20" i="1"/>
  <c r="X20" i="1"/>
  <c r="Y20" i="1"/>
  <c r="Z20" i="1"/>
  <c r="AA20" i="1"/>
  <c r="AB20" i="1"/>
  <c r="AC20" i="1"/>
  <c r="AD20" i="1"/>
  <c r="AE20" i="1"/>
  <c r="AF20" i="1"/>
  <c r="AG20" i="1"/>
  <c r="C21" i="1"/>
  <c r="D21"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AF21" i="1"/>
  <c r="AG21" i="1"/>
  <c r="O23" i="1"/>
  <c r="P23" i="1"/>
  <c r="Q23" i="1"/>
  <c r="R23" i="1"/>
  <c r="S23" i="1"/>
  <c r="T23" i="1"/>
  <c r="U23" i="1"/>
  <c r="V23" i="1"/>
  <c r="W23" i="1"/>
  <c r="X23" i="1"/>
  <c r="Y23" i="1"/>
  <c r="Z23" i="1"/>
  <c r="AA23" i="1"/>
  <c r="AB23" i="1"/>
  <c r="AC23" i="1"/>
  <c r="AD23" i="1"/>
  <c r="AE23" i="1"/>
  <c r="AF23" i="1"/>
  <c r="AG23" i="1"/>
  <c r="C42" i="1"/>
  <c r="D42" i="1"/>
  <c r="E42" i="1"/>
  <c r="F42" i="1"/>
  <c r="G42" i="1"/>
  <c r="H42" i="1"/>
  <c r="J42" i="1"/>
  <c r="K42" i="1"/>
  <c r="L42" i="1"/>
  <c r="M42" i="1"/>
  <c r="N42" i="1"/>
  <c r="O42" i="1"/>
  <c r="P42" i="1"/>
  <c r="Q42" i="1"/>
  <c r="R42" i="1"/>
  <c r="S42" i="1"/>
  <c r="T42" i="1"/>
  <c r="U42" i="1"/>
  <c r="V42" i="1"/>
  <c r="W42" i="1"/>
  <c r="X42" i="1"/>
  <c r="Y42" i="1"/>
  <c r="Z42" i="1"/>
  <c r="AA42" i="1"/>
  <c r="AB42" i="1"/>
  <c r="AC42" i="1"/>
  <c r="AD42" i="1"/>
  <c r="AE42" i="1"/>
  <c r="AF42" i="1"/>
  <c r="AG42" i="1"/>
  <c r="C62" i="1"/>
  <c r="D62" i="1"/>
  <c r="E62" i="1"/>
  <c r="F62" i="1"/>
  <c r="G62" i="1"/>
  <c r="H62" i="1"/>
  <c r="I62" i="1"/>
  <c r="J62" i="1"/>
  <c r="K62" i="1"/>
  <c r="L62" i="1"/>
  <c r="M62" i="1"/>
  <c r="N62" i="1"/>
  <c r="O62" i="1"/>
  <c r="P62" i="1"/>
  <c r="Q62" i="1"/>
  <c r="R62" i="1"/>
  <c r="S62" i="1"/>
  <c r="T62" i="1"/>
  <c r="U62" i="1"/>
  <c r="V62" i="1"/>
  <c r="W62" i="1"/>
  <c r="X62" i="1"/>
  <c r="Y62" i="1"/>
  <c r="Z62" i="1"/>
  <c r="AA62" i="1"/>
  <c r="AB62" i="1"/>
  <c r="AC62" i="1"/>
  <c r="AD62" i="1"/>
  <c r="AE62" i="1"/>
  <c r="AF62" i="1"/>
  <c r="AG62" i="1"/>
  <c r="C63" i="1"/>
  <c r="D63" i="1"/>
  <c r="E63" i="1"/>
  <c r="F63" i="1"/>
  <c r="G63" i="1"/>
  <c r="H63" i="1"/>
  <c r="I63" i="1"/>
  <c r="J63" i="1"/>
  <c r="K63" i="1"/>
  <c r="L63" i="1"/>
  <c r="M63" i="1"/>
  <c r="N63" i="1"/>
  <c r="O63" i="1"/>
  <c r="P63" i="1"/>
  <c r="Q63" i="1"/>
  <c r="R63" i="1"/>
  <c r="S63" i="1"/>
  <c r="T63" i="1"/>
  <c r="U63" i="1"/>
  <c r="V63" i="1"/>
  <c r="W63" i="1"/>
  <c r="X63" i="1"/>
  <c r="Y63" i="1"/>
  <c r="Z63" i="1"/>
  <c r="AA63" i="1"/>
  <c r="AB63" i="1"/>
  <c r="AC63" i="1"/>
  <c r="AD63" i="1"/>
  <c r="AE63" i="1"/>
  <c r="AF63" i="1"/>
  <c r="AG63" i="1"/>
  <c r="C64" i="1"/>
  <c r="D64" i="1"/>
  <c r="E64" i="1"/>
  <c r="F64" i="1"/>
  <c r="G64" i="1"/>
  <c r="H64" i="1"/>
  <c r="I64" i="1"/>
  <c r="J64" i="1"/>
  <c r="K64" i="1"/>
  <c r="L64" i="1"/>
  <c r="M64" i="1"/>
  <c r="N64" i="1"/>
  <c r="O64" i="1"/>
  <c r="P64" i="1"/>
  <c r="Q64" i="1"/>
  <c r="R64" i="1"/>
  <c r="S64" i="1"/>
  <c r="T64" i="1"/>
  <c r="U64" i="1"/>
  <c r="V64" i="1"/>
  <c r="W64" i="1"/>
  <c r="X64" i="1"/>
  <c r="Y64" i="1"/>
  <c r="Z64" i="1"/>
  <c r="AA64" i="1"/>
  <c r="AB64" i="1"/>
  <c r="AC64" i="1"/>
  <c r="AD64" i="1"/>
  <c r="AE64" i="1"/>
  <c r="AF64" i="1"/>
  <c r="AG64" i="1"/>
  <c r="C65" i="1"/>
  <c r="D65" i="1"/>
  <c r="E65" i="1"/>
  <c r="F65" i="1"/>
  <c r="G65" i="1"/>
  <c r="H65" i="1"/>
  <c r="I65" i="1"/>
  <c r="J65" i="1"/>
  <c r="K65" i="1"/>
  <c r="L65" i="1"/>
  <c r="M65" i="1"/>
  <c r="N65" i="1"/>
  <c r="O65" i="1"/>
  <c r="P65" i="1"/>
  <c r="Q65" i="1"/>
  <c r="R65" i="1"/>
  <c r="S65" i="1"/>
  <c r="T65" i="1"/>
  <c r="U65" i="1"/>
  <c r="V65" i="1"/>
  <c r="W65" i="1"/>
  <c r="X65" i="1"/>
  <c r="Y65" i="1"/>
  <c r="Z65" i="1"/>
  <c r="AA65" i="1"/>
  <c r="AB65" i="1"/>
  <c r="AC65" i="1"/>
  <c r="AD65" i="1"/>
  <c r="AE65" i="1"/>
  <c r="AF65" i="1"/>
  <c r="AG65" i="1"/>
  <c r="C66" i="1"/>
  <c r="D66" i="1"/>
  <c r="E66" i="1"/>
  <c r="F66" i="1"/>
  <c r="G66" i="1"/>
  <c r="H66" i="1"/>
  <c r="I66" i="1"/>
  <c r="J66" i="1"/>
  <c r="K66" i="1"/>
  <c r="L66" i="1"/>
  <c r="M66" i="1"/>
  <c r="N66" i="1"/>
  <c r="O66" i="1"/>
  <c r="P66" i="1"/>
  <c r="Q66" i="1"/>
  <c r="R66" i="1"/>
  <c r="S66" i="1"/>
  <c r="T66" i="1"/>
  <c r="U66" i="1"/>
  <c r="V66" i="1"/>
  <c r="W66" i="1"/>
  <c r="X66" i="1"/>
  <c r="Y66" i="1"/>
  <c r="Z66" i="1"/>
  <c r="AA66" i="1"/>
  <c r="AB66" i="1"/>
  <c r="AC66" i="1"/>
  <c r="AD66" i="1"/>
  <c r="AE66" i="1"/>
  <c r="AF66" i="1"/>
  <c r="AG66" i="1"/>
  <c r="C67" i="1"/>
  <c r="D67" i="1"/>
  <c r="E67" i="1"/>
  <c r="F67" i="1"/>
  <c r="G67" i="1"/>
  <c r="H67" i="1"/>
  <c r="I67" i="1"/>
  <c r="J67" i="1"/>
  <c r="K67" i="1"/>
  <c r="L67" i="1"/>
  <c r="M67" i="1"/>
  <c r="N67" i="1"/>
  <c r="O67" i="1"/>
  <c r="P67" i="1"/>
  <c r="Q67" i="1"/>
  <c r="R67" i="1"/>
  <c r="S67" i="1"/>
  <c r="T67" i="1"/>
  <c r="U67" i="1"/>
  <c r="V67" i="1"/>
  <c r="W67" i="1"/>
  <c r="X67" i="1"/>
  <c r="Y67" i="1"/>
  <c r="Z67" i="1"/>
  <c r="AA67" i="1"/>
  <c r="AB67" i="1"/>
  <c r="AC67" i="1"/>
  <c r="AD67" i="1"/>
  <c r="AE67" i="1"/>
  <c r="AF67" i="1"/>
  <c r="AG67" i="1"/>
  <c r="C68" i="1"/>
  <c r="D68" i="1"/>
  <c r="E68" i="1"/>
  <c r="F68" i="1"/>
  <c r="G68" i="1"/>
  <c r="H68" i="1"/>
  <c r="I68" i="1"/>
  <c r="J68" i="1"/>
  <c r="K68" i="1"/>
  <c r="L68" i="1"/>
  <c r="M68" i="1"/>
  <c r="N68" i="1"/>
  <c r="O68" i="1"/>
  <c r="P68" i="1"/>
  <c r="Q68" i="1"/>
  <c r="R68" i="1"/>
  <c r="S68" i="1"/>
  <c r="T68" i="1"/>
  <c r="U68" i="1"/>
  <c r="V68" i="1"/>
  <c r="W68" i="1"/>
  <c r="X68" i="1"/>
  <c r="Y68" i="1"/>
  <c r="Z68" i="1"/>
  <c r="AA68" i="1"/>
  <c r="AB68" i="1"/>
  <c r="AC68" i="1"/>
  <c r="AD68" i="1"/>
  <c r="AE68" i="1"/>
  <c r="AF68" i="1"/>
  <c r="AG68" i="1"/>
  <c r="C69" i="1"/>
  <c r="D69" i="1"/>
  <c r="E69" i="1"/>
  <c r="F69" i="1"/>
  <c r="G69" i="1"/>
  <c r="H69" i="1"/>
  <c r="I69" i="1"/>
  <c r="J69" i="1"/>
  <c r="K69" i="1"/>
  <c r="L69" i="1"/>
  <c r="M69" i="1"/>
  <c r="N69" i="1"/>
  <c r="O69" i="1"/>
  <c r="P69" i="1"/>
  <c r="Q69" i="1"/>
  <c r="R69" i="1"/>
  <c r="S69" i="1"/>
  <c r="T69" i="1"/>
  <c r="U69" i="1"/>
  <c r="V69" i="1"/>
  <c r="W69" i="1"/>
  <c r="X69" i="1"/>
  <c r="Y69" i="1"/>
  <c r="Z69" i="1"/>
  <c r="AA69" i="1"/>
  <c r="AB69" i="1"/>
  <c r="AC69" i="1"/>
  <c r="AD69" i="1"/>
  <c r="AE69" i="1"/>
  <c r="AF69" i="1"/>
  <c r="AG69" i="1"/>
  <c r="C70" i="1"/>
  <c r="D70" i="1"/>
  <c r="E70" i="1"/>
  <c r="F70" i="1"/>
  <c r="G70" i="1"/>
  <c r="H70" i="1"/>
  <c r="I70" i="1"/>
  <c r="J70" i="1"/>
  <c r="K70" i="1"/>
  <c r="L70" i="1"/>
  <c r="M70" i="1"/>
  <c r="N70" i="1"/>
  <c r="O70" i="1"/>
  <c r="P70" i="1"/>
  <c r="Q70" i="1"/>
  <c r="R70" i="1"/>
  <c r="S70" i="1"/>
  <c r="T70" i="1"/>
  <c r="U70" i="1"/>
  <c r="V70" i="1"/>
  <c r="W70" i="1"/>
  <c r="X70" i="1"/>
  <c r="Y70" i="1"/>
  <c r="Z70" i="1"/>
  <c r="AA70" i="1"/>
  <c r="AB70" i="1"/>
  <c r="AC70" i="1"/>
  <c r="AD70" i="1"/>
  <c r="AE70" i="1"/>
  <c r="AF70" i="1"/>
  <c r="AG70" i="1"/>
  <c r="C71" i="1"/>
  <c r="D71" i="1"/>
  <c r="E71" i="1"/>
  <c r="F71" i="1"/>
  <c r="G71" i="1"/>
  <c r="H71" i="1"/>
  <c r="I71" i="1"/>
  <c r="J71" i="1"/>
  <c r="K71" i="1"/>
  <c r="L71" i="1"/>
  <c r="M71" i="1"/>
  <c r="N71" i="1"/>
  <c r="O71" i="1"/>
  <c r="P71" i="1"/>
  <c r="Q71" i="1"/>
  <c r="R71" i="1"/>
  <c r="S71" i="1"/>
  <c r="T71" i="1"/>
  <c r="U71" i="1"/>
  <c r="V71" i="1"/>
  <c r="W71" i="1"/>
  <c r="X71" i="1"/>
  <c r="Y71" i="1"/>
  <c r="Z71" i="1"/>
  <c r="AA71" i="1"/>
  <c r="AB71" i="1"/>
  <c r="AC71" i="1"/>
  <c r="AD71" i="1"/>
  <c r="AE71" i="1"/>
  <c r="AF71" i="1"/>
  <c r="AG71" i="1"/>
  <c r="C72" i="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C73" i="1"/>
  <c r="D73" i="1"/>
  <c r="E73" i="1"/>
  <c r="F73"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C74" i="1"/>
  <c r="D74" i="1"/>
  <c r="E74" i="1"/>
  <c r="F74" i="1"/>
  <c r="G74" i="1"/>
  <c r="H74" i="1"/>
  <c r="I74" i="1"/>
  <c r="J74" i="1"/>
  <c r="K74" i="1"/>
  <c r="L74" i="1"/>
  <c r="M74" i="1"/>
  <c r="N74" i="1"/>
  <c r="O74" i="1"/>
  <c r="P74" i="1"/>
  <c r="Q74" i="1"/>
  <c r="R74" i="1"/>
  <c r="S74" i="1"/>
  <c r="T74" i="1"/>
  <c r="U74" i="1"/>
  <c r="V74" i="1"/>
  <c r="W74" i="1"/>
  <c r="X74" i="1"/>
  <c r="Y74" i="1"/>
  <c r="Z74" i="1"/>
  <c r="AA74" i="1"/>
  <c r="AB74" i="1"/>
  <c r="AC74" i="1"/>
  <c r="AD74" i="1"/>
  <c r="AE74" i="1"/>
  <c r="AF74" i="1"/>
  <c r="AG74" i="1"/>
  <c r="C75" i="1"/>
  <c r="D75" i="1"/>
  <c r="E75" i="1"/>
  <c r="F75" i="1"/>
  <c r="G75" i="1"/>
  <c r="H75" i="1"/>
  <c r="I75" i="1"/>
  <c r="J75" i="1"/>
  <c r="K75" i="1"/>
  <c r="L75" i="1"/>
  <c r="M75" i="1"/>
  <c r="N75" i="1"/>
  <c r="O75" i="1"/>
  <c r="P75" i="1"/>
  <c r="Q75" i="1"/>
  <c r="R75" i="1"/>
  <c r="S75" i="1"/>
  <c r="T75" i="1"/>
  <c r="U75" i="1"/>
  <c r="V75" i="1"/>
  <c r="W75" i="1"/>
  <c r="X75" i="1"/>
  <c r="Y75" i="1"/>
  <c r="Z75" i="1"/>
  <c r="AA75" i="1"/>
  <c r="AB75" i="1"/>
  <c r="AC75" i="1"/>
  <c r="AD75" i="1"/>
  <c r="AE75" i="1"/>
  <c r="AF75" i="1"/>
  <c r="AG75" i="1"/>
  <c r="C76" i="1"/>
  <c r="D76" i="1"/>
  <c r="E76" i="1"/>
  <c r="F76" i="1"/>
  <c r="G76" i="1"/>
  <c r="H76" i="1"/>
  <c r="I76" i="1"/>
  <c r="J76" i="1"/>
  <c r="K76" i="1"/>
  <c r="L76" i="1"/>
  <c r="M76" i="1"/>
  <c r="N76" i="1"/>
  <c r="O76" i="1"/>
  <c r="P76" i="1"/>
  <c r="Q76" i="1"/>
  <c r="R76" i="1"/>
  <c r="S76" i="1"/>
  <c r="T76" i="1"/>
  <c r="U76" i="1"/>
  <c r="V76" i="1"/>
  <c r="W76" i="1"/>
  <c r="X76" i="1"/>
  <c r="Y76" i="1"/>
  <c r="Z76" i="1"/>
  <c r="AA76" i="1"/>
  <c r="AB76" i="1"/>
  <c r="AC76" i="1"/>
  <c r="AD76" i="1"/>
  <c r="AE76" i="1"/>
  <c r="AF76" i="1"/>
  <c r="AG76" i="1"/>
  <c r="C77" i="1"/>
  <c r="D77" i="1"/>
  <c r="E77" i="1"/>
  <c r="F77" i="1"/>
  <c r="G77" i="1"/>
  <c r="H77" i="1"/>
  <c r="I77" i="1"/>
  <c r="J77" i="1"/>
  <c r="K77" i="1"/>
  <c r="L77" i="1"/>
  <c r="M77" i="1"/>
  <c r="N77" i="1"/>
  <c r="O77" i="1"/>
  <c r="P77" i="1"/>
  <c r="Q77" i="1"/>
  <c r="R77" i="1"/>
  <c r="S77" i="1"/>
  <c r="T77" i="1"/>
  <c r="U77" i="1"/>
  <c r="V77" i="1"/>
  <c r="W77" i="1"/>
  <c r="X77" i="1"/>
  <c r="Y77" i="1"/>
  <c r="Z77" i="1"/>
  <c r="AA77" i="1"/>
  <c r="AB77" i="1"/>
  <c r="AC77" i="1"/>
  <c r="AD77" i="1"/>
  <c r="AE77" i="1"/>
  <c r="AF77" i="1"/>
  <c r="AG77" i="1"/>
  <c r="C78" i="1"/>
  <c r="D78" i="1"/>
  <c r="E78" i="1"/>
  <c r="F78" i="1"/>
  <c r="G78" i="1"/>
  <c r="H78" i="1"/>
  <c r="I78" i="1"/>
  <c r="J78" i="1"/>
  <c r="K78" i="1"/>
  <c r="L78" i="1"/>
  <c r="M78" i="1"/>
  <c r="N78" i="1"/>
  <c r="O78" i="1"/>
  <c r="P78" i="1"/>
  <c r="Q78" i="1"/>
  <c r="R78" i="1"/>
  <c r="S78" i="1"/>
  <c r="T78" i="1"/>
  <c r="U78" i="1"/>
  <c r="V78" i="1"/>
  <c r="W78" i="1"/>
  <c r="X78" i="1"/>
  <c r="Y78" i="1"/>
  <c r="Z78" i="1"/>
  <c r="AA78" i="1"/>
  <c r="AB78" i="1"/>
  <c r="AC78" i="1"/>
  <c r="AD78" i="1"/>
  <c r="AE78" i="1"/>
  <c r="AF78" i="1"/>
  <c r="AG78" i="1"/>
  <c r="C79" i="1"/>
  <c r="D79" i="1"/>
  <c r="E79" i="1"/>
  <c r="F79" i="1"/>
  <c r="G79" i="1"/>
  <c r="H79" i="1"/>
  <c r="I79" i="1"/>
  <c r="J79" i="1"/>
  <c r="K79" i="1"/>
  <c r="L79" i="1"/>
  <c r="M79" i="1"/>
  <c r="N79" i="1"/>
  <c r="O79" i="1"/>
  <c r="P79" i="1"/>
  <c r="Q79" i="1"/>
  <c r="R79" i="1"/>
  <c r="S79" i="1"/>
  <c r="T79" i="1"/>
  <c r="U79" i="1"/>
  <c r="V79" i="1"/>
  <c r="W79" i="1"/>
  <c r="X79" i="1"/>
  <c r="Y79" i="1"/>
  <c r="Z79" i="1"/>
  <c r="AA79" i="1"/>
  <c r="AB79" i="1"/>
  <c r="AC79" i="1"/>
  <c r="AD79" i="1"/>
  <c r="AE79" i="1"/>
  <c r="AF79" i="1"/>
  <c r="AG79" i="1"/>
  <c r="C80" i="1"/>
  <c r="D80" i="1"/>
  <c r="E80" i="1"/>
  <c r="F80" i="1"/>
  <c r="G80" i="1"/>
  <c r="H80" i="1"/>
  <c r="I80" i="1"/>
  <c r="J80" i="1"/>
  <c r="K80" i="1"/>
  <c r="L80" i="1"/>
  <c r="M80" i="1"/>
  <c r="N80" i="1"/>
  <c r="O80" i="1"/>
  <c r="P80" i="1"/>
  <c r="Q80" i="1"/>
  <c r="R80" i="1"/>
  <c r="S80" i="1"/>
  <c r="T80" i="1"/>
  <c r="U80" i="1"/>
  <c r="V80" i="1"/>
  <c r="W80" i="1"/>
  <c r="X80" i="1"/>
  <c r="Y80" i="1"/>
  <c r="Z80" i="1"/>
  <c r="AA80" i="1"/>
  <c r="AB80" i="1"/>
  <c r="AC80" i="1"/>
  <c r="AD80" i="1"/>
  <c r="AE80" i="1"/>
  <c r="AF80" i="1"/>
  <c r="AG80" i="1"/>
  <c r="C81" i="1"/>
  <c r="D81" i="1"/>
  <c r="E81" i="1"/>
  <c r="F81" i="1"/>
  <c r="G81" i="1"/>
  <c r="H81" i="1"/>
  <c r="I81" i="1"/>
  <c r="J81" i="1"/>
  <c r="K81" i="1"/>
  <c r="L81" i="1"/>
  <c r="M81" i="1"/>
  <c r="N81" i="1"/>
  <c r="O81" i="1"/>
  <c r="P81" i="1"/>
  <c r="Q81" i="1"/>
  <c r="R81" i="1"/>
  <c r="S81" i="1"/>
  <c r="T81" i="1"/>
  <c r="U81" i="1"/>
  <c r="V81" i="1"/>
  <c r="W81" i="1"/>
  <c r="X81" i="1"/>
  <c r="Y81" i="1"/>
  <c r="Z81" i="1"/>
  <c r="AA81" i="1"/>
  <c r="AB81" i="1"/>
  <c r="AC81" i="1"/>
  <c r="AD81" i="1"/>
  <c r="AE81" i="1"/>
  <c r="AF81" i="1"/>
  <c r="AG81" i="1"/>
  <c r="C82" i="1"/>
  <c r="D82" i="1"/>
  <c r="E82" i="1"/>
  <c r="F82" i="1"/>
  <c r="G82" i="1"/>
  <c r="H82" i="1"/>
  <c r="I82" i="1"/>
  <c r="J82" i="1"/>
  <c r="K82" i="1"/>
  <c r="L82" i="1"/>
  <c r="M82" i="1"/>
  <c r="N82" i="1"/>
  <c r="O82" i="1"/>
  <c r="P82" i="1"/>
  <c r="Q82" i="1"/>
  <c r="R82" i="1"/>
  <c r="S82" i="1"/>
  <c r="T82" i="1"/>
  <c r="U82" i="1"/>
  <c r="V82" i="1"/>
  <c r="W82" i="1"/>
  <c r="X82" i="1"/>
  <c r="Y82" i="1"/>
  <c r="Z82" i="1"/>
  <c r="AA82" i="1"/>
  <c r="AB82" i="1"/>
  <c r="AC82" i="1"/>
  <c r="AD82" i="1"/>
  <c r="AE82" i="1"/>
  <c r="AF82" i="1"/>
  <c r="AG82" i="1"/>
  <c r="C83" i="1"/>
  <c r="D83" i="1"/>
  <c r="E83" i="1"/>
  <c r="F83" i="1"/>
  <c r="G83" i="1"/>
  <c r="H83" i="1"/>
  <c r="I83" i="1"/>
  <c r="J83" i="1"/>
  <c r="K83" i="1"/>
  <c r="L83" i="1"/>
  <c r="M83" i="1"/>
  <c r="N83" i="1"/>
  <c r="O83" i="1"/>
  <c r="P83" i="1"/>
  <c r="Q83" i="1"/>
  <c r="R83" i="1"/>
  <c r="S83" i="1"/>
  <c r="T83" i="1"/>
  <c r="U83" i="1"/>
  <c r="V83" i="1"/>
  <c r="W83" i="1"/>
  <c r="X83" i="1"/>
  <c r="Y83" i="1"/>
  <c r="Z83" i="1"/>
  <c r="AA83" i="1"/>
  <c r="AB83" i="1"/>
  <c r="AC83" i="1"/>
  <c r="AD83" i="1"/>
  <c r="AE83" i="1"/>
  <c r="AF83" i="1"/>
  <c r="AG83" i="1"/>
  <c r="C84" i="1"/>
  <c r="D84" i="1"/>
  <c r="E84" i="1"/>
  <c r="F84" i="1"/>
  <c r="G84" i="1"/>
  <c r="H84" i="1"/>
  <c r="I84" i="1"/>
  <c r="J84" i="1"/>
  <c r="K84" i="1"/>
  <c r="L84" i="1"/>
  <c r="M84" i="1"/>
  <c r="N84" i="1"/>
  <c r="O84" i="1"/>
  <c r="P84" i="1"/>
  <c r="Q84" i="1"/>
  <c r="R84" i="1"/>
  <c r="S84" i="1"/>
  <c r="T84" i="1"/>
  <c r="U84" i="1"/>
  <c r="V84" i="1"/>
  <c r="W84" i="1"/>
  <c r="X84" i="1"/>
  <c r="Y84" i="1"/>
  <c r="Z84" i="1"/>
  <c r="AA84" i="1"/>
  <c r="AB84" i="1"/>
  <c r="AC84" i="1"/>
  <c r="AD84" i="1"/>
  <c r="AE84" i="1"/>
  <c r="AF84" i="1"/>
  <c r="AG84" i="1"/>
  <c r="C85" i="1"/>
  <c r="D85" i="1"/>
  <c r="E85" i="1"/>
  <c r="F85" i="1"/>
  <c r="G85" i="1"/>
  <c r="H85" i="1"/>
  <c r="I85" i="1"/>
  <c r="J85" i="1"/>
  <c r="K85" i="1"/>
  <c r="L85" i="1"/>
  <c r="M85" i="1"/>
  <c r="N85" i="1"/>
  <c r="O85" i="1"/>
  <c r="P85" i="1"/>
  <c r="Q85" i="1"/>
  <c r="R85" i="1"/>
  <c r="S85" i="1"/>
  <c r="T85" i="1"/>
  <c r="U85" i="1"/>
  <c r="V85" i="1"/>
  <c r="W85" i="1"/>
  <c r="X85" i="1"/>
  <c r="Y85" i="1"/>
  <c r="Z85" i="1"/>
  <c r="AA85" i="1"/>
  <c r="AB85" i="1"/>
  <c r="AC85" i="1"/>
  <c r="AD85" i="1"/>
  <c r="AE85" i="1"/>
  <c r="AF85" i="1"/>
  <c r="AG85" i="1"/>
  <c r="C86" i="1"/>
  <c r="D86" i="1"/>
  <c r="E86" i="1"/>
  <c r="F86" i="1"/>
  <c r="G86" i="1"/>
  <c r="H86" i="1"/>
  <c r="I86" i="1"/>
  <c r="J86" i="1"/>
  <c r="K86" i="1"/>
  <c r="L86" i="1"/>
  <c r="M86" i="1"/>
  <c r="N86" i="1"/>
  <c r="O86" i="1"/>
  <c r="P86" i="1"/>
  <c r="Q86" i="1"/>
  <c r="R86" i="1"/>
  <c r="S86" i="1"/>
  <c r="T86" i="1"/>
  <c r="U86" i="1"/>
  <c r="V86" i="1"/>
  <c r="W86" i="1"/>
  <c r="X86" i="1"/>
  <c r="Y86" i="1"/>
  <c r="Z86" i="1"/>
  <c r="AA86" i="1"/>
  <c r="AB86" i="1"/>
  <c r="AC86" i="1"/>
  <c r="AD86" i="1"/>
  <c r="AE86" i="1"/>
  <c r="AF86" i="1"/>
  <c r="AG86" i="1"/>
  <c r="C87" i="1"/>
  <c r="D87" i="1"/>
  <c r="E87" i="1"/>
  <c r="F87" i="1"/>
  <c r="G87" i="1"/>
  <c r="H87" i="1"/>
  <c r="I87" i="1"/>
  <c r="J87" i="1"/>
  <c r="K87" i="1"/>
  <c r="L87" i="1"/>
  <c r="M87" i="1"/>
  <c r="N87" i="1"/>
  <c r="O87" i="1"/>
  <c r="P87" i="1"/>
  <c r="Q87" i="1"/>
  <c r="R87" i="1"/>
  <c r="S87" i="1"/>
  <c r="T87" i="1"/>
  <c r="U87" i="1"/>
  <c r="V87" i="1"/>
  <c r="W87" i="1"/>
  <c r="X87" i="1"/>
  <c r="Y87" i="1"/>
  <c r="Z87" i="1"/>
  <c r="AA87" i="1"/>
  <c r="AB87" i="1"/>
  <c r="AC87" i="1"/>
  <c r="AD87" i="1"/>
  <c r="AE87" i="1"/>
  <c r="AF87" i="1"/>
  <c r="AG87" i="1"/>
  <c r="C88" i="1"/>
  <c r="D88" i="1"/>
  <c r="E88" i="1"/>
  <c r="F88" i="1"/>
  <c r="G88" i="1"/>
  <c r="H88" i="1"/>
  <c r="I88" i="1"/>
  <c r="J88" i="1"/>
  <c r="K88" i="1"/>
  <c r="L88" i="1"/>
  <c r="M88" i="1"/>
  <c r="N88" i="1"/>
  <c r="O88" i="1"/>
  <c r="P88" i="1"/>
  <c r="Q88" i="1"/>
  <c r="R88" i="1"/>
  <c r="S88" i="1"/>
  <c r="T88" i="1"/>
  <c r="U88" i="1"/>
  <c r="V88" i="1"/>
  <c r="W88" i="1"/>
  <c r="X88" i="1"/>
  <c r="Y88" i="1"/>
  <c r="Z88" i="1"/>
  <c r="AA88" i="1"/>
  <c r="AB88" i="1"/>
  <c r="AC88" i="1"/>
  <c r="AD88" i="1"/>
  <c r="AE88" i="1"/>
  <c r="AF88" i="1"/>
  <c r="AG88" i="1"/>
  <c r="C89" i="1"/>
  <c r="D89" i="1"/>
  <c r="E89" i="1"/>
  <c r="F89" i="1"/>
  <c r="G89" i="1"/>
  <c r="H89" i="1"/>
  <c r="I89" i="1"/>
  <c r="J89" i="1"/>
  <c r="K89" i="1"/>
  <c r="L89" i="1"/>
  <c r="M89" i="1"/>
  <c r="N89" i="1"/>
  <c r="O89" i="1"/>
  <c r="P89" i="1"/>
  <c r="Q89" i="1"/>
  <c r="R89" i="1"/>
  <c r="S89" i="1"/>
  <c r="T89" i="1"/>
  <c r="U89" i="1"/>
  <c r="V89" i="1"/>
  <c r="W89" i="1"/>
  <c r="X89" i="1"/>
  <c r="Y89" i="1"/>
  <c r="Z89" i="1"/>
  <c r="AA89" i="1"/>
  <c r="AB89" i="1"/>
  <c r="AC89" i="1"/>
  <c r="AD89" i="1"/>
  <c r="AE89" i="1"/>
  <c r="AF89" i="1"/>
  <c r="AG89"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C91" i="1"/>
  <c r="D91" i="1"/>
  <c r="E91" i="1"/>
  <c r="F91" i="1"/>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C92" i="1"/>
  <c r="D92" i="1"/>
  <c r="E92" i="1"/>
  <c r="F92" i="1"/>
  <c r="G92" i="1"/>
  <c r="H92" i="1"/>
  <c r="I92" i="1"/>
  <c r="J92" i="1"/>
  <c r="K92" i="1"/>
  <c r="L92" i="1"/>
  <c r="M92" i="1"/>
  <c r="N92" i="1"/>
  <c r="O92" i="1"/>
  <c r="P92" i="1"/>
  <c r="Q92" i="1"/>
  <c r="R92" i="1"/>
  <c r="S92" i="1"/>
  <c r="T92" i="1"/>
  <c r="U92" i="1"/>
  <c r="V92" i="1"/>
  <c r="W92" i="1"/>
  <c r="X92" i="1"/>
  <c r="Y92" i="1"/>
  <c r="Z92" i="1"/>
  <c r="AA92" i="1"/>
  <c r="AB92" i="1"/>
  <c r="AC92" i="1"/>
  <c r="AD92" i="1"/>
  <c r="AE92" i="1"/>
  <c r="AF92" i="1"/>
  <c r="AG92"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C94" i="1"/>
  <c r="D94" i="1"/>
  <c r="E94" i="1"/>
  <c r="F94" i="1"/>
  <c r="G94" i="1"/>
  <c r="H94" i="1"/>
  <c r="I94" i="1"/>
  <c r="J94" i="1"/>
  <c r="K94" i="1"/>
  <c r="L94" i="1"/>
  <c r="M94" i="1"/>
  <c r="N94" i="1"/>
  <c r="O94" i="1"/>
  <c r="P94" i="1"/>
  <c r="Q94" i="1"/>
  <c r="R94" i="1"/>
  <c r="S94" i="1"/>
  <c r="T94" i="1"/>
  <c r="U94" i="1"/>
  <c r="V94" i="1"/>
  <c r="W94" i="1"/>
  <c r="X94" i="1"/>
  <c r="Y94" i="1"/>
  <c r="Z94" i="1"/>
  <c r="AA94" i="1"/>
  <c r="AB94" i="1"/>
  <c r="AC94" i="1"/>
  <c r="AD94" i="1"/>
  <c r="AE94" i="1"/>
  <c r="AF94" i="1"/>
  <c r="AG94"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C97" i="1"/>
  <c r="D97" i="1"/>
  <c r="E97" i="1"/>
  <c r="F97" i="1"/>
  <c r="G97" i="1"/>
  <c r="H97" i="1"/>
  <c r="I97" i="1"/>
  <c r="J97" i="1"/>
  <c r="K97" i="1"/>
  <c r="L97" i="1"/>
  <c r="M97" i="1"/>
  <c r="N97" i="1"/>
  <c r="O97" i="1"/>
  <c r="P97" i="1"/>
  <c r="Q97" i="1"/>
  <c r="R97" i="1"/>
  <c r="S97" i="1"/>
  <c r="T97" i="1"/>
  <c r="U97" i="1"/>
  <c r="V97" i="1"/>
  <c r="W97" i="1"/>
  <c r="X97" i="1"/>
  <c r="Y97" i="1"/>
  <c r="Z97" i="1"/>
  <c r="AA97" i="1"/>
  <c r="AB97" i="1"/>
  <c r="AC97" i="1"/>
  <c r="AD97" i="1"/>
  <c r="AE97" i="1"/>
  <c r="AF97" i="1"/>
  <c r="AG97"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C107" i="1"/>
  <c r="D107" i="1"/>
  <c r="E107" i="1"/>
  <c r="F107" i="1"/>
  <c r="G107" i="1"/>
  <c r="H107" i="1"/>
  <c r="I107" i="1"/>
  <c r="J107" i="1"/>
  <c r="K107" i="1"/>
  <c r="L107" i="1"/>
  <c r="M107" i="1"/>
  <c r="N107" i="1"/>
  <c r="O107" i="1"/>
  <c r="P107" i="1"/>
  <c r="Q107" i="1"/>
  <c r="R107" i="1"/>
  <c r="S107" i="1"/>
  <c r="T107" i="1"/>
  <c r="U107" i="1"/>
  <c r="V107" i="1"/>
  <c r="W107" i="1"/>
  <c r="X107" i="1"/>
  <c r="Y107" i="1"/>
  <c r="Z107" i="1"/>
  <c r="AA107" i="1"/>
  <c r="AB107" i="1"/>
  <c r="AC107" i="1"/>
  <c r="AD107" i="1"/>
  <c r="AE107" i="1"/>
  <c r="AF107" i="1"/>
  <c r="AG107" i="1"/>
  <c r="C108" i="1"/>
  <c r="D108" i="1"/>
  <c r="E108" i="1"/>
  <c r="F108" i="1"/>
  <c r="G108" i="1"/>
  <c r="H108" i="1"/>
  <c r="I108" i="1"/>
  <c r="J108" i="1"/>
  <c r="K108" i="1"/>
  <c r="L108" i="1"/>
  <c r="M108" i="1"/>
  <c r="N108" i="1"/>
  <c r="O108" i="1"/>
  <c r="P108" i="1"/>
  <c r="Q108" i="1"/>
  <c r="R108" i="1"/>
  <c r="S108" i="1"/>
  <c r="T108" i="1"/>
  <c r="U108" i="1"/>
  <c r="V108" i="1"/>
  <c r="W108" i="1"/>
  <c r="X108" i="1"/>
  <c r="Y108" i="1"/>
  <c r="Z108" i="1"/>
  <c r="AA108" i="1"/>
  <c r="AB108" i="1"/>
  <c r="AC108" i="1"/>
  <c r="AD108" i="1"/>
  <c r="AE108" i="1"/>
  <c r="AF108" i="1"/>
  <c r="AG108" i="1"/>
  <c r="C109" i="1"/>
  <c r="D109" i="1"/>
  <c r="E109" i="1"/>
  <c r="F109" i="1"/>
  <c r="G109" i="1"/>
  <c r="H109" i="1"/>
  <c r="I109" i="1"/>
  <c r="J109" i="1"/>
  <c r="K109" i="1"/>
  <c r="L109" i="1"/>
  <c r="M109" i="1"/>
  <c r="N109" i="1"/>
  <c r="O109" i="1"/>
  <c r="P109" i="1"/>
  <c r="Q109" i="1"/>
  <c r="R109" i="1"/>
  <c r="S109" i="1"/>
  <c r="T109" i="1"/>
  <c r="U109" i="1"/>
  <c r="V109" i="1"/>
  <c r="W109" i="1"/>
  <c r="X109" i="1"/>
  <c r="Y109" i="1"/>
  <c r="Z109" i="1"/>
  <c r="AA109" i="1"/>
  <c r="AB109" i="1"/>
  <c r="AC109" i="1"/>
  <c r="AD109" i="1"/>
  <c r="AE109" i="1"/>
  <c r="AF109" i="1"/>
  <c r="AG109" i="1"/>
  <c r="C110" i="1"/>
  <c r="D110" i="1"/>
  <c r="E110" i="1"/>
  <c r="F110" i="1"/>
  <c r="G110" i="1"/>
  <c r="H110" i="1"/>
  <c r="I110" i="1"/>
  <c r="J110" i="1"/>
  <c r="K110" i="1"/>
  <c r="L110" i="1"/>
  <c r="M110" i="1"/>
  <c r="N110" i="1"/>
  <c r="O110" i="1"/>
  <c r="P110" i="1"/>
  <c r="Q110" i="1"/>
  <c r="R110" i="1"/>
  <c r="S110" i="1"/>
  <c r="T110" i="1"/>
  <c r="U110" i="1"/>
  <c r="V110" i="1"/>
  <c r="W110" i="1"/>
  <c r="X110" i="1"/>
  <c r="Y110" i="1"/>
  <c r="Z110" i="1"/>
  <c r="AA110" i="1"/>
  <c r="AB110" i="1"/>
  <c r="AC110" i="1"/>
  <c r="AD110" i="1"/>
  <c r="AE110" i="1"/>
  <c r="AF110" i="1"/>
  <c r="AG110" i="1"/>
  <c r="C111" i="1"/>
  <c r="D111" i="1"/>
  <c r="E111" i="1"/>
  <c r="F111" i="1"/>
  <c r="G111" i="1"/>
  <c r="H111" i="1"/>
  <c r="I111" i="1"/>
  <c r="J111" i="1"/>
  <c r="K111" i="1"/>
  <c r="L111" i="1"/>
  <c r="M111" i="1"/>
  <c r="N111" i="1"/>
  <c r="O111" i="1"/>
  <c r="P111" i="1"/>
  <c r="Q111" i="1"/>
  <c r="R111" i="1"/>
  <c r="S111" i="1"/>
  <c r="T111" i="1"/>
  <c r="U111" i="1"/>
  <c r="V111" i="1"/>
  <c r="W111" i="1"/>
  <c r="X111" i="1"/>
  <c r="Y111" i="1"/>
  <c r="Z111" i="1"/>
  <c r="AA111" i="1"/>
  <c r="AB111" i="1"/>
  <c r="AC111" i="1"/>
  <c r="AD111" i="1"/>
  <c r="AE111" i="1"/>
  <c r="AF111" i="1"/>
  <c r="AG111" i="1"/>
  <c r="C112" i="1"/>
  <c r="D112" i="1"/>
  <c r="E112" i="1"/>
  <c r="F112" i="1"/>
  <c r="G112" i="1"/>
  <c r="H112" i="1"/>
  <c r="I112" i="1"/>
  <c r="J112" i="1"/>
  <c r="K112" i="1"/>
  <c r="L112" i="1"/>
  <c r="M112" i="1"/>
  <c r="N112" i="1"/>
  <c r="O112" i="1"/>
  <c r="P112" i="1"/>
  <c r="Q112" i="1"/>
  <c r="R112" i="1"/>
  <c r="S112" i="1"/>
  <c r="T112" i="1"/>
  <c r="U112" i="1"/>
  <c r="V112" i="1"/>
  <c r="W112" i="1"/>
  <c r="X112" i="1"/>
  <c r="Y112" i="1"/>
  <c r="Z112" i="1"/>
  <c r="AA112" i="1"/>
  <c r="AB112" i="1"/>
  <c r="AC112" i="1"/>
  <c r="AD112" i="1"/>
  <c r="AE112" i="1"/>
  <c r="AF112" i="1"/>
  <c r="AG112" i="1"/>
  <c r="C113" i="1"/>
  <c r="D113" i="1"/>
  <c r="E113" i="1"/>
  <c r="F113" i="1"/>
  <c r="G113" i="1"/>
  <c r="H113" i="1"/>
  <c r="I113" i="1"/>
  <c r="J113" i="1"/>
  <c r="K113" i="1"/>
  <c r="L113" i="1"/>
  <c r="M113" i="1"/>
  <c r="N113" i="1"/>
  <c r="O113" i="1"/>
  <c r="P113" i="1"/>
  <c r="Q113" i="1"/>
  <c r="R113" i="1"/>
  <c r="S113" i="1"/>
  <c r="T113" i="1"/>
  <c r="U113" i="1"/>
  <c r="V113" i="1"/>
  <c r="W113" i="1"/>
  <c r="X113" i="1"/>
  <c r="Y113" i="1"/>
  <c r="Z113" i="1"/>
  <c r="AA113" i="1"/>
  <c r="AB113" i="1"/>
  <c r="AC113" i="1"/>
  <c r="AD113" i="1"/>
  <c r="AE113" i="1"/>
  <c r="AF113" i="1"/>
  <c r="AG113" i="1"/>
  <c r="C114" i="1"/>
  <c r="D114" i="1"/>
  <c r="E114" i="1"/>
  <c r="F114" i="1"/>
  <c r="G114" i="1"/>
  <c r="H114" i="1"/>
  <c r="I114" i="1"/>
  <c r="J114" i="1"/>
  <c r="K114" i="1"/>
  <c r="L114" i="1"/>
  <c r="M114" i="1"/>
  <c r="N114" i="1"/>
  <c r="O114" i="1"/>
  <c r="P114" i="1"/>
  <c r="Q114" i="1"/>
  <c r="R114" i="1"/>
  <c r="S114" i="1"/>
  <c r="T114" i="1"/>
  <c r="U114" i="1"/>
  <c r="V114" i="1"/>
  <c r="W114" i="1"/>
  <c r="X114" i="1"/>
  <c r="Y114" i="1"/>
  <c r="Z114" i="1"/>
  <c r="AA114" i="1"/>
  <c r="AB114" i="1"/>
  <c r="AC114" i="1"/>
  <c r="AD114" i="1"/>
  <c r="AE114" i="1"/>
  <c r="AF114" i="1"/>
  <c r="AG114" i="1"/>
  <c r="C115" i="1"/>
  <c r="D115" i="1"/>
  <c r="E115" i="1"/>
  <c r="F115" i="1"/>
  <c r="G115" i="1"/>
  <c r="H115" i="1"/>
  <c r="I115" i="1"/>
  <c r="J115" i="1"/>
  <c r="K115" i="1"/>
  <c r="L115" i="1"/>
  <c r="M115" i="1"/>
  <c r="N115" i="1"/>
  <c r="O115" i="1"/>
  <c r="P115" i="1"/>
  <c r="Q115" i="1"/>
  <c r="R115" i="1"/>
  <c r="S115" i="1"/>
  <c r="T115" i="1"/>
  <c r="U115" i="1"/>
  <c r="V115" i="1"/>
  <c r="W115" i="1"/>
  <c r="X115" i="1"/>
  <c r="Y115" i="1"/>
  <c r="Z115" i="1"/>
  <c r="AA115" i="1"/>
  <c r="AB115" i="1"/>
  <c r="AC115" i="1"/>
  <c r="AD115" i="1"/>
  <c r="AE115" i="1"/>
  <c r="AF115" i="1"/>
  <c r="AG115" i="1"/>
  <c r="C116" i="1"/>
  <c r="D116" i="1"/>
  <c r="E116" i="1"/>
  <c r="F116" i="1"/>
  <c r="G116" i="1"/>
  <c r="H116" i="1"/>
  <c r="I116" i="1"/>
  <c r="J116" i="1"/>
  <c r="K116" i="1"/>
  <c r="L116" i="1"/>
  <c r="M116" i="1"/>
  <c r="N116" i="1"/>
  <c r="O116" i="1"/>
  <c r="P116" i="1"/>
  <c r="Q116" i="1"/>
  <c r="R116" i="1"/>
  <c r="S116" i="1"/>
  <c r="T116" i="1"/>
  <c r="U116" i="1"/>
  <c r="V116" i="1"/>
  <c r="W116" i="1"/>
  <c r="X116" i="1"/>
  <c r="Y116" i="1"/>
  <c r="Z116" i="1"/>
  <c r="AA116" i="1"/>
  <c r="AB116" i="1"/>
  <c r="AC116" i="1"/>
  <c r="AD116" i="1"/>
  <c r="AE116" i="1"/>
  <c r="AF116" i="1"/>
  <c r="AG116" i="1"/>
  <c r="C117" i="1"/>
  <c r="D117" i="1"/>
  <c r="E117" i="1"/>
  <c r="F117" i="1"/>
  <c r="G117" i="1"/>
  <c r="H117" i="1"/>
  <c r="I117" i="1"/>
  <c r="J117" i="1"/>
  <c r="K117" i="1"/>
  <c r="L117" i="1"/>
  <c r="M117" i="1"/>
  <c r="N117" i="1"/>
  <c r="O117" i="1"/>
  <c r="P117" i="1"/>
  <c r="Q117" i="1"/>
  <c r="R117" i="1"/>
  <c r="S117" i="1"/>
  <c r="T117" i="1"/>
  <c r="U117" i="1"/>
  <c r="V117" i="1"/>
  <c r="W117" i="1"/>
  <c r="X117" i="1"/>
  <c r="Y117" i="1"/>
  <c r="Z117" i="1"/>
  <c r="AA117" i="1"/>
  <c r="AB117" i="1"/>
  <c r="AC117" i="1"/>
  <c r="AD117" i="1"/>
  <c r="AE117" i="1"/>
  <c r="AF117" i="1"/>
  <c r="AG117" i="1"/>
  <c r="C118" i="1"/>
  <c r="D118" i="1"/>
  <c r="E118" i="1"/>
  <c r="F118" i="1"/>
  <c r="G118" i="1"/>
  <c r="H118" i="1"/>
  <c r="I118" i="1"/>
  <c r="J118" i="1"/>
  <c r="K118" i="1"/>
  <c r="L118" i="1"/>
  <c r="M118" i="1"/>
  <c r="N118" i="1"/>
  <c r="O118" i="1"/>
  <c r="P118" i="1"/>
  <c r="Q118" i="1"/>
  <c r="R118" i="1"/>
  <c r="S118" i="1"/>
  <c r="T118" i="1"/>
  <c r="U118" i="1"/>
  <c r="V118" i="1"/>
  <c r="W118" i="1"/>
  <c r="X118" i="1"/>
  <c r="Y118" i="1"/>
  <c r="Z118" i="1"/>
  <c r="AA118" i="1"/>
  <c r="AB118" i="1"/>
  <c r="AC118" i="1"/>
  <c r="AD118" i="1"/>
  <c r="AE118" i="1"/>
  <c r="AF118" i="1"/>
  <c r="AG118" i="1"/>
  <c r="C119" i="1"/>
  <c r="D119" i="1"/>
  <c r="E119" i="1"/>
  <c r="F119" i="1"/>
  <c r="G119" i="1"/>
  <c r="H119" i="1"/>
  <c r="I119" i="1"/>
  <c r="J119" i="1"/>
  <c r="K119" i="1"/>
  <c r="L119" i="1"/>
  <c r="M119" i="1"/>
  <c r="N119" i="1"/>
  <c r="O119" i="1"/>
  <c r="P119" i="1"/>
  <c r="Q119" i="1"/>
  <c r="R119" i="1"/>
  <c r="S119" i="1"/>
  <c r="T119" i="1"/>
  <c r="U119" i="1"/>
  <c r="V119" i="1"/>
  <c r="W119" i="1"/>
  <c r="X119" i="1"/>
  <c r="Y119" i="1"/>
  <c r="Z119" i="1"/>
  <c r="AA119" i="1"/>
  <c r="AB119" i="1"/>
  <c r="AC119" i="1"/>
  <c r="AD119" i="1"/>
  <c r="AE119" i="1"/>
  <c r="AF119" i="1"/>
  <c r="AG119" i="1"/>
  <c r="C120" i="1"/>
  <c r="D120" i="1"/>
  <c r="E120" i="1"/>
  <c r="F120" i="1"/>
  <c r="G120" i="1"/>
  <c r="H120" i="1"/>
  <c r="I120" i="1"/>
  <c r="J120" i="1"/>
  <c r="K120" i="1"/>
  <c r="L120" i="1"/>
  <c r="M120" i="1"/>
  <c r="N120" i="1"/>
  <c r="O120" i="1"/>
  <c r="P120" i="1"/>
  <c r="Q120" i="1"/>
  <c r="R120" i="1"/>
  <c r="S120" i="1"/>
  <c r="T120" i="1"/>
  <c r="U120" i="1"/>
  <c r="V120" i="1"/>
  <c r="W120" i="1"/>
  <c r="X120" i="1"/>
  <c r="Y120" i="1"/>
  <c r="Z120" i="1"/>
  <c r="AA120" i="1"/>
  <c r="AB120" i="1"/>
  <c r="AC120" i="1"/>
  <c r="AD120" i="1"/>
  <c r="AE120" i="1"/>
  <c r="AF120" i="1"/>
  <c r="AG120" i="1"/>
  <c r="C121" i="1"/>
  <c r="D121" i="1"/>
  <c r="E121" i="1"/>
  <c r="F121" i="1"/>
  <c r="G121" i="1"/>
  <c r="H121" i="1"/>
  <c r="I121" i="1"/>
  <c r="J121" i="1"/>
  <c r="K121" i="1"/>
  <c r="L121" i="1"/>
  <c r="M121" i="1"/>
  <c r="N121" i="1"/>
  <c r="O121" i="1"/>
  <c r="P121" i="1"/>
  <c r="Q121" i="1"/>
  <c r="R121" i="1"/>
  <c r="S121" i="1"/>
  <c r="T121" i="1"/>
  <c r="U121" i="1"/>
  <c r="V121" i="1"/>
  <c r="W121" i="1"/>
  <c r="X121" i="1"/>
  <c r="Y121" i="1"/>
  <c r="Z121" i="1"/>
  <c r="AA121" i="1"/>
  <c r="AB121" i="1"/>
  <c r="AC121" i="1"/>
  <c r="AD121" i="1"/>
  <c r="AE121" i="1"/>
  <c r="AF121" i="1"/>
  <c r="AG121" i="1"/>
  <c r="C122" i="1"/>
  <c r="D122" i="1"/>
  <c r="E122" i="1"/>
  <c r="F122" i="1"/>
  <c r="G122" i="1"/>
  <c r="H122" i="1"/>
  <c r="I122" i="1"/>
  <c r="J122" i="1"/>
  <c r="K122" i="1"/>
  <c r="L122" i="1"/>
  <c r="M122" i="1"/>
  <c r="N122" i="1"/>
  <c r="O122" i="1"/>
  <c r="P122" i="1"/>
  <c r="Q122" i="1"/>
  <c r="R122" i="1"/>
  <c r="S122" i="1"/>
  <c r="T122" i="1"/>
  <c r="U122" i="1"/>
  <c r="V122" i="1"/>
  <c r="W122" i="1"/>
  <c r="X122" i="1"/>
  <c r="Y122" i="1"/>
  <c r="Z122" i="1"/>
  <c r="AA122" i="1"/>
  <c r="AB122" i="1"/>
  <c r="AC122" i="1"/>
  <c r="AD122" i="1"/>
  <c r="AE122" i="1"/>
  <c r="AF122" i="1"/>
  <c r="AG122" i="1"/>
  <c r="C123" i="1"/>
  <c r="D123" i="1"/>
  <c r="E123" i="1"/>
  <c r="F123" i="1"/>
  <c r="G123" i="1"/>
  <c r="H123" i="1"/>
  <c r="I123" i="1"/>
  <c r="J123" i="1"/>
  <c r="K123" i="1"/>
  <c r="L123" i="1"/>
  <c r="M123" i="1"/>
  <c r="N123" i="1"/>
  <c r="O123" i="1"/>
  <c r="P123" i="1"/>
  <c r="Q123" i="1"/>
  <c r="R123" i="1"/>
  <c r="S123" i="1"/>
  <c r="T123" i="1"/>
  <c r="U123" i="1"/>
  <c r="V123" i="1"/>
  <c r="W123" i="1"/>
  <c r="X123" i="1"/>
  <c r="Y123" i="1"/>
  <c r="Z123" i="1"/>
  <c r="AA123" i="1"/>
  <c r="AB123" i="1"/>
  <c r="AC123" i="1"/>
  <c r="AD123" i="1"/>
  <c r="AE123" i="1"/>
  <c r="AF123" i="1"/>
  <c r="AG123" i="1"/>
  <c r="C124" i="1"/>
  <c r="D124" i="1"/>
  <c r="E124" i="1"/>
  <c r="F124" i="1"/>
  <c r="G124" i="1"/>
  <c r="H124" i="1"/>
  <c r="I124" i="1"/>
  <c r="J124" i="1"/>
  <c r="K124" i="1"/>
  <c r="L124" i="1"/>
  <c r="M124" i="1"/>
  <c r="N124" i="1"/>
  <c r="O124" i="1"/>
  <c r="P124" i="1"/>
  <c r="Q124" i="1"/>
  <c r="R124" i="1"/>
  <c r="S124" i="1"/>
  <c r="T124" i="1"/>
  <c r="U124" i="1"/>
  <c r="V124" i="1"/>
  <c r="W124" i="1"/>
  <c r="X124" i="1"/>
  <c r="Y124" i="1"/>
  <c r="Z124" i="1"/>
  <c r="AA124" i="1"/>
  <c r="AB124" i="1"/>
  <c r="AC124" i="1"/>
  <c r="AD124" i="1"/>
  <c r="AE124" i="1"/>
  <c r="AF124" i="1"/>
  <c r="AG124" i="1"/>
  <c r="C125" i="1"/>
  <c r="D125" i="1"/>
  <c r="E125" i="1"/>
  <c r="F125" i="1"/>
  <c r="G125" i="1"/>
  <c r="H125" i="1"/>
  <c r="I125" i="1"/>
  <c r="J125" i="1"/>
  <c r="K125" i="1"/>
  <c r="L125" i="1"/>
  <c r="M125" i="1"/>
  <c r="N125" i="1"/>
  <c r="O125" i="1"/>
  <c r="P125" i="1"/>
  <c r="Q125" i="1"/>
  <c r="R125" i="1"/>
  <c r="S125" i="1"/>
  <c r="T125" i="1"/>
  <c r="U125" i="1"/>
  <c r="V125" i="1"/>
  <c r="W125" i="1"/>
  <c r="X125" i="1"/>
  <c r="Y125" i="1"/>
  <c r="Z125" i="1"/>
  <c r="AA125" i="1"/>
  <c r="AB125" i="1"/>
  <c r="AC125" i="1"/>
  <c r="AD125" i="1"/>
  <c r="AE125" i="1"/>
  <c r="AF125" i="1"/>
  <c r="AG125" i="1"/>
  <c r="C126" i="1"/>
  <c r="D126" i="1"/>
  <c r="E126" i="1"/>
  <c r="F126" i="1"/>
  <c r="G126" i="1"/>
  <c r="H126" i="1"/>
  <c r="I126" i="1"/>
  <c r="J126" i="1"/>
  <c r="K126" i="1"/>
  <c r="L126" i="1"/>
  <c r="M126" i="1"/>
  <c r="N126" i="1"/>
  <c r="O126" i="1"/>
  <c r="P126" i="1"/>
  <c r="Q126" i="1"/>
  <c r="R126" i="1"/>
  <c r="S126" i="1"/>
  <c r="T126" i="1"/>
  <c r="U126" i="1"/>
  <c r="V126" i="1"/>
  <c r="W126" i="1"/>
  <c r="X126" i="1"/>
  <c r="Y126" i="1"/>
  <c r="Z126" i="1"/>
  <c r="AA126" i="1"/>
  <c r="AB126" i="1"/>
  <c r="AC126" i="1"/>
  <c r="AD126" i="1"/>
  <c r="AE126" i="1"/>
  <c r="AF126" i="1"/>
  <c r="AG126" i="1"/>
  <c r="C127" i="1"/>
  <c r="D127" i="1"/>
  <c r="E127" i="1"/>
  <c r="F127" i="1"/>
  <c r="G127" i="1"/>
  <c r="H127" i="1"/>
  <c r="I127" i="1"/>
  <c r="J127" i="1"/>
  <c r="K127" i="1"/>
  <c r="L127" i="1"/>
  <c r="M127" i="1"/>
  <c r="N127" i="1"/>
  <c r="O127" i="1"/>
  <c r="P127" i="1"/>
  <c r="Q127" i="1"/>
  <c r="R127" i="1"/>
  <c r="S127" i="1"/>
  <c r="T127" i="1"/>
  <c r="U127" i="1"/>
  <c r="V127" i="1"/>
  <c r="W127" i="1"/>
  <c r="X127" i="1"/>
  <c r="Y127" i="1"/>
  <c r="Z127" i="1"/>
  <c r="AA127" i="1"/>
  <c r="AB127" i="1"/>
  <c r="AC127" i="1"/>
  <c r="AD127" i="1"/>
  <c r="AE127" i="1"/>
  <c r="AF127" i="1"/>
  <c r="AG127" i="1"/>
  <c r="C128" i="1"/>
  <c r="D128" i="1"/>
  <c r="E128" i="1"/>
  <c r="F128" i="1"/>
  <c r="G128" i="1"/>
  <c r="H128" i="1"/>
  <c r="I128" i="1"/>
  <c r="J128" i="1"/>
  <c r="K128" i="1"/>
  <c r="L128" i="1"/>
  <c r="M128" i="1"/>
  <c r="N128" i="1"/>
  <c r="O128" i="1"/>
  <c r="P128" i="1"/>
  <c r="Q128" i="1"/>
  <c r="R128" i="1"/>
  <c r="S128" i="1"/>
  <c r="T128" i="1"/>
  <c r="U128" i="1"/>
  <c r="V128" i="1"/>
  <c r="W128" i="1"/>
  <c r="X128" i="1"/>
  <c r="Y128" i="1"/>
  <c r="Z128" i="1"/>
  <c r="AA128" i="1"/>
  <c r="AB128" i="1"/>
  <c r="AC128" i="1"/>
  <c r="AD128" i="1"/>
  <c r="AE128" i="1"/>
  <c r="AF128" i="1"/>
  <c r="AG128" i="1"/>
  <c r="C129" i="1"/>
  <c r="D129" i="1"/>
  <c r="E129" i="1"/>
  <c r="F129" i="1"/>
  <c r="G129" i="1"/>
  <c r="H129" i="1"/>
  <c r="I129" i="1"/>
  <c r="J129" i="1"/>
  <c r="K129" i="1"/>
  <c r="L129" i="1"/>
  <c r="M129" i="1"/>
  <c r="N129" i="1"/>
  <c r="O129" i="1"/>
  <c r="P129" i="1"/>
  <c r="Q129" i="1"/>
  <c r="R129" i="1"/>
  <c r="S129" i="1"/>
  <c r="T129" i="1"/>
  <c r="U129" i="1"/>
  <c r="V129" i="1"/>
  <c r="W129" i="1"/>
  <c r="X129" i="1"/>
  <c r="Y129" i="1"/>
  <c r="Z129" i="1"/>
  <c r="AA129" i="1"/>
  <c r="AB129" i="1"/>
  <c r="AC129" i="1"/>
  <c r="AD129" i="1"/>
  <c r="AE129" i="1"/>
  <c r="AF129" i="1"/>
  <c r="AG129" i="1"/>
  <c r="C130" i="1"/>
  <c r="D130" i="1"/>
  <c r="E130" i="1"/>
  <c r="F130" i="1"/>
  <c r="G130" i="1"/>
  <c r="H130" i="1"/>
  <c r="I130" i="1"/>
  <c r="J130" i="1"/>
  <c r="K130" i="1"/>
  <c r="L130" i="1"/>
  <c r="M130" i="1"/>
  <c r="N130" i="1"/>
  <c r="O130" i="1"/>
  <c r="P130" i="1"/>
  <c r="Q130" i="1"/>
  <c r="R130" i="1"/>
  <c r="S130" i="1"/>
  <c r="T130" i="1"/>
  <c r="U130" i="1"/>
  <c r="V130" i="1"/>
  <c r="W130" i="1"/>
  <c r="X130" i="1"/>
  <c r="Y130" i="1"/>
  <c r="Z130" i="1"/>
  <c r="AA130" i="1"/>
  <c r="AB130" i="1"/>
  <c r="AC130" i="1"/>
  <c r="AD130" i="1"/>
  <c r="AE130" i="1"/>
  <c r="AF130" i="1"/>
  <c r="AG130" i="1"/>
  <c r="C131" i="1"/>
  <c r="D131" i="1"/>
  <c r="E131" i="1"/>
  <c r="F131" i="1"/>
  <c r="G131" i="1"/>
  <c r="H131" i="1"/>
  <c r="I131" i="1"/>
  <c r="J131" i="1"/>
  <c r="K131" i="1"/>
  <c r="L131" i="1"/>
  <c r="M131" i="1"/>
  <c r="N131" i="1"/>
  <c r="O131" i="1"/>
  <c r="P131" i="1"/>
  <c r="Q131" i="1"/>
  <c r="R131" i="1"/>
  <c r="S131" i="1"/>
  <c r="T131" i="1"/>
  <c r="U131" i="1"/>
  <c r="V131" i="1"/>
  <c r="W131" i="1"/>
  <c r="X131" i="1"/>
  <c r="Y131" i="1"/>
  <c r="Z131" i="1"/>
  <c r="AA131" i="1"/>
  <c r="AB131" i="1"/>
  <c r="AC131" i="1"/>
  <c r="AD131" i="1"/>
  <c r="AE131" i="1"/>
  <c r="AF131" i="1"/>
  <c r="AG131" i="1"/>
  <c r="C132" i="1"/>
  <c r="D132" i="1"/>
  <c r="E132" i="1"/>
  <c r="F132" i="1"/>
  <c r="G132" i="1"/>
  <c r="H132" i="1"/>
  <c r="I132" i="1"/>
  <c r="J132" i="1"/>
  <c r="K132" i="1"/>
  <c r="L132" i="1"/>
  <c r="M132" i="1"/>
  <c r="N132" i="1"/>
  <c r="O132" i="1"/>
  <c r="P132" i="1"/>
  <c r="Q132" i="1"/>
  <c r="R132" i="1"/>
  <c r="S132" i="1"/>
  <c r="T132" i="1"/>
  <c r="U132" i="1"/>
  <c r="V132" i="1"/>
  <c r="W132" i="1"/>
  <c r="X132" i="1"/>
  <c r="Y132" i="1"/>
  <c r="Z132" i="1"/>
  <c r="AA132" i="1"/>
  <c r="AB132" i="1"/>
  <c r="AC132" i="1"/>
  <c r="AD132" i="1"/>
  <c r="AE132" i="1"/>
  <c r="AF132" i="1"/>
  <c r="AG132" i="1"/>
  <c r="C141" i="1"/>
  <c r="D141" i="1"/>
  <c r="E141" i="1"/>
  <c r="F141" i="1"/>
  <c r="G141" i="1"/>
  <c r="H141" i="1"/>
  <c r="I141" i="1"/>
  <c r="J141" i="1"/>
  <c r="K141" i="1"/>
  <c r="L141" i="1"/>
  <c r="M141" i="1"/>
  <c r="N141" i="1"/>
  <c r="O141" i="1"/>
  <c r="P141" i="1"/>
  <c r="Q141" i="1"/>
  <c r="R141" i="1"/>
  <c r="S141" i="1"/>
  <c r="T141" i="1"/>
  <c r="U141" i="1"/>
  <c r="V141" i="1"/>
  <c r="W141" i="1"/>
  <c r="X141" i="1"/>
  <c r="Y141" i="1"/>
  <c r="Z141" i="1"/>
  <c r="AA141" i="1"/>
  <c r="AB141" i="1"/>
  <c r="AC141" i="1"/>
  <c r="AD141" i="1"/>
  <c r="AE141" i="1"/>
  <c r="AF141" i="1"/>
  <c r="AG141" i="1"/>
  <c r="O142" i="1"/>
  <c r="K144" i="1"/>
  <c r="L144" i="1"/>
  <c r="AI144" i="1"/>
  <c r="C147" i="1"/>
  <c r="D147" i="1"/>
  <c r="E147" i="1"/>
  <c r="F147" i="1"/>
  <c r="G147" i="1"/>
  <c r="H147" i="1"/>
  <c r="I147" i="1"/>
  <c r="J147" i="1"/>
  <c r="K147" i="1"/>
  <c r="L147" i="1"/>
  <c r="M147" i="1"/>
  <c r="N147" i="1"/>
  <c r="O147" i="1"/>
  <c r="P147" i="1"/>
  <c r="Q147" i="1"/>
  <c r="R147" i="1"/>
  <c r="S147" i="1"/>
  <c r="T147" i="1"/>
  <c r="U147" i="1"/>
  <c r="V147" i="1"/>
  <c r="W147" i="1"/>
  <c r="X147" i="1"/>
  <c r="Y147" i="1"/>
  <c r="Z147" i="1"/>
  <c r="AA147" i="1"/>
  <c r="AB147" i="1"/>
  <c r="AC147" i="1"/>
  <c r="AD147" i="1"/>
  <c r="AE147" i="1"/>
  <c r="AF147" i="1"/>
  <c r="AG147" i="1"/>
  <c r="AI147" i="1"/>
  <c r="C150" i="1"/>
  <c r="D150" i="1"/>
  <c r="E150" i="1"/>
  <c r="F150" i="1"/>
  <c r="G150" i="1"/>
  <c r="H150" i="1"/>
  <c r="I150" i="1"/>
  <c r="J150" i="1"/>
  <c r="K150" i="1"/>
  <c r="L150" i="1"/>
  <c r="M150" i="1"/>
  <c r="N150" i="1"/>
  <c r="O150" i="1"/>
  <c r="P150" i="1"/>
  <c r="Q150" i="1"/>
  <c r="R150" i="1"/>
  <c r="S150" i="1"/>
  <c r="T150" i="1"/>
  <c r="U150" i="1"/>
  <c r="V150" i="1"/>
  <c r="W150" i="1"/>
  <c r="X150" i="1"/>
  <c r="Y150" i="1"/>
  <c r="Z150" i="1"/>
  <c r="AA150" i="1"/>
  <c r="AB150" i="1"/>
  <c r="AC150" i="1"/>
  <c r="AD150" i="1"/>
  <c r="AE150" i="1"/>
  <c r="AF150" i="1"/>
  <c r="AG150" i="1"/>
  <c r="C154" i="1"/>
  <c r="D154" i="1"/>
  <c r="E154" i="1"/>
  <c r="F154" i="1"/>
  <c r="G154" i="1"/>
  <c r="H154" i="1"/>
  <c r="I154" i="1"/>
  <c r="J154" i="1"/>
  <c r="K154" i="1"/>
  <c r="L154" i="1"/>
  <c r="M154" i="1"/>
  <c r="N154" i="1"/>
  <c r="O154" i="1"/>
  <c r="P154" i="1"/>
  <c r="Q154" i="1"/>
  <c r="R154" i="1"/>
  <c r="S154" i="1"/>
  <c r="T154" i="1"/>
  <c r="U154" i="1"/>
  <c r="V154" i="1"/>
  <c r="W154" i="1"/>
  <c r="X154" i="1"/>
  <c r="Y154" i="1"/>
  <c r="Z154" i="1"/>
  <c r="AA154" i="1"/>
  <c r="AB154" i="1"/>
  <c r="AC154" i="1"/>
  <c r="AD154" i="1"/>
  <c r="AE154" i="1"/>
  <c r="AF154" i="1"/>
  <c r="AG154" i="1"/>
  <c r="AI154" i="1"/>
  <c r="C156" i="1"/>
  <c r="D156" i="1"/>
  <c r="E156" i="1"/>
  <c r="F156" i="1"/>
  <c r="G156" i="1"/>
  <c r="H156" i="1"/>
  <c r="I156" i="1"/>
  <c r="J156" i="1"/>
  <c r="K156" i="1"/>
  <c r="L156" i="1"/>
  <c r="M156" i="1"/>
  <c r="N156" i="1"/>
  <c r="O156" i="1"/>
  <c r="P156" i="1"/>
  <c r="Q156" i="1"/>
  <c r="R156" i="1"/>
  <c r="S156" i="1"/>
  <c r="T156" i="1"/>
  <c r="U156" i="1"/>
  <c r="V156" i="1"/>
  <c r="W156" i="1"/>
  <c r="X156" i="1"/>
  <c r="Y156" i="1"/>
  <c r="Z156" i="1"/>
  <c r="AA156" i="1"/>
  <c r="AB156" i="1"/>
  <c r="AC156" i="1"/>
  <c r="AD156" i="1"/>
  <c r="AE156" i="1"/>
  <c r="AF156" i="1"/>
  <c r="AG156" i="1"/>
  <c r="D158" i="1"/>
  <c r="E158" i="1"/>
  <c r="F158" i="1"/>
  <c r="G158" i="1"/>
  <c r="H158" i="1"/>
  <c r="I158" i="1"/>
  <c r="J158" i="1"/>
  <c r="K158" i="1"/>
  <c r="L158" i="1"/>
  <c r="M158" i="1"/>
  <c r="N158" i="1"/>
  <c r="O158" i="1"/>
  <c r="P158" i="1"/>
  <c r="Q158" i="1"/>
  <c r="R158" i="1"/>
  <c r="S158" i="1"/>
  <c r="T158" i="1"/>
  <c r="U158" i="1"/>
  <c r="V158" i="1"/>
  <c r="W158" i="1"/>
  <c r="X158" i="1"/>
  <c r="Y158" i="1"/>
  <c r="Z158" i="1"/>
  <c r="AA158" i="1"/>
  <c r="AB158" i="1"/>
  <c r="AC158" i="1"/>
  <c r="AD158" i="1"/>
  <c r="AE158" i="1"/>
  <c r="AF158" i="1"/>
  <c r="AG158" i="1"/>
  <c r="AH158" i="1"/>
  <c r="C165" i="1"/>
  <c r="C166" i="1"/>
  <c r="C168" i="1"/>
  <c r="AI168" i="1"/>
  <c r="C169" i="1"/>
  <c r="AI169" i="1"/>
  <c r="AI170" i="1"/>
  <c r="C179" i="1"/>
  <c r="D179" i="1"/>
  <c r="E179" i="1"/>
  <c r="F179" i="1"/>
  <c r="G179" i="1"/>
  <c r="H179" i="1"/>
  <c r="I179" i="1"/>
  <c r="J179" i="1"/>
  <c r="K179" i="1"/>
  <c r="L179" i="1"/>
  <c r="M179" i="1"/>
  <c r="N179" i="1"/>
  <c r="O179" i="1"/>
  <c r="P179" i="1"/>
  <c r="Q179" i="1"/>
  <c r="R179" i="1"/>
  <c r="S179" i="1"/>
  <c r="T179" i="1"/>
  <c r="U179" i="1"/>
  <c r="V179" i="1"/>
  <c r="W179" i="1"/>
  <c r="X179" i="1"/>
  <c r="Y179" i="1"/>
  <c r="Z179" i="1"/>
  <c r="AA179" i="1"/>
  <c r="AB179" i="1"/>
  <c r="AC179" i="1"/>
  <c r="AD179" i="1"/>
  <c r="AE179" i="1"/>
  <c r="AF179" i="1"/>
  <c r="AG179" i="1"/>
  <c r="C181" i="1"/>
  <c r="D181" i="1"/>
  <c r="E181" i="1"/>
  <c r="F181" i="1"/>
  <c r="G181" i="1"/>
  <c r="H181" i="1"/>
  <c r="I181" i="1"/>
  <c r="J181" i="1"/>
  <c r="K181" i="1"/>
  <c r="L181" i="1"/>
  <c r="M181" i="1"/>
  <c r="N181" i="1"/>
  <c r="O181" i="1"/>
  <c r="U184" i="1"/>
  <c r="C188" i="1"/>
  <c r="D188" i="1"/>
  <c r="E188" i="1"/>
  <c r="F188" i="1"/>
  <c r="G188" i="1"/>
  <c r="AK189" i="1"/>
  <c r="AL189" i="1"/>
  <c r="AM189" i="1"/>
  <c r="AN189" i="1"/>
  <c r="AO189" i="1"/>
  <c r="AP189" i="1"/>
  <c r="AQ189" i="1"/>
  <c r="AR189" i="1"/>
  <c r="AS189" i="1"/>
  <c r="AT189" i="1"/>
  <c r="AU189" i="1"/>
  <c r="AV189" i="1"/>
  <c r="AW189" i="1"/>
  <c r="AX189" i="1"/>
  <c r="AY189" i="1"/>
  <c r="AZ189" i="1"/>
  <c r="BA189" i="1"/>
  <c r="BB189" i="1"/>
  <c r="BC189" i="1"/>
  <c r="BD189" i="1"/>
  <c r="BE189" i="1"/>
  <c r="BF189" i="1"/>
  <c r="BG189" i="1"/>
  <c r="BH189" i="1"/>
  <c r="BI189" i="1"/>
  <c r="BJ189" i="1"/>
  <c r="BK189" i="1"/>
  <c r="BL189" i="1"/>
  <c r="BM189" i="1"/>
  <c r="BN189" i="1"/>
  <c r="BO189" i="1"/>
  <c r="U191" i="1"/>
  <c r="V191" i="1"/>
  <c r="W191" i="1"/>
  <c r="X191" i="1"/>
  <c r="Y191" i="1"/>
  <c r="Z191" i="1"/>
  <c r="AA191" i="1"/>
  <c r="AB191" i="1"/>
  <c r="AC191" i="1"/>
  <c r="AD191" i="1"/>
  <c r="AE191" i="1"/>
  <c r="AF191" i="1"/>
  <c r="AG191" i="1"/>
  <c r="U192" i="1"/>
  <c r="V192" i="1"/>
  <c r="W192" i="1"/>
  <c r="X192" i="1"/>
  <c r="Y192" i="1"/>
  <c r="Z192" i="1"/>
  <c r="AA192" i="1"/>
  <c r="AB192" i="1"/>
  <c r="AC192" i="1"/>
  <c r="AD192" i="1"/>
  <c r="AE192" i="1"/>
  <c r="AF192" i="1"/>
  <c r="AG192" i="1"/>
  <c r="C193" i="1"/>
  <c r="D193" i="1"/>
  <c r="E193" i="1"/>
  <c r="F193" i="1"/>
  <c r="G193" i="1"/>
  <c r="H193" i="1"/>
  <c r="I193" i="1"/>
  <c r="J193" i="1"/>
  <c r="K193" i="1"/>
  <c r="L193" i="1"/>
  <c r="M193" i="1"/>
  <c r="N193" i="1"/>
  <c r="O193" i="1"/>
  <c r="P193" i="1"/>
  <c r="Q193" i="1"/>
  <c r="R193" i="1"/>
  <c r="S193" i="1"/>
  <c r="T193" i="1"/>
  <c r="U193" i="1"/>
  <c r="V193" i="1"/>
  <c r="W193" i="1"/>
  <c r="X193" i="1"/>
  <c r="Y193" i="1"/>
  <c r="Z193" i="1"/>
  <c r="AA193" i="1"/>
  <c r="AB193" i="1"/>
  <c r="AC193" i="1"/>
  <c r="AD193" i="1"/>
  <c r="AE193" i="1"/>
  <c r="AF193" i="1"/>
  <c r="AG193" i="1"/>
  <c r="C194" i="1"/>
  <c r="D194" i="1"/>
  <c r="E194" i="1"/>
  <c r="M194" i="1"/>
  <c r="N194" i="1"/>
  <c r="U194" i="1"/>
  <c r="V194" i="1"/>
  <c r="W194" i="1"/>
  <c r="X194" i="1"/>
  <c r="Y194" i="1"/>
  <c r="Z194" i="1"/>
  <c r="AA194" i="1"/>
  <c r="AB194" i="1"/>
  <c r="AC194" i="1"/>
  <c r="AD194" i="1"/>
  <c r="AE194" i="1"/>
  <c r="AF194" i="1"/>
  <c r="AG194" i="1"/>
  <c r="C195" i="1"/>
  <c r="D195" i="1"/>
  <c r="E195" i="1"/>
  <c r="U195" i="1"/>
  <c r="V195" i="1"/>
  <c r="W195" i="1"/>
  <c r="X195" i="1"/>
  <c r="Y195" i="1"/>
  <c r="Z195" i="1"/>
  <c r="AA195" i="1"/>
  <c r="AB195" i="1"/>
  <c r="AC195" i="1"/>
  <c r="AD195" i="1"/>
  <c r="AE195" i="1"/>
  <c r="AF195" i="1"/>
  <c r="AG195" i="1"/>
  <c r="U196" i="1"/>
  <c r="V196" i="1"/>
  <c r="W196" i="1"/>
  <c r="X196" i="1"/>
  <c r="Y196" i="1"/>
  <c r="Z196" i="1"/>
  <c r="AA196" i="1"/>
  <c r="AB196" i="1"/>
  <c r="AC196" i="1"/>
  <c r="AD196" i="1"/>
  <c r="AE196" i="1"/>
  <c r="AF196" i="1"/>
  <c r="AG196" i="1"/>
  <c r="U197" i="1"/>
  <c r="V197" i="1"/>
  <c r="W197" i="1"/>
  <c r="X197" i="1"/>
  <c r="Y197" i="1"/>
  <c r="Z197" i="1"/>
  <c r="AA197" i="1"/>
  <c r="AB197" i="1"/>
  <c r="AC197" i="1"/>
  <c r="AD197" i="1"/>
  <c r="AE197" i="1"/>
  <c r="AF197" i="1"/>
  <c r="AG197" i="1"/>
  <c r="C198" i="1"/>
  <c r="D198" i="1"/>
  <c r="E198" i="1"/>
  <c r="U198" i="1"/>
  <c r="V198" i="1"/>
  <c r="W198" i="1"/>
  <c r="X198" i="1"/>
  <c r="Y198" i="1"/>
  <c r="Z198" i="1"/>
  <c r="AA198" i="1"/>
  <c r="AB198" i="1"/>
  <c r="AC198" i="1"/>
  <c r="AD198" i="1"/>
  <c r="AE198" i="1"/>
  <c r="AF198" i="1"/>
  <c r="AG198" i="1"/>
  <c r="C201" i="1"/>
  <c r="D201" i="1"/>
  <c r="E201" i="1"/>
  <c r="F201" i="1"/>
  <c r="G201" i="1"/>
  <c r="H201" i="1"/>
  <c r="I201" i="1"/>
  <c r="J201" i="1"/>
  <c r="K201" i="1"/>
  <c r="L201" i="1"/>
  <c r="M201" i="1"/>
  <c r="N201" i="1"/>
  <c r="O201" i="1"/>
  <c r="P201" i="1"/>
  <c r="Q201" i="1"/>
  <c r="R201" i="1"/>
  <c r="S201" i="1"/>
  <c r="T201" i="1"/>
  <c r="U201" i="1"/>
  <c r="V201" i="1"/>
  <c r="W201" i="1"/>
  <c r="X201" i="1"/>
  <c r="Y201" i="1"/>
  <c r="Z201" i="1"/>
  <c r="AA201" i="1"/>
  <c r="AB201" i="1"/>
  <c r="AC201" i="1"/>
  <c r="AD201" i="1"/>
  <c r="AE201" i="1"/>
  <c r="AF201" i="1"/>
  <c r="AG201" i="1"/>
  <c r="C202" i="1"/>
  <c r="D202" i="1"/>
  <c r="E202" i="1"/>
  <c r="F202" i="1"/>
  <c r="G202" i="1"/>
  <c r="H202" i="1"/>
  <c r="I202" i="1"/>
  <c r="J202" i="1"/>
  <c r="K202" i="1"/>
  <c r="L202" i="1"/>
  <c r="M202" i="1"/>
  <c r="N202" i="1"/>
  <c r="O202" i="1"/>
  <c r="P202" i="1"/>
  <c r="Q202" i="1"/>
  <c r="R202" i="1"/>
  <c r="S202" i="1"/>
  <c r="T202" i="1"/>
  <c r="U202" i="1"/>
  <c r="V202" i="1"/>
  <c r="W202" i="1"/>
  <c r="X202" i="1"/>
  <c r="Y202" i="1"/>
  <c r="Z202" i="1"/>
  <c r="AA202" i="1"/>
  <c r="AB202" i="1"/>
  <c r="AC202" i="1"/>
  <c r="AD202" i="1"/>
  <c r="AE202" i="1"/>
  <c r="AF202" i="1"/>
  <c r="AG202" i="1"/>
  <c r="AI202" i="1"/>
  <c r="I208" i="1"/>
  <c r="J208" i="1"/>
  <c r="K208" i="1"/>
  <c r="L208" i="1"/>
  <c r="M208" i="1"/>
  <c r="N208" i="1"/>
  <c r="I209" i="1"/>
  <c r="J209" i="1"/>
  <c r="K209" i="1"/>
  <c r="L209" i="1"/>
  <c r="M209" i="1"/>
  <c r="N209" i="1"/>
  <c r="O209" i="1"/>
  <c r="P209" i="1"/>
  <c r="Q209" i="1"/>
  <c r="R209" i="1"/>
  <c r="S209" i="1"/>
  <c r="AI228" i="1"/>
  <c r="N231" i="1"/>
  <c r="O231" i="1"/>
  <c r="P231" i="1"/>
  <c r="Q231" i="1"/>
  <c r="R231" i="1"/>
  <c r="S231" i="1"/>
  <c r="T231" i="1"/>
  <c r="U231" i="1"/>
  <c r="C236" i="1"/>
  <c r="D236" i="1"/>
  <c r="E236" i="1"/>
  <c r="F236" i="1"/>
  <c r="G236" i="1"/>
  <c r="H236" i="1"/>
  <c r="I236" i="1"/>
  <c r="J236" i="1"/>
  <c r="K236" i="1"/>
  <c r="L236" i="1"/>
  <c r="M236" i="1"/>
  <c r="N236" i="1"/>
  <c r="O236" i="1"/>
  <c r="P236" i="1"/>
  <c r="Q236" i="1"/>
  <c r="R236" i="1"/>
  <c r="S236" i="1"/>
  <c r="T236" i="1"/>
  <c r="U236" i="1"/>
  <c r="C245" i="1"/>
  <c r="D245" i="1"/>
  <c r="E245" i="1"/>
  <c r="F245" i="1"/>
  <c r="G245" i="1"/>
  <c r="H245" i="1"/>
  <c r="I245" i="1"/>
  <c r="J245" i="1"/>
  <c r="K245" i="1"/>
  <c r="L245" i="1"/>
  <c r="M245" i="1"/>
  <c r="N245" i="1"/>
  <c r="O245" i="1"/>
  <c r="P245" i="1"/>
  <c r="Q245" i="1"/>
  <c r="R245" i="1"/>
  <c r="S245" i="1"/>
  <c r="T245" i="1"/>
  <c r="U245" i="1"/>
  <c r="O252" i="1"/>
  <c r="C278" i="1"/>
  <c r="D278" i="1"/>
  <c r="E278" i="1"/>
  <c r="F278" i="1"/>
  <c r="G278" i="1"/>
  <c r="H278" i="1"/>
  <c r="I278" i="1"/>
  <c r="J278" i="1"/>
  <c r="K278" i="1"/>
  <c r="L278" i="1"/>
  <c r="M278" i="1"/>
  <c r="N278" i="1"/>
  <c r="O278" i="1"/>
  <c r="P278" i="1"/>
  <c r="Q278" i="1"/>
  <c r="R278" i="1"/>
  <c r="S278" i="1"/>
  <c r="T278" i="1"/>
  <c r="U278" i="1"/>
  <c r="V278" i="1"/>
  <c r="W278" i="1"/>
  <c r="X278" i="1"/>
  <c r="Y278" i="1"/>
  <c r="Z278" i="1"/>
  <c r="AA278" i="1"/>
  <c r="AB278" i="1"/>
  <c r="AC278" i="1"/>
  <c r="AD278" i="1"/>
  <c r="AE278" i="1"/>
  <c r="AF278" i="1"/>
  <c r="AG278" i="1"/>
  <c r="AI278" i="1"/>
  <c r="U283" i="1"/>
  <c r="V283" i="1"/>
  <c r="W283" i="1"/>
  <c r="X283" i="1"/>
  <c r="Y283" i="1"/>
  <c r="Z283" i="1"/>
  <c r="AA283" i="1"/>
  <c r="AB283" i="1"/>
  <c r="AC283" i="1"/>
  <c r="AD283" i="1"/>
  <c r="AE283" i="1"/>
  <c r="AF283" i="1"/>
  <c r="AG283" i="1"/>
  <c r="AI283" i="1"/>
  <c r="U284" i="1"/>
  <c r="V284" i="1"/>
  <c r="W284" i="1"/>
  <c r="X284" i="1"/>
  <c r="Y284" i="1"/>
  <c r="Z284" i="1"/>
  <c r="AA284" i="1"/>
  <c r="AB284" i="1"/>
  <c r="AC284" i="1"/>
  <c r="AD284" i="1"/>
  <c r="AE284" i="1"/>
  <c r="AF284" i="1"/>
  <c r="AG284" i="1"/>
  <c r="AI284" i="1"/>
  <c r="C285" i="1"/>
  <c r="D285" i="1"/>
  <c r="E285" i="1"/>
  <c r="F285" i="1"/>
  <c r="G285" i="1"/>
  <c r="H285" i="1"/>
  <c r="I285" i="1"/>
  <c r="J285" i="1"/>
  <c r="K285" i="1"/>
  <c r="L285" i="1"/>
  <c r="M285" i="1"/>
  <c r="N285" i="1"/>
  <c r="O285" i="1"/>
  <c r="P285" i="1"/>
  <c r="Q285" i="1"/>
  <c r="R285" i="1"/>
  <c r="S285" i="1"/>
  <c r="T285" i="1"/>
  <c r="U285" i="1"/>
  <c r="V285" i="1"/>
  <c r="W285" i="1"/>
  <c r="X285" i="1"/>
  <c r="Y285" i="1"/>
  <c r="Z285" i="1"/>
  <c r="AA285" i="1"/>
  <c r="AB285" i="1"/>
  <c r="AC285" i="1"/>
  <c r="AD285" i="1"/>
  <c r="AE285" i="1"/>
  <c r="AF285" i="1"/>
  <c r="AG285" i="1"/>
  <c r="U286" i="1"/>
  <c r="V286" i="1"/>
  <c r="W286" i="1"/>
  <c r="X286" i="1"/>
  <c r="Y286" i="1"/>
  <c r="Z286" i="1"/>
  <c r="AA286" i="1"/>
  <c r="AB286" i="1"/>
  <c r="AC286" i="1"/>
  <c r="AD286" i="1"/>
  <c r="AE286" i="1"/>
  <c r="AF286" i="1"/>
  <c r="AG286" i="1"/>
  <c r="AI286" i="1"/>
  <c r="U287" i="1"/>
  <c r="V287" i="1"/>
  <c r="W287" i="1"/>
  <c r="X287" i="1"/>
  <c r="Y287" i="1"/>
  <c r="Z287" i="1"/>
  <c r="AA287" i="1"/>
  <c r="AB287" i="1"/>
  <c r="AC287" i="1"/>
  <c r="AD287" i="1"/>
  <c r="AE287" i="1"/>
  <c r="AF287" i="1"/>
  <c r="AG287" i="1"/>
  <c r="AI287" i="1"/>
  <c r="U288" i="1"/>
  <c r="V288" i="1"/>
  <c r="W288" i="1"/>
  <c r="X288" i="1"/>
  <c r="Y288" i="1"/>
  <c r="Z288" i="1"/>
  <c r="AA288" i="1"/>
  <c r="AB288" i="1"/>
  <c r="AC288" i="1"/>
  <c r="AD288" i="1"/>
  <c r="AE288" i="1"/>
  <c r="AF288" i="1"/>
  <c r="AG288" i="1"/>
  <c r="U289" i="1"/>
  <c r="V289" i="1"/>
  <c r="W289" i="1"/>
  <c r="X289" i="1"/>
  <c r="Y289" i="1"/>
  <c r="Z289" i="1"/>
  <c r="AA289" i="1"/>
  <c r="AB289" i="1"/>
  <c r="AC289" i="1"/>
  <c r="AD289" i="1"/>
  <c r="AE289" i="1"/>
  <c r="AF289" i="1"/>
  <c r="AG289" i="1"/>
  <c r="AI289" i="1"/>
  <c r="C290" i="1"/>
  <c r="D290" i="1"/>
  <c r="E290" i="1"/>
  <c r="F290" i="1"/>
  <c r="G290" i="1"/>
  <c r="H290" i="1"/>
  <c r="I290" i="1"/>
  <c r="J290" i="1"/>
  <c r="K290" i="1"/>
  <c r="L290" i="1"/>
  <c r="M290" i="1"/>
  <c r="N290" i="1"/>
  <c r="O290" i="1"/>
  <c r="P290" i="1"/>
  <c r="Q290" i="1"/>
  <c r="R290" i="1"/>
  <c r="S290" i="1"/>
  <c r="T290" i="1"/>
  <c r="U290" i="1"/>
  <c r="V290" i="1"/>
  <c r="W290" i="1"/>
  <c r="X290" i="1"/>
  <c r="Y290" i="1"/>
  <c r="Z290" i="1"/>
  <c r="AA290" i="1"/>
  <c r="AB290" i="1"/>
  <c r="AC290" i="1"/>
  <c r="AD290" i="1"/>
  <c r="AE290" i="1"/>
  <c r="AF290" i="1"/>
  <c r="AG290" i="1"/>
  <c r="AI290" i="1"/>
  <c r="C291" i="1"/>
  <c r="D291" i="1"/>
  <c r="E291" i="1"/>
  <c r="F291" i="1"/>
  <c r="G291" i="1"/>
  <c r="H291" i="1"/>
  <c r="I291" i="1"/>
  <c r="J291" i="1"/>
  <c r="K291" i="1"/>
  <c r="L291" i="1"/>
  <c r="M291" i="1"/>
  <c r="N291" i="1"/>
  <c r="O291" i="1"/>
  <c r="P291" i="1"/>
  <c r="Q291" i="1"/>
  <c r="R291" i="1"/>
  <c r="S291" i="1"/>
  <c r="T291" i="1"/>
  <c r="U291" i="1"/>
  <c r="V291" i="1"/>
  <c r="W291" i="1"/>
  <c r="X291" i="1"/>
  <c r="Y291" i="1"/>
  <c r="Z291" i="1"/>
  <c r="AA291" i="1"/>
  <c r="AB291" i="1"/>
  <c r="AC291" i="1"/>
  <c r="AD291" i="1"/>
  <c r="AE291" i="1"/>
  <c r="AF291" i="1"/>
  <c r="AG291" i="1"/>
  <c r="AI291" i="1"/>
  <c r="C292" i="1"/>
  <c r="D292" i="1"/>
  <c r="E292" i="1"/>
  <c r="F292" i="1"/>
  <c r="G292" i="1"/>
  <c r="H292" i="1"/>
  <c r="I292" i="1"/>
  <c r="J292" i="1"/>
  <c r="K292" i="1"/>
  <c r="L292" i="1"/>
  <c r="M292" i="1"/>
  <c r="N292" i="1"/>
  <c r="O292" i="1"/>
  <c r="P292" i="1"/>
  <c r="Q292" i="1"/>
  <c r="R292" i="1"/>
  <c r="S292" i="1"/>
  <c r="T292" i="1"/>
  <c r="U292" i="1"/>
  <c r="V292" i="1"/>
  <c r="W292" i="1"/>
  <c r="X292" i="1"/>
  <c r="Y292" i="1"/>
  <c r="Z292" i="1"/>
  <c r="AA292" i="1"/>
  <c r="AB292" i="1"/>
  <c r="AC292" i="1"/>
  <c r="AD292" i="1"/>
  <c r="AE292" i="1"/>
  <c r="AF292" i="1"/>
  <c r="AG292" i="1"/>
  <c r="AI292" i="1"/>
  <c r="U293" i="1"/>
  <c r="V293" i="1"/>
  <c r="W293" i="1"/>
  <c r="X293" i="1"/>
  <c r="Y293" i="1"/>
  <c r="Z293" i="1"/>
  <c r="AA293" i="1"/>
  <c r="AB293" i="1"/>
  <c r="AC293" i="1"/>
  <c r="AD293" i="1"/>
  <c r="AE293" i="1"/>
  <c r="AF293" i="1"/>
  <c r="AG293" i="1"/>
  <c r="AI293" i="1"/>
  <c r="U294" i="1"/>
  <c r="V294" i="1"/>
  <c r="W294" i="1"/>
  <c r="X294" i="1"/>
  <c r="Y294" i="1"/>
  <c r="Z294" i="1"/>
  <c r="AA294" i="1"/>
  <c r="AB294" i="1"/>
  <c r="AC294" i="1"/>
  <c r="AD294" i="1"/>
  <c r="AE294" i="1"/>
  <c r="AF294" i="1"/>
  <c r="AG294" i="1"/>
  <c r="C295" i="1"/>
  <c r="D295" i="1"/>
  <c r="E295" i="1"/>
  <c r="F295" i="1"/>
  <c r="G295" i="1"/>
  <c r="H295" i="1"/>
  <c r="I295" i="1"/>
  <c r="J295" i="1"/>
  <c r="K295" i="1"/>
  <c r="L295" i="1"/>
  <c r="M295" i="1"/>
  <c r="N295" i="1"/>
  <c r="O295" i="1"/>
  <c r="P295" i="1"/>
  <c r="Q295" i="1"/>
  <c r="R295" i="1"/>
  <c r="S295" i="1"/>
  <c r="T295" i="1"/>
  <c r="U295" i="1"/>
  <c r="V295" i="1"/>
  <c r="W295" i="1"/>
  <c r="X295" i="1"/>
  <c r="Y295" i="1"/>
  <c r="Z295" i="1"/>
  <c r="AA295" i="1"/>
  <c r="AB295" i="1"/>
  <c r="AC295" i="1"/>
  <c r="AD295" i="1"/>
  <c r="AE295" i="1"/>
  <c r="AF295" i="1"/>
  <c r="AG295" i="1"/>
  <c r="AI295" i="1"/>
  <c r="U296" i="1"/>
  <c r="V296" i="1"/>
  <c r="W296" i="1"/>
  <c r="X296" i="1"/>
  <c r="Y296" i="1"/>
  <c r="Z296" i="1"/>
  <c r="AA296" i="1"/>
  <c r="AB296" i="1"/>
  <c r="AC296" i="1"/>
  <c r="AD296" i="1"/>
  <c r="AE296" i="1"/>
  <c r="AF296" i="1"/>
  <c r="AG296" i="1"/>
  <c r="AI296" i="1"/>
  <c r="Q297" i="1"/>
  <c r="R297" i="1"/>
  <c r="S297" i="1"/>
  <c r="T297" i="1"/>
  <c r="U297" i="1"/>
  <c r="V297" i="1"/>
  <c r="W297" i="1"/>
  <c r="X297" i="1"/>
  <c r="Y297" i="1"/>
  <c r="Z297" i="1"/>
  <c r="AA297" i="1"/>
  <c r="AB297" i="1"/>
  <c r="AC297" i="1"/>
  <c r="AD297" i="1"/>
  <c r="AE297" i="1"/>
  <c r="AF297" i="1"/>
  <c r="AG297" i="1"/>
  <c r="AI297" i="1"/>
  <c r="C298" i="1"/>
  <c r="D298" i="1"/>
  <c r="E298" i="1"/>
  <c r="F298" i="1"/>
  <c r="K298" i="1"/>
  <c r="L298" i="1"/>
  <c r="M298" i="1"/>
  <c r="N298" i="1"/>
  <c r="O298" i="1"/>
  <c r="P298" i="1"/>
  <c r="Q298" i="1"/>
  <c r="R298" i="1"/>
  <c r="S298" i="1"/>
  <c r="T298" i="1"/>
  <c r="U298" i="1"/>
  <c r="V298" i="1"/>
  <c r="W298" i="1"/>
  <c r="X298" i="1"/>
  <c r="Y298" i="1"/>
  <c r="Z298" i="1"/>
  <c r="AA298" i="1"/>
  <c r="AB298" i="1"/>
  <c r="AC298" i="1"/>
  <c r="AD298" i="1"/>
  <c r="AE298" i="1"/>
  <c r="AF298" i="1"/>
  <c r="AG298" i="1"/>
  <c r="C299" i="1"/>
  <c r="D299" i="1"/>
  <c r="E299" i="1"/>
  <c r="F299" i="1"/>
  <c r="G299" i="1"/>
  <c r="H299" i="1"/>
  <c r="I299" i="1"/>
  <c r="J299" i="1"/>
  <c r="K299" i="1"/>
  <c r="L299" i="1"/>
  <c r="M299" i="1"/>
  <c r="N299" i="1"/>
  <c r="O299" i="1"/>
  <c r="P299" i="1"/>
  <c r="Q299" i="1"/>
  <c r="R299" i="1"/>
  <c r="S299" i="1"/>
  <c r="T299" i="1"/>
  <c r="U299" i="1"/>
  <c r="V299" i="1"/>
  <c r="W299" i="1"/>
  <c r="X299" i="1"/>
  <c r="Y299" i="1"/>
  <c r="Z299" i="1"/>
  <c r="AA299" i="1"/>
  <c r="AB299" i="1"/>
  <c r="AC299" i="1"/>
  <c r="AD299" i="1"/>
  <c r="AE299" i="1"/>
  <c r="AF299" i="1"/>
  <c r="AG299" i="1"/>
  <c r="AI299" i="1"/>
  <c r="C300" i="1"/>
  <c r="D300" i="1"/>
  <c r="E300" i="1"/>
  <c r="F300" i="1"/>
  <c r="G300" i="1"/>
  <c r="H300" i="1"/>
  <c r="I300" i="1"/>
  <c r="J300" i="1"/>
  <c r="K300" i="1"/>
  <c r="L300" i="1"/>
  <c r="M300" i="1"/>
  <c r="N300" i="1"/>
  <c r="O300" i="1"/>
  <c r="P300" i="1"/>
  <c r="Q300" i="1"/>
  <c r="R300" i="1"/>
  <c r="S300" i="1"/>
  <c r="T300" i="1"/>
  <c r="U300" i="1"/>
  <c r="V300" i="1"/>
  <c r="W300" i="1"/>
  <c r="X300" i="1"/>
  <c r="Y300" i="1"/>
  <c r="Z300" i="1"/>
  <c r="AA300" i="1"/>
  <c r="AB300" i="1"/>
  <c r="AC300" i="1"/>
  <c r="AD300" i="1"/>
  <c r="AE300" i="1"/>
  <c r="AF300" i="1"/>
  <c r="AG300" i="1"/>
  <c r="AI300" i="1"/>
  <c r="U301" i="1"/>
  <c r="V301" i="1"/>
  <c r="W301" i="1"/>
  <c r="X301" i="1"/>
  <c r="Y301" i="1"/>
  <c r="Z301" i="1"/>
  <c r="AA301" i="1"/>
  <c r="AB301" i="1"/>
  <c r="AC301" i="1"/>
  <c r="AD301" i="1"/>
  <c r="AE301" i="1"/>
  <c r="AF301" i="1"/>
  <c r="AG301" i="1"/>
  <c r="AI301" i="1"/>
  <c r="R302" i="1"/>
  <c r="U302" i="1"/>
  <c r="V302" i="1"/>
  <c r="W302" i="1"/>
  <c r="X302" i="1"/>
  <c r="Y302" i="1"/>
  <c r="Z302" i="1"/>
  <c r="AA302" i="1"/>
  <c r="AB302" i="1"/>
  <c r="AC302" i="1"/>
  <c r="AD302" i="1"/>
  <c r="AE302" i="1"/>
  <c r="AF302" i="1"/>
  <c r="AG302" i="1"/>
  <c r="AI302" i="1"/>
  <c r="C303" i="1"/>
  <c r="D303" i="1"/>
  <c r="E303" i="1"/>
  <c r="G303" i="1"/>
  <c r="J303" i="1"/>
  <c r="K303" i="1"/>
  <c r="L303" i="1"/>
  <c r="M303" i="1"/>
  <c r="N303" i="1"/>
  <c r="O303" i="1"/>
  <c r="P303" i="1"/>
  <c r="Q303" i="1"/>
  <c r="R303" i="1"/>
  <c r="S303" i="1"/>
  <c r="T303" i="1"/>
  <c r="U303" i="1"/>
  <c r="V303" i="1"/>
  <c r="W303" i="1"/>
  <c r="X303" i="1"/>
  <c r="Y303" i="1"/>
  <c r="Z303" i="1"/>
  <c r="AA303" i="1"/>
  <c r="AB303" i="1"/>
  <c r="AC303" i="1"/>
  <c r="AD303" i="1"/>
  <c r="AE303" i="1"/>
  <c r="AF303" i="1"/>
  <c r="AG303" i="1"/>
  <c r="U304" i="1"/>
  <c r="V304" i="1"/>
  <c r="W304" i="1"/>
  <c r="X304" i="1"/>
  <c r="Y304" i="1"/>
  <c r="Z304" i="1"/>
  <c r="AA304" i="1"/>
  <c r="AB304" i="1"/>
  <c r="AC304" i="1"/>
  <c r="AD304" i="1"/>
  <c r="AE304" i="1"/>
  <c r="AF304" i="1"/>
  <c r="AG304" i="1"/>
  <c r="AI304" i="1"/>
  <c r="U305" i="1"/>
  <c r="V305" i="1"/>
  <c r="W305" i="1"/>
  <c r="X305" i="1"/>
  <c r="Y305" i="1"/>
  <c r="Z305" i="1"/>
  <c r="AA305" i="1"/>
  <c r="AB305" i="1"/>
  <c r="AC305" i="1"/>
  <c r="AD305" i="1"/>
  <c r="AE305" i="1"/>
  <c r="AF305" i="1"/>
  <c r="AG305" i="1"/>
  <c r="AI305" i="1"/>
  <c r="C306" i="1"/>
  <c r="D306" i="1"/>
  <c r="E306" i="1"/>
  <c r="F306" i="1"/>
  <c r="G306" i="1"/>
  <c r="H306" i="1"/>
  <c r="I306" i="1"/>
  <c r="J306" i="1"/>
  <c r="K306" i="1"/>
  <c r="L306" i="1"/>
  <c r="M306" i="1"/>
  <c r="N306" i="1"/>
  <c r="O306" i="1"/>
  <c r="P306" i="1"/>
  <c r="Q306" i="1"/>
  <c r="R306" i="1"/>
  <c r="S306" i="1"/>
  <c r="T306" i="1"/>
  <c r="U306" i="1"/>
  <c r="V306" i="1"/>
  <c r="W306" i="1"/>
  <c r="X306" i="1"/>
  <c r="Y306" i="1"/>
  <c r="Z306" i="1"/>
  <c r="AA306" i="1"/>
  <c r="AB306" i="1"/>
  <c r="AC306" i="1"/>
  <c r="AD306" i="1"/>
  <c r="AE306" i="1"/>
  <c r="AF306" i="1"/>
  <c r="AG306" i="1"/>
  <c r="AI306" i="1"/>
  <c r="C307" i="1"/>
  <c r="D307" i="1"/>
  <c r="E307" i="1"/>
  <c r="F307" i="1"/>
  <c r="G307" i="1"/>
  <c r="H307" i="1"/>
  <c r="I307" i="1"/>
  <c r="J307" i="1"/>
  <c r="K307" i="1"/>
  <c r="L307" i="1"/>
  <c r="M307" i="1"/>
  <c r="N307" i="1"/>
  <c r="O307" i="1"/>
  <c r="P307" i="1"/>
  <c r="Q307" i="1"/>
  <c r="R307" i="1"/>
  <c r="S307" i="1"/>
  <c r="T307" i="1"/>
  <c r="U307" i="1"/>
  <c r="V307" i="1"/>
  <c r="W307" i="1"/>
  <c r="X307" i="1"/>
  <c r="Y307" i="1"/>
  <c r="Z307" i="1"/>
  <c r="AA307" i="1"/>
  <c r="AB307" i="1"/>
  <c r="AC307" i="1"/>
  <c r="AD307" i="1"/>
  <c r="AE307" i="1"/>
  <c r="AF307" i="1"/>
  <c r="AG307" i="1"/>
  <c r="AI307" i="1"/>
  <c r="C308" i="1"/>
  <c r="D308" i="1"/>
  <c r="E308" i="1"/>
  <c r="F308" i="1"/>
  <c r="G308" i="1"/>
  <c r="H308" i="1"/>
  <c r="I308" i="1"/>
  <c r="J308" i="1"/>
  <c r="K308" i="1"/>
  <c r="L308" i="1"/>
  <c r="M308" i="1"/>
  <c r="N308" i="1"/>
  <c r="O308" i="1"/>
  <c r="P308" i="1"/>
  <c r="Q308" i="1"/>
  <c r="R308" i="1"/>
  <c r="S308" i="1"/>
  <c r="T308" i="1"/>
  <c r="U308" i="1"/>
  <c r="V308" i="1"/>
  <c r="W308" i="1"/>
  <c r="X308" i="1"/>
  <c r="Y308" i="1"/>
  <c r="Z308" i="1"/>
  <c r="AA308" i="1"/>
  <c r="AB308" i="1"/>
  <c r="AC308" i="1"/>
  <c r="AD308" i="1"/>
  <c r="AE308" i="1"/>
  <c r="AF308" i="1"/>
  <c r="AG308" i="1"/>
  <c r="U309" i="1"/>
  <c r="V309" i="1"/>
  <c r="W309" i="1"/>
  <c r="X309" i="1"/>
  <c r="Y309" i="1"/>
  <c r="Z309" i="1"/>
  <c r="AA309" i="1"/>
  <c r="AB309" i="1"/>
  <c r="AC309" i="1"/>
  <c r="AD309" i="1"/>
  <c r="AE309" i="1"/>
  <c r="AF309" i="1"/>
  <c r="AG309" i="1"/>
  <c r="AI309" i="1"/>
  <c r="U310" i="1"/>
  <c r="V310" i="1"/>
  <c r="W310" i="1"/>
  <c r="X310" i="1"/>
  <c r="Y310" i="1"/>
  <c r="Z310" i="1"/>
  <c r="AA310" i="1"/>
  <c r="AB310" i="1"/>
  <c r="AC310" i="1"/>
  <c r="AD310" i="1"/>
  <c r="AE310" i="1"/>
  <c r="AF310" i="1"/>
  <c r="AG310" i="1"/>
  <c r="AI310" i="1"/>
  <c r="U311" i="1"/>
  <c r="V311" i="1"/>
  <c r="W311" i="1"/>
  <c r="X311" i="1"/>
  <c r="Y311" i="1"/>
  <c r="Z311" i="1"/>
  <c r="AA311" i="1"/>
  <c r="AB311" i="1"/>
  <c r="AC311" i="1"/>
  <c r="AD311" i="1"/>
  <c r="AE311" i="1"/>
  <c r="AF311" i="1"/>
  <c r="AG311" i="1"/>
  <c r="AI311" i="1"/>
  <c r="U312" i="1"/>
  <c r="V312" i="1"/>
  <c r="W312" i="1"/>
  <c r="X312" i="1"/>
  <c r="Y312" i="1"/>
  <c r="Z312" i="1"/>
  <c r="AA312" i="1"/>
  <c r="AB312" i="1"/>
  <c r="AC312" i="1"/>
  <c r="AD312" i="1"/>
  <c r="AE312" i="1"/>
  <c r="AF312" i="1"/>
  <c r="AG312" i="1"/>
  <c r="AI312" i="1"/>
  <c r="U313" i="1"/>
  <c r="V313" i="1"/>
  <c r="W313" i="1"/>
  <c r="X313" i="1"/>
  <c r="Y313" i="1"/>
  <c r="Z313" i="1"/>
  <c r="AA313" i="1"/>
  <c r="AB313" i="1"/>
  <c r="AC313" i="1"/>
  <c r="AD313" i="1"/>
  <c r="AE313" i="1"/>
  <c r="AF313" i="1"/>
  <c r="AG313" i="1"/>
  <c r="AI313" i="1"/>
  <c r="U314" i="1"/>
  <c r="V314" i="1"/>
  <c r="W314" i="1"/>
  <c r="X314" i="1"/>
  <c r="Y314" i="1"/>
  <c r="Z314" i="1"/>
  <c r="AA314" i="1"/>
  <c r="AB314" i="1"/>
  <c r="AC314" i="1"/>
  <c r="AD314" i="1"/>
  <c r="AE314" i="1"/>
  <c r="AF314" i="1"/>
  <c r="AG314" i="1"/>
  <c r="AI314" i="1"/>
  <c r="C315" i="1"/>
  <c r="D315" i="1"/>
  <c r="E315" i="1"/>
  <c r="F315" i="1"/>
  <c r="G315" i="1"/>
  <c r="H315" i="1"/>
  <c r="I315" i="1"/>
  <c r="J315" i="1"/>
  <c r="K315" i="1"/>
  <c r="L315" i="1"/>
  <c r="M315" i="1"/>
  <c r="N315" i="1"/>
  <c r="O315" i="1"/>
  <c r="P315" i="1"/>
  <c r="Q315" i="1"/>
  <c r="R315" i="1"/>
  <c r="S315" i="1"/>
  <c r="T315" i="1"/>
  <c r="U315" i="1"/>
  <c r="V315" i="1"/>
  <c r="W315" i="1"/>
  <c r="X315" i="1"/>
  <c r="Y315" i="1"/>
  <c r="Z315" i="1"/>
  <c r="AA315" i="1"/>
  <c r="AB315" i="1"/>
  <c r="AC315" i="1"/>
  <c r="AD315" i="1"/>
  <c r="AE315" i="1"/>
  <c r="AF315" i="1"/>
  <c r="AG315" i="1"/>
  <c r="AI315" i="1"/>
  <c r="U316" i="1"/>
  <c r="V316" i="1"/>
  <c r="W316" i="1"/>
  <c r="X316" i="1"/>
  <c r="Y316" i="1"/>
  <c r="Z316" i="1"/>
  <c r="AA316" i="1"/>
  <c r="AB316" i="1"/>
  <c r="AC316" i="1"/>
  <c r="AD316" i="1"/>
  <c r="AE316" i="1"/>
  <c r="AF316" i="1"/>
  <c r="AG316" i="1"/>
  <c r="AI316" i="1"/>
  <c r="U317" i="1"/>
  <c r="V317" i="1"/>
  <c r="W317" i="1"/>
  <c r="X317" i="1"/>
  <c r="Y317" i="1"/>
  <c r="Z317" i="1"/>
  <c r="AA317" i="1"/>
  <c r="AB317" i="1"/>
  <c r="AC317" i="1"/>
  <c r="AD317" i="1"/>
  <c r="AE317" i="1"/>
  <c r="AF317" i="1"/>
  <c r="AG317" i="1"/>
  <c r="AI317" i="1"/>
  <c r="C318" i="1"/>
  <c r="D318" i="1"/>
  <c r="E318" i="1"/>
  <c r="F318" i="1"/>
  <c r="G318" i="1"/>
  <c r="H318" i="1"/>
  <c r="I318" i="1"/>
  <c r="J318" i="1"/>
  <c r="K318" i="1"/>
  <c r="L318" i="1"/>
  <c r="M318" i="1"/>
  <c r="N318" i="1"/>
  <c r="O318" i="1"/>
  <c r="P318" i="1"/>
  <c r="Q318" i="1"/>
  <c r="R318" i="1"/>
  <c r="S318" i="1"/>
  <c r="T318" i="1"/>
  <c r="U318" i="1"/>
  <c r="V318" i="1"/>
  <c r="W318" i="1"/>
  <c r="X318" i="1"/>
  <c r="Y318" i="1"/>
  <c r="Z318" i="1"/>
  <c r="AA318" i="1"/>
  <c r="AB318" i="1"/>
  <c r="AC318" i="1"/>
  <c r="AD318" i="1"/>
  <c r="AE318" i="1"/>
  <c r="AF318" i="1"/>
  <c r="AG318" i="1"/>
  <c r="AI318" i="1"/>
  <c r="C319" i="1"/>
  <c r="D319" i="1"/>
  <c r="E319" i="1"/>
  <c r="F319" i="1"/>
  <c r="G319" i="1"/>
  <c r="H319" i="1"/>
  <c r="I319" i="1"/>
  <c r="J319" i="1"/>
  <c r="K319" i="1"/>
  <c r="L319" i="1"/>
  <c r="M319" i="1"/>
  <c r="N319" i="1"/>
  <c r="O319" i="1"/>
  <c r="P319" i="1"/>
  <c r="Q319" i="1"/>
  <c r="R319" i="1"/>
  <c r="S319" i="1"/>
  <c r="T319" i="1"/>
  <c r="U319" i="1"/>
  <c r="V319" i="1"/>
  <c r="W319" i="1"/>
  <c r="X319" i="1"/>
  <c r="Y319" i="1"/>
  <c r="Z319" i="1"/>
  <c r="AA319" i="1"/>
  <c r="AB319" i="1"/>
  <c r="AC319" i="1"/>
  <c r="AD319" i="1"/>
  <c r="AE319" i="1"/>
  <c r="AF319" i="1"/>
  <c r="AG319" i="1"/>
  <c r="AI319" i="1"/>
  <c r="U320" i="1"/>
  <c r="V320" i="1"/>
  <c r="W320" i="1"/>
  <c r="X320" i="1"/>
  <c r="Y320" i="1"/>
  <c r="Z320" i="1"/>
  <c r="AA320" i="1"/>
  <c r="AB320" i="1"/>
  <c r="AC320" i="1"/>
  <c r="AD320" i="1"/>
  <c r="AE320" i="1"/>
  <c r="AF320" i="1"/>
  <c r="AG320" i="1"/>
  <c r="AI320" i="1"/>
  <c r="U321" i="1"/>
  <c r="V321" i="1"/>
  <c r="W321" i="1"/>
  <c r="X321" i="1"/>
  <c r="Y321" i="1"/>
  <c r="Z321" i="1"/>
  <c r="AA321" i="1"/>
  <c r="AB321" i="1"/>
  <c r="AC321" i="1"/>
  <c r="AD321" i="1"/>
  <c r="AE321" i="1"/>
  <c r="AF321" i="1"/>
  <c r="AG321" i="1"/>
  <c r="AI321" i="1"/>
  <c r="U322" i="1"/>
  <c r="V322" i="1"/>
  <c r="W322" i="1"/>
  <c r="X322" i="1"/>
  <c r="Y322" i="1"/>
  <c r="Z322" i="1"/>
  <c r="AA322" i="1"/>
  <c r="AB322" i="1"/>
  <c r="AC322" i="1"/>
  <c r="AD322" i="1"/>
  <c r="AE322" i="1"/>
  <c r="AF322" i="1"/>
  <c r="AG322" i="1"/>
  <c r="AI322" i="1"/>
  <c r="C323" i="1"/>
  <c r="D323" i="1"/>
  <c r="E323" i="1"/>
  <c r="F323" i="1"/>
  <c r="G323" i="1"/>
  <c r="H323" i="1"/>
  <c r="I323" i="1"/>
  <c r="J323" i="1"/>
  <c r="K323" i="1"/>
  <c r="L323" i="1"/>
  <c r="M323" i="1"/>
  <c r="N323" i="1"/>
  <c r="O323" i="1"/>
  <c r="P323" i="1"/>
  <c r="Q323" i="1"/>
  <c r="R323" i="1"/>
  <c r="S323" i="1"/>
  <c r="T323" i="1"/>
  <c r="U323" i="1"/>
  <c r="V323" i="1"/>
  <c r="W323" i="1"/>
  <c r="X323" i="1"/>
  <c r="Y323" i="1"/>
  <c r="Z323" i="1"/>
  <c r="AA323" i="1"/>
  <c r="AB323" i="1"/>
  <c r="AC323" i="1"/>
  <c r="AD323" i="1"/>
  <c r="AE323" i="1"/>
  <c r="AF323" i="1"/>
  <c r="AG323" i="1"/>
  <c r="AI323" i="1"/>
  <c r="C324" i="1"/>
  <c r="D324" i="1"/>
  <c r="E324" i="1"/>
  <c r="F324" i="1"/>
  <c r="G324" i="1"/>
  <c r="H324" i="1"/>
  <c r="I324" i="1"/>
  <c r="J324" i="1"/>
  <c r="K324" i="1"/>
  <c r="L324" i="1"/>
  <c r="M324" i="1"/>
  <c r="N324" i="1"/>
  <c r="O324" i="1"/>
  <c r="P324" i="1"/>
  <c r="Q324" i="1"/>
  <c r="R324" i="1"/>
  <c r="S324" i="1"/>
  <c r="T324" i="1"/>
  <c r="U324" i="1"/>
  <c r="V324" i="1"/>
  <c r="W324" i="1"/>
  <c r="X324" i="1"/>
  <c r="Y324" i="1"/>
  <c r="Z324" i="1"/>
  <c r="AA324" i="1"/>
  <c r="AB324" i="1"/>
  <c r="AC324" i="1"/>
  <c r="AD324" i="1"/>
  <c r="AE324" i="1"/>
  <c r="AF324" i="1"/>
  <c r="AG324" i="1"/>
  <c r="AI324" i="1"/>
  <c r="C325" i="1"/>
  <c r="D325" i="1"/>
  <c r="E325" i="1"/>
  <c r="F325" i="1"/>
  <c r="G325" i="1"/>
  <c r="H325" i="1"/>
  <c r="I325" i="1"/>
  <c r="J325" i="1"/>
  <c r="K325" i="1"/>
  <c r="L325" i="1"/>
  <c r="M325" i="1"/>
  <c r="N325" i="1"/>
  <c r="O325" i="1"/>
  <c r="P325" i="1"/>
  <c r="Q325" i="1"/>
  <c r="R325" i="1"/>
  <c r="S325" i="1"/>
  <c r="T325" i="1"/>
  <c r="U325" i="1"/>
  <c r="V325" i="1"/>
  <c r="W325" i="1"/>
  <c r="X325" i="1"/>
  <c r="Y325" i="1"/>
  <c r="Z325" i="1"/>
  <c r="AA325" i="1"/>
  <c r="AB325" i="1"/>
  <c r="AC325" i="1"/>
  <c r="AD325" i="1"/>
  <c r="AE325" i="1"/>
  <c r="AF325" i="1"/>
  <c r="AG325" i="1"/>
  <c r="AI325" i="1"/>
  <c r="C326" i="1"/>
  <c r="D326" i="1"/>
  <c r="E326" i="1"/>
  <c r="F326" i="1"/>
  <c r="G326" i="1"/>
  <c r="H326" i="1"/>
  <c r="I326" i="1"/>
  <c r="J326" i="1"/>
  <c r="K326" i="1"/>
  <c r="L326" i="1"/>
  <c r="M326" i="1"/>
  <c r="N326" i="1"/>
  <c r="O326" i="1"/>
  <c r="P326" i="1"/>
  <c r="Q326" i="1"/>
  <c r="R326" i="1"/>
  <c r="S326" i="1"/>
  <c r="T326" i="1"/>
  <c r="U326" i="1"/>
  <c r="V326" i="1"/>
  <c r="W326" i="1"/>
  <c r="X326" i="1"/>
  <c r="Y326" i="1"/>
  <c r="Z326" i="1"/>
  <c r="AA326" i="1"/>
  <c r="AB326" i="1"/>
  <c r="AC326" i="1"/>
  <c r="AD326" i="1"/>
  <c r="AE326" i="1"/>
  <c r="AF326" i="1"/>
  <c r="AG326" i="1"/>
  <c r="AI326" i="1"/>
  <c r="U327" i="1"/>
  <c r="V327" i="1"/>
  <c r="W327" i="1"/>
  <c r="X327" i="1"/>
  <c r="Y327" i="1"/>
  <c r="Z327" i="1"/>
  <c r="AA327" i="1"/>
  <c r="AB327" i="1"/>
  <c r="AC327" i="1"/>
  <c r="AD327" i="1"/>
  <c r="AE327" i="1"/>
  <c r="AF327" i="1"/>
  <c r="AG327" i="1"/>
  <c r="AI327" i="1"/>
  <c r="C328" i="1"/>
  <c r="D328" i="1"/>
  <c r="E328" i="1"/>
  <c r="F328" i="1"/>
  <c r="G328" i="1"/>
  <c r="H328" i="1"/>
  <c r="I328" i="1"/>
  <c r="J328" i="1"/>
  <c r="K328" i="1"/>
  <c r="L328" i="1"/>
  <c r="M328" i="1"/>
  <c r="N328" i="1"/>
  <c r="O328" i="1"/>
  <c r="P328" i="1"/>
  <c r="Q328" i="1"/>
  <c r="R328" i="1"/>
  <c r="S328" i="1"/>
  <c r="T328" i="1"/>
  <c r="U328" i="1"/>
  <c r="V328" i="1"/>
  <c r="W328" i="1"/>
  <c r="X328" i="1"/>
  <c r="Y328" i="1"/>
  <c r="Z328" i="1"/>
  <c r="AA328" i="1"/>
  <c r="AB328" i="1"/>
  <c r="AC328" i="1"/>
  <c r="AD328" i="1"/>
  <c r="AE328" i="1"/>
  <c r="AF328" i="1"/>
  <c r="AG328" i="1"/>
  <c r="AI328" i="1"/>
  <c r="U329" i="1"/>
  <c r="V329" i="1"/>
  <c r="W329" i="1"/>
  <c r="X329" i="1"/>
  <c r="Y329" i="1"/>
  <c r="Z329" i="1"/>
  <c r="AA329" i="1"/>
  <c r="AB329" i="1"/>
  <c r="AC329" i="1"/>
  <c r="AD329" i="1"/>
  <c r="AE329" i="1"/>
  <c r="AF329" i="1"/>
  <c r="AG329" i="1"/>
  <c r="AI329" i="1"/>
  <c r="U330" i="1"/>
  <c r="V330" i="1"/>
  <c r="W330" i="1"/>
  <c r="X330" i="1"/>
  <c r="Y330" i="1"/>
  <c r="Z330" i="1"/>
  <c r="AA330" i="1"/>
  <c r="AB330" i="1"/>
  <c r="AC330" i="1"/>
  <c r="AD330" i="1"/>
  <c r="AE330" i="1"/>
  <c r="AF330" i="1"/>
  <c r="AG330" i="1"/>
  <c r="AI330" i="1"/>
  <c r="U331" i="1"/>
  <c r="V331" i="1"/>
  <c r="W331" i="1"/>
  <c r="X331" i="1"/>
  <c r="Y331" i="1"/>
  <c r="Z331" i="1"/>
  <c r="AA331" i="1"/>
  <c r="AB331" i="1"/>
  <c r="AC331" i="1"/>
  <c r="AD331" i="1"/>
  <c r="AE331" i="1"/>
  <c r="AF331" i="1"/>
  <c r="AG331" i="1"/>
  <c r="AI331" i="1"/>
  <c r="C332" i="1"/>
  <c r="D332" i="1"/>
  <c r="E332" i="1"/>
  <c r="F332" i="1"/>
  <c r="G332" i="1"/>
  <c r="H332" i="1"/>
  <c r="I332" i="1"/>
  <c r="J332" i="1"/>
  <c r="K332" i="1"/>
  <c r="L332" i="1"/>
  <c r="M332" i="1"/>
  <c r="N332" i="1"/>
  <c r="O332" i="1"/>
  <c r="P332" i="1"/>
  <c r="Q332" i="1"/>
  <c r="R332" i="1"/>
  <c r="S332" i="1"/>
  <c r="T332" i="1"/>
  <c r="U332" i="1"/>
  <c r="V332" i="1"/>
  <c r="W332" i="1"/>
  <c r="X332" i="1"/>
  <c r="Y332" i="1"/>
  <c r="Z332" i="1"/>
  <c r="AA332" i="1"/>
  <c r="AB332" i="1"/>
  <c r="AC332" i="1"/>
  <c r="AD332" i="1"/>
  <c r="AE332" i="1"/>
  <c r="AF332" i="1"/>
  <c r="AG332" i="1"/>
  <c r="AI332" i="1"/>
  <c r="P333" i="1"/>
  <c r="Q333" i="1"/>
  <c r="R333" i="1"/>
  <c r="S333" i="1"/>
  <c r="T333" i="1"/>
  <c r="U333" i="1"/>
  <c r="V333" i="1"/>
  <c r="W333" i="1"/>
  <c r="X333" i="1"/>
  <c r="Y333" i="1"/>
  <c r="Z333" i="1"/>
  <c r="AA333" i="1"/>
  <c r="AB333" i="1"/>
  <c r="AC333" i="1"/>
  <c r="AD333" i="1"/>
  <c r="AE333" i="1"/>
  <c r="AF333" i="1"/>
  <c r="AG333" i="1"/>
  <c r="AI333" i="1"/>
  <c r="U334" i="1"/>
  <c r="V334" i="1"/>
  <c r="W334" i="1"/>
  <c r="X334" i="1"/>
  <c r="Y334" i="1"/>
  <c r="Z334" i="1"/>
  <c r="AA334" i="1"/>
  <c r="AB334" i="1"/>
  <c r="AC334" i="1"/>
  <c r="AD334" i="1"/>
  <c r="AE334" i="1"/>
  <c r="AF334" i="1"/>
  <c r="AG334" i="1"/>
  <c r="AI334" i="1"/>
  <c r="P335" i="1"/>
  <c r="Q335" i="1"/>
  <c r="R335" i="1"/>
  <c r="S335" i="1"/>
  <c r="T335" i="1"/>
  <c r="U335" i="1"/>
  <c r="V335" i="1"/>
  <c r="W335" i="1"/>
  <c r="X335" i="1"/>
  <c r="Y335" i="1"/>
  <c r="Z335" i="1"/>
  <c r="AA335" i="1"/>
  <c r="AB335" i="1"/>
  <c r="AC335" i="1"/>
  <c r="AD335" i="1"/>
  <c r="AE335" i="1"/>
  <c r="AF335" i="1"/>
  <c r="AG335" i="1"/>
  <c r="AI335" i="1"/>
  <c r="P336" i="1"/>
  <c r="Q336" i="1"/>
  <c r="R336" i="1"/>
  <c r="S336" i="1"/>
  <c r="T336" i="1"/>
  <c r="U336" i="1"/>
  <c r="V336" i="1"/>
  <c r="W336" i="1"/>
  <c r="X336" i="1"/>
  <c r="Y336" i="1"/>
  <c r="Z336" i="1"/>
  <c r="AA336" i="1"/>
  <c r="AB336" i="1"/>
  <c r="AC336" i="1"/>
  <c r="AD336" i="1"/>
  <c r="AE336" i="1"/>
  <c r="AF336" i="1"/>
  <c r="AG336" i="1"/>
  <c r="AI336" i="1"/>
  <c r="U337" i="1"/>
  <c r="V337" i="1"/>
  <c r="W337" i="1"/>
  <c r="X337" i="1"/>
  <c r="Y337" i="1"/>
  <c r="Z337" i="1"/>
  <c r="AA337" i="1"/>
  <c r="AB337" i="1"/>
  <c r="AC337" i="1"/>
  <c r="AD337" i="1"/>
  <c r="AE337" i="1"/>
  <c r="AF337" i="1"/>
  <c r="AG337" i="1"/>
  <c r="AI337" i="1"/>
  <c r="U338" i="1"/>
  <c r="V338" i="1"/>
  <c r="W338" i="1"/>
  <c r="X338" i="1"/>
  <c r="Y338" i="1"/>
  <c r="Z338" i="1"/>
  <c r="AA338" i="1"/>
  <c r="AB338" i="1"/>
  <c r="AC338" i="1"/>
  <c r="AD338" i="1"/>
  <c r="AE338" i="1"/>
  <c r="AF338" i="1"/>
  <c r="AG338" i="1"/>
  <c r="AI338" i="1"/>
  <c r="P339" i="1"/>
  <c r="Q339" i="1"/>
  <c r="R339" i="1"/>
  <c r="S339" i="1"/>
  <c r="T339" i="1"/>
  <c r="U339" i="1"/>
  <c r="V339" i="1"/>
  <c r="W339" i="1"/>
  <c r="X339" i="1"/>
  <c r="Y339" i="1"/>
  <c r="Z339" i="1"/>
  <c r="AA339" i="1"/>
  <c r="AB339" i="1"/>
  <c r="AC339" i="1"/>
  <c r="AD339" i="1"/>
  <c r="AE339" i="1"/>
  <c r="AF339" i="1"/>
  <c r="AG339" i="1"/>
  <c r="AI339" i="1"/>
  <c r="P340" i="1"/>
  <c r="Q340" i="1"/>
  <c r="R340" i="1"/>
  <c r="S340" i="1"/>
  <c r="T340" i="1"/>
  <c r="U340" i="1"/>
  <c r="V340" i="1"/>
  <c r="W340" i="1"/>
  <c r="X340" i="1"/>
  <c r="Y340" i="1"/>
  <c r="Z340" i="1"/>
  <c r="AA340" i="1"/>
  <c r="AB340" i="1"/>
  <c r="AC340" i="1"/>
  <c r="AD340" i="1"/>
  <c r="AE340" i="1"/>
  <c r="AF340" i="1"/>
  <c r="AG340" i="1"/>
  <c r="AI340" i="1"/>
  <c r="P341" i="1"/>
  <c r="Q341" i="1"/>
  <c r="R341" i="1"/>
  <c r="S341" i="1"/>
  <c r="T341" i="1"/>
  <c r="U341" i="1"/>
  <c r="V341" i="1"/>
  <c r="W341" i="1"/>
  <c r="X341" i="1"/>
  <c r="Y341" i="1"/>
  <c r="Z341" i="1"/>
  <c r="AA341" i="1"/>
  <c r="AB341" i="1"/>
  <c r="AC341" i="1"/>
  <c r="AD341" i="1"/>
  <c r="AE341" i="1"/>
  <c r="AF341" i="1"/>
  <c r="AG341" i="1"/>
  <c r="AI341" i="1"/>
  <c r="U342" i="1"/>
  <c r="V342" i="1"/>
  <c r="W342" i="1"/>
  <c r="X342" i="1"/>
  <c r="Y342" i="1"/>
  <c r="Z342" i="1"/>
  <c r="AA342" i="1"/>
  <c r="AB342" i="1"/>
  <c r="AC342" i="1"/>
  <c r="AD342" i="1"/>
  <c r="AE342" i="1"/>
  <c r="AF342" i="1"/>
  <c r="AG342" i="1"/>
  <c r="AI342" i="1"/>
  <c r="P343" i="1"/>
  <c r="Q343" i="1"/>
  <c r="R343" i="1"/>
  <c r="S343" i="1"/>
  <c r="T343" i="1"/>
  <c r="U343" i="1"/>
  <c r="V343" i="1"/>
  <c r="W343" i="1"/>
  <c r="X343" i="1"/>
  <c r="Y343" i="1"/>
  <c r="Z343" i="1"/>
  <c r="AA343" i="1"/>
  <c r="AB343" i="1"/>
  <c r="AC343" i="1"/>
  <c r="AD343" i="1"/>
  <c r="AE343" i="1"/>
  <c r="AF343" i="1"/>
  <c r="AG343" i="1"/>
  <c r="AI343" i="1"/>
  <c r="P344" i="1"/>
  <c r="Q344" i="1"/>
  <c r="R344" i="1"/>
  <c r="S344" i="1"/>
  <c r="T344" i="1"/>
  <c r="U344" i="1"/>
  <c r="V344" i="1"/>
  <c r="W344" i="1"/>
  <c r="X344" i="1"/>
  <c r="Y344" i="1"/>
  <c r="Z344" i="1"/>
  <c r="AA344" i="1"/>
  <c r="AB344" i="1"/>
  <c r="AC344" i="1"/>
  <c r="AD344" i="1"/>
  <c r="AE344" i="1"/>
  <c r="AF344" i="1"/>
  <c r="AG344" i="1"/>
  <c r="AI344" i="1"/>
  <c r="R345" i="1"/>
  <c r="S345" i="1"/>
  <c r="T345" i="1"/>
  <c r="U345" i="1"/>
  <c r="V345" i="1"/>
  <c r="W345" i="1"/>
  <c r="X345" i="1"/>
  <c r="Y345" i="1"/>
  <c r="Z345" i="1"/>
  <c r="AA345" i="1"/>
  <c r="AB345" i="1"/>
  <c r="AC345" i="1"/>
  <c r="AD345" i="1"/>
  <c r="AE345" i="1"/>
  <c r="AF345" i="1"/>
  <c r="AG345" i="1"/>
  <c r="AI345" i="1"/>
  <c r="U346" i="1"/>
  <c r="V346" i="1"/>
  <c r="W346" i="1"/>
  <c r="X346" i="1"/>
  <c r="Y346" i="1"/>
  <c r="Z346" i="1"/>
  <c r="AA346" i="1"/>
  <c r="AB346" i="1"/>
  <c r="AC346" i="1"/>
  <c r="AD346" i="1"/>
  <c r="AE346" i="1"/>
  <c r="AF346" i="1"/>
  <c r="AG346" i="1"/>
  <c r="AI346" i="1"/>
  <c r="U347" i="1"/>
  <c r="V347" i="1"/>
  <c r="W347" i="1"/>
  <c r="X347" i="1"/>
  <c r="Y347" i="1"/>
  <c r="Z347" i="1"/>
  <c r="AA347" i="1"/>
  <c r="AB347" i="1"/>
  <c r="AC347" i="1"/>
  <c r="AD347" i="1"/>
  <c r="AE347" i="1"/>
  <c r="AF347" i="1"/>
  <c r="AG347" i="1"/>
  <c r="AI347" i="1"/>
  <c r="P348" i="1"/>
  <c r="Q348" i="1"/>
  <c r="R348" i="1"/>
  <c r="S348" i="1"/>
  <c r="T348" i="1"/>
  <c r="U348" i="1"/>
  <c r="V348" i="1"/>
  <c r="W348" i="1"/>
  <c r="X348" i="1"/>
  <c r="Y348" i="1"/>
  <c r="Z348" i="1"/>
  <c r="AA348" i="1"/>
  <c r="AB348" i="1"/>
  <c r="AC348" i="1"/>
  <c r="AD348" i="1"/>
  <c r="AE348" i="1"/>
  <c r="AF348" i="1"/>
  <c r="AG348" i="1"/>
  <c r="AI348" i="1"/>
  <c r="P349" i="1"/>
  <c r="Q349" i="1"/>
  <c r="R349" i="1"/>
  <c r="S349" i="1"/>
  <c r="T349" i="1"/>
  <c r="U349" i="1"/>
  <c r="V349" i="1"/>
  <c r="W349" i="1"/>
  <c r="X349" i="1"/>
  <c r="Y349" i="1"/>
  <c r="Z349" i="1"/>
  <c r="AA349" i="1"/>
  <c r="AB349" i="1"/>
  <c r="AC349" i="1"/>
  <c r="AD349" i="1"/>
  <c r="AE349" i="1"/>
  <c r="AF349" i="1"/>
  <c r="AG349" i="1"/>
  <c r="AI349" i="1"/>
  <c r="P350" i="1"/>
  <c r="Q350" i="1"/>
  <c r="R350" i="1"/>
  <c r="S350" i="1"/>
  <c r="T350" i="1"/>
  <c r="U350" i="1"/>
  <c r="V350" i="1"/>
  <c r="W350" i="1"/>
  <c r="X350" i="1"/>
  <c r="Y350" i="1"/>
  <c r="Z350" i="1"/>
  <c r="AA350" i="1"/>
  <c r="AB350" i="1"/>
  <c r="AC350" i="1"/>
  <c r="AD350" i="1"/>
  <c r="AE350" i="1"/>
  <c r="AF350" i="1"/>
  <c r="AG350" i="1"/>
  <c r="AI350" i="1"/>
  <c r="U351" i="1"/>
  <c r="V351" i="1"/>
  <c r="W351" i="1"/>
  <c r="X351" i="1"/>
  <c r="Y351" i="1"/>
  <c r="Z351" i="1"/>
  <c r="AA351" i="1"/>
  <c r="AB351" i="1"/>
  <c r="AC351" i="1"/>
  <c r="AD351" i="1"/>
  <c r="AE351" i="1"/>
  <c r="AF351" i="1"/>
  <c r="AG351" i="1"/>
  <c r="AI351" i="1"/>
  <c r="U352" i="1"/>
  <c r="V352" i="1"/>
  <c r="W352" i="1"/>
  <c r="X352" i="1"/>
  <c r="Y352" i="1"/>
  <c r="Z352" i="1"/>
  <c r="AA352" i="1"/>
  <c r="AB352" i="1"/>
  <c r="AC352" i="1"/>
  <c r="AD352" i="1"/>
  <c r="AE352" i="1"/>
  <c r="AF352" i="1"/>
  <c r="AG352" i="1"/>
  <c r="AI352" i="1"/>
  <c r="A5" i="2"/>
  <c r="C10" i="2"/>
  <c r="D10" i="2"/>
  <c r="F10" i="2"/>
  <c r="G10" i="2"/>
  <c r="H10" i="2"/>
  <c r="C11" i="2"/>
  <c r="D11" i="2"/>
  <c r="F11" i="2"/>
  <c r="G11" i="2"/>
  <c r="H11" i="2"/>
  <c r="C12" i="2"/>
  <c r="D12" i="2"/>
  <c r="F12" i="2"/>
  <c r="G12" i="2"/>
  <c r="H12" i="2"/>
  <c r="L12" i="2"/>
  <c r="C13" i="2"/>
  <c r="D13" i="2"/>
  <c r="F13" i="2"/>
  <c r="G13" i="2"/>
  <c r="L13" i="2"/>
  <c r="C14" i="2"/>
  <c r="D14" i="2"/>
  <c r="F14" i="2"/>
  <c r="H14" i="2"/>
  <c r="L14" i="2"/>
  <c r="D15" i="2"/>
  <c r="H15" i="2"/>
  <c r="L15" i="2"/>
  <c r="D16" i="2"/>
  <c r="G16" i="2"/>
  <c r="L16" i="2"/>
  <c r="D17" i="2"/>
  <c r="F17" i="2"/>
  <c r="G17" i="2"/>
  <c r="L17" i="2"/>
  <c r="D18" i="2"/>
  <c r="F18" i="2"/>
  <c r="H18" i="2"/>
  <c r="L18" i="2"/>
  <c r="D19" i="2"/>
  <c r="L19" i="2"/>
  <c r="C20" i="2"/>
  <c r="D20" i="2"/>
  <c r="L20" i="2"/>
  <c r="D21" i="2"/>
  <c r="L21" i="2"/>
  <c r="C22" i="2"/>
  <c r="D22" i="2"/>
  <c r="L22" i="2"/>
  <c r="C23" i="2"/>
  <c r="D23" i="2"/>
  <c r="G23" i="2"/>
  <c r="L23" i="2"/>
  <c r="C24" i="2"/>
  <c r="D24" i="2"/>
  <c r="F24" i="2"/>
  <c r="G24" i="2"/>
  <c r="L24" i="2"/>
  <c r="C25" i="2"/>
  <c r="D25" i="2"/>
  <c r="F25" i="2"/>
  <c r="L25" i="2"/>
  <c r="N25" i="2"/>
  <c r="C26" i="2"/>
  <c r="D26" i="2"/>
  <c r="H26" i="2"/>
  <c r="L26" i="2"/>
  <c r="C27" i="2"/>
  <c r="D27" i="2"/>
  <c r="G27" i="2"/>
  <c r="H27" i="2"/>
  <c r="L27" i="2"/>
  <c r="C28" i="2"/>
  <c r="D28" i="2"/>
  <c r="F28" i="2"/>
  <c r="G28" i="2"/>
  <c r="H28" i="2"/>
  <c r="L28" i="2"/>
  <c r="D29" i="2"/>
  <c r="F29" i="2"/>
  <c r="G29" i="2"/>
  <c r="H29" i="2"/>
  <c r="L29" i="2"/>
  <c r="D30" i="2"/>
  <c r="F30" i="2"/>
  <c r="G30" i="2"/>
  <c r="H30" i="2"/>
  <c r="L30" i="2"/>
  <c r="D31" i="2"/>
  <c r="F31" i="2"/>
  <c r="G31" i="2"/>
  <c r="H31" i="2"/>
  <c r="L31" i="2"/>
  <c r="D32" i="2"/>
  <c r="F32" i="2"/>
  <c r="G32" i="2"/>
  <c r="H32" i="2"/>
  <c r="L32" i="2"/>
  <c r="D33" i="2"/>
  <c r="F33" i="2"/>
  <c r="G33" i="2"/>
  <c r="H33" i="2"/>
  <c r="L33" i="2"/>
  <c r="D34" i="2"/>
  <c r="F34" i="2"/>
  <c r="G34" i="2"/>
  <c r="H34" i="2"/>
  <c r="L34" i="2"/>
  <c r="D35" i="2"/>
  <c r="F35" i="2"/>
  <c r="G35" i="2"/>
  <c r="H35" i="2"/>
  <c r="L35" i="2"/>
  <c r="D36" i="2"/>
  <c r="F36" i="2"/>
  <c r="G36" i="2"/>
  <c r="H36" i="2"/>
  <c r="L36" i="2"/>
  <c r="D37" i="2"/>
  <c r="F37" i="2"/>
  <c r="G37" i="2"/>
  <c r="H37" i="2"/>
  <c r="L37" i="2"/>
  <c r="D38" i="2"/>
  <c r="F38" i="2"/>
  <c r="G38" i="2"/>
  <c r="H38" i="2"/>
  <c r="L38" i="2"/>
  <c r="D39" i="2"/>
  <c r="F39" i="2"/>
  <c r="G39" i="2"/>
  <c r="H39" i="2"/>
  <c r="L39" i="2"/>
  <c r="D40" i="2"/>
  <c r="H40" i="2"/>
  <c r="L40" i="2"/>
  <c r="D42" i="2"/>
  <c r="J42" i="2"/>
  <c r="F45" i="2"/>
  <c r="K8" i="10"/>
  <c r="N8" i="10"/>
  <c r="K9" i="10"/>
  <c r="N9" i="10"/>
  <c r="N10" i="10"/>
  <c r="N11" i="10"/>
  <c r="K12" i="10"/>
  <c r="N12" i="10"/>
  <c r="K13" i="10"/>
  <c r="N13" i="10"/>
  <c r="K14" i="10"/>
  <c r="N14" i="10"/>
  <c r="K15" i="10"/>
  <c r="N15" i="10"/>
  <c r="K16" i="10"/>
  <c r="N16" i="10"/>
  <c r="K17" i="10"/>
  <c r="N17" i="10"/>
  <c r="K18" i="10"/>
  <c r="N18" i="10"/>
  <c r="K19" i="10"/>
  <c r="N19" i="10"/>
  <c r="K20" i="10"/>
  <c r="N20" i="10"/>
  <c r="K21" i="10"/>
  <c r="N21" i="10"/>
  <c r="K22" i="10"/>
  <c r="N22" i="10"/>
  <c r="K23" i="10"/>
  <c r="N23" i="10"/>
  <c r="K24" i="10"/>
  <c r="N24" i="10"/>
  <c r="K25" i="10"/>
  <c r="N25" i="10"/>
  <c r="K26" i="10"/>
  <c r="N26" i="10"/>
  <c r="K27" i="10"/>
  <c r="N27" i="10"/>
  <c r="K28" i="10"/>
  <c r="N28" i="10"/>
  <c r="K29" i="10"/>
  <c r="N29" i="10"/>
  <c r="K30" i="10"/>
  <c r="N30" i="10"/>
  <c r="K31" i="10"/>
  <c r="N31" i="10"/>
  <c r="K33" i="10"/>
  <c r="L33" i="10"/>
  <c r="N36" i="10"/>
  <c r="N39" i="10"/>
  <c r="N40" i="10"/>
  <c r="D47" i="10"/>
  <c r="E47" i="10"/>
  <c r="F47" i="10"/>
  <c r="G47" i="10"/>
  <c r="H47" i="10"/>
  <c r="K47" i="10"/>
  <c r="P47" i="10"/>
  <c r="B3" i="9"/>
  <c r="E7" i="9"/>
  <c r="B10" i="9"/>
  <c r="B11" i="9"/>
  <c r="E12" i="9"/>
  <c r="B13" i="9"/>
  <c r="E13" i="9"/>
  <c r="B18" i="9"/>
  <c r="B21" i="9"/>
  <c r="E22" i="9"/>
  <c r="B28" i="9"/>
  <c r="B29" i="9"/>
  <c r="B31" i="9"/>
  <c r="A5" i="4"/>
  <c r="J11" i="4"/>
  <c r="K11" i="4"/>
  <c r="J12" i="4"/>
  <c r="K12" i="4"/>
  <c r="J13" i="4"/>
  <c r="K13" i="4"/>
  <c r="J14" i="4"/>
  <c r="K14" i="4"/>
  <c r="J15" i="4"/>
  <c r="K15" i="4"/>
  <c r="J16" i="4"/>
  <c r="K16" i="4"/>
  <c r="J17" i="4"/>
  <c r="K17" i="4"/>
  <c r="J18" i="4"/>
  <c r="K18" i="4"/>
  <c r="J19" i="4"/>
  <c r="K19" i="4"/>
  <c r="J20" i="4"/>
  <c r="K20" i="4"/>
  <c r="J21" i="4"/>
  <c r="K21" i="4"/>
  <c r="J22" i="4"/>
  <c r="K22" i="4"/>
  <c r="J23" i="4"/>
  <c r="K23" i="4"/>
  <c r="J24" i="4"/>
  <c r="K24" i="4"/>
  <c r="J25" i="4"/>
  <c r="K25" i="4"/>
  <c r="J26" i="4"/>
  <c r="K26" i="4"/>
  <c r="J27" i="4"/>
  <c r="K27" i="4"/>
  <c r="J28" i="4"/>
  <c r="K28" i="4"/>
  <c r="J29" i="4"/>
  <c r="K29" i="4"/>
  <c r="J30" i="4"/>
  <c r="K30" i="4"/>
  <c r="J31" i="4"/>
  <c r="K31" i="4"/>
  <c r="J32" i="4"/>
  <c r="K32" i="4"/>
  <c r="J33" i="4"/>
  <c r="K33" i="4"/>
  <c r="J34" i="4"/>
  <c r="K34" i="4"/>
  <c r="J35" i="4"/>
  <c r="K35" i="4"/>
  <c r="J36" i="4"/>
  <c r="K36" i="4"/>
  <c r="J37" i="4"/>
  <c r="K37" i="4"/>
  <c r="J38" i="4"/>
  <c r="K38" i="4"/>
  <c r="J39" i="4"/>
  <c r="K39" i="4"/>
  <c r="J40" i="4"/>
  <c r="K40" i="4"/>
  <c r="J41" i="4"/>
  <c r="K41" i="4"/>
  <c r="A4"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B10" i="3"/>
  <c r="C10"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H10" i="3"/>
  <c r="AC12" i="3"/>
  <c r="AD12" i="3"/>
  <c r="AE12" i="3"/>
  <c r="B20"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AE20" i="3"/>
  <c r="AF20" i="3"/>
  <c r="AH20" i="3"/>
  <c r="B24" i="3"/>
  <c r="C24"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AH24" i="3"/>
  <c r="B33" i="3"/>
  <c r="B36" i="3"/>
  <c r="B37" i="3"/>
  <c r="K48" i="3"/>
  <c r="L48" i="3"/>
  <c r="K53" i="3"/>
  <c r="L53" i="3"/>
  <c r="K59" i="3"/>
  <c r="L59" i="3"/>
  <c r="M59" i="3"/>
  <c r="J65" i="3"/>
  <c r="B67" i="3"/>
  <c r="C67" i="3"/>
  <c r="D67" i="3"/>
  <c r="E67" i="3"/>
  <c r="F67" i="3"/>
  <c r="G67" i="3"/>
  <c r="H67" i="3"/>
  <c r="I67" i="3"/>
  <c r="J67" i="3"/>
  <c r="K67" i="3"/>
  <c r="L67" i="3"/>
  <c r="M67" i="3"/>
  <c r="K68" i="3"/>
  <c r="L68" i="3"/>
  <c r="M68" i="3"/>
  <c r="N68" i="3"/>
  <c r="O68" i="3"/>
  <c r="P75" i="3"/>
  <c r="P82" i="3"/>
  <c r="O96" i="3"/>
  <c r="P96" i="3"/>
  <c r="Q96" i="3"/>
  <c r="P103" i="3"/>
  <c r="Q103" i="3"/>
  <c r="R111" i="3"/>
  <c r="Q118" i="3"/>
  <c r="R118" i="3"/>
  <c r="S118" i="3"/>
  <c r="R125" i="3"/>
  <c r="S125" i="3"/>
  <c r="T125" i="3"/>
  <c r="R133" i="3"/>
  <c r="S133" i="3"/>
  <c r="T133" i="3"/>
  <c r="S141" i="3"/>
  <c r="T141" i="3"/>
  <c r="U141" i="3"/>
  <c r="V141" i="3"/>
  <c r="W141" i="3"/>
  <c r="U149" i="3"/>
  <c r="V149" i="3"/>
  <c r="W149" i="3"/>
  <c r="S153" i="3"/>
  <c r="U157" i="3"/>
  <c r="V157" i="3"/>
  <c r="W157" i="3"/>
  <c r="V165" i="3"/>
  <c r="W165" i="3"/>
  <c r="X165" i="3"/>
  <c r="U167" i="3"/>
  <c r="W173" i="3"/>
  <c r="X173" i="3"/>
  <c r="Y173" i="3"/>
  <c r="Q175" i="3"/>
  <c r="S175" i="3"/>
  <c r="T175" i="3"/>
  <c r="V175" i="3"/>
  <c r="X181" i="3"/>
  <c r="Y181" i="3"/>
  <c r="Q183" i="3"/>
  <c r="S183" i="3"/>
  <c r="T183" i="3"/>
  <c r="V183" i="3"/>
  <c r="X189" i="3"/>
  <c r="Y189" i="3"/>
  <c r="X197" i="3"/>
  <c r="Y197" i="3"/>
  <c r="Z197" i="3"/>
  <c r="AA197" i="3"/>
  <c r="AB197" i="3"/>
  <c r="AC197" i="3"/>
  <c r="AD197" i="3"/>
  <c r="B204" i="3"/>
  <c r="C204" i="3"/>
  <c r="D204" i="3"/>
  <c r="E204" i="3"/>
  <c r="F204" i="3"/>
  <c r="G204" i="3"/>
  <c r="H204" i="3"/>
  <c r="I204" i="3"/>
  <c r="J204" i="3"/>
  <c r="K204" i="3"/>
  <c r="L204" i="3"/>
  <c r="M204" i="3"/>
  <c r="N204" i="3"/>
  <c r="O204" i="3"/>
  <c r="P204" i="3"/>
  <c r="Q204" i="3"/>
  <c r="R204" i="3"/>
  <c r="S204" i="3"/>
  <c r="T204" i="3"/>
  <c r="U204" i="3"/>
  <c r="V204" i="3"/>
  <c r="W204" i="3"/>
  <c r="X204" i="3"/>
  <c r="Y204" i="3"/>
  <c r="Z204" i="3"/>
  <c r="AA204" i="3"/>
  <c r="AB204" i="3"/>
  <c r="AC204" i="3"/>
  <c r="AD204" i="3"/>
  <c r="AH204" i="3"/>
  <c r="AC206" i="3"/>
  <c r="AD206" i="3"/>
</calcChain>
</file>

<file path=xl/comments1.xml><?xml version="1.0" encoding="utf-8"?>
<comments xmlns="http://schemas.openxmlformats.org/spreadsheetml/2006/main">
  <authors>
    <author>Daren Farmer</author>
  </authors>
  <commentList>
    <comment ref="O142" authorId="0" shapeId="0">
      <text>
        <r>
          <rPr>
            <b/>
            <sz val="8"/>
            <color indexed="81"/>
            <rFont val="Tahoma"/>
          </rPr>
          <t>Daren Farmer:</t>
        </r>
        <r>
          <rPr>
            <sz val="8"/>
            <color indexed="81"/>
            <rFont val="Tahoma"/>
          </rPr>
          <t xml:space="preserve">
11,000 batch to NGPL to help with Tvill outage
</t>
        </r>
      </text>
    </comment>
    <comment ref="N150" authorId="0" shapeId="0">
      <text>
        <r>
          <rPr>
            <b/>
            <sz val="8"/>
            <color indexed="81"/>
            <rFont val="Tahoma"/>
          </rPr>
          <t>Daren Farmer:</t>
        </r>
        <r>
          <rPr>
            <sz val="8"/>
            <color indexed="81"/>
            <rFont val="Tahoma"/>
          </rPr>
          <t xml:space="preserve">
Bammel was cycled .</t>
        </r>
      </text>
    </comment>
    <comment ref="O150" authorId="0" shapeId="0">
      <text>
        <r>
          <rPr>
            <b/>
            <sz val="8"/>
            <color indexed="81"/>
            <rFont val="Tahoma"/>
          </rPr>
          <t>Daren Farmer:</t>
        </r>
        <r>
          <rPr>
            <sz val="8"/>
            <color indexed="81"/>
            <rFont val="Tahoma"/>
          </rPr>
          <t xml:space="preserve">
Bammel was cycled
</t>
        </r>
      </text>
    </comment>
    <comment ref="P150" authorId="0" shapeId="0">
      <text>
        <r>
          <rPr>
            <b/>
            <sz val="8"/>
            <color indexed="81"/>
            <rFont val="Tahoma"/>
          </rPr>
          <t>Daren Farmer:</t>
        </r>
        <r>
          <rPr>
            <sz val="8"/>
            <color indexed="81"/>
            <rFont val="Tahoma"/>
          </rPr>
          <t xml:space="preserve">
Bammel was cycled.
</t>
        </r>
      </text>
    </comment>
    <comment ref="A181" authorId="0" shapeId="0">
      <text>
        <r>
          <rPr>
            <b/>
            <sz val="8"/>
            <color indexed="81"/>
            <rFont val="Tahoma"/>
          </rPr>
          <t>Daren Farmer:</t>
        </r>
        <r>
          <rPr>
            <sz val="8"/>
            <color indexed="81"/>
            <rFont val="Tahoma"/>
          </rPr>
          <t xml:space="preserve">
City gate sales plus 26,000 in transport
</t>
        </r>
      </text>
    </comment>
    <comment ref="A188" authorId="0" shapeId="0">
      <text>
        <r>
          <rPr>
            <b/>
            <sz val="8"/>
            <color indexed="81"/>
            <rFont val="Tahoma"/>
          </rPr>
          <t>Daren Farmer:</t>
        </r>
        <r>
          <rPr>
            <sz val="8"/>
            <color indexed="81"/>
            <rFont val="Tahoma"/>
          </rPr>
          <t xml:space="preserve">
Mtr 8663   0  transport
                     7500 sale to Southern
Mtr 1066    1000 HPL Sale to Southern Union
                      650  HPL Sale to Mercado
                      888  Tx Gen Land transport
Mtr 1487     1200  HPL Sale to Southern Union</t>
        </r>
      </text>
    </comment>
  </commentList>
</comments>
</file>

<file path=xl/comments2.xml><?xml version="1.0" encoding="utf-8"?>
<comments xmlns="http://schemas.openxmlformats.org/spreadsheetml/2006/main">
  <authors>
    <author>Daren Farmer</author>
  </authors>
  <commentList>
    <comment ref="A10" authorId="0" shapeId="0">
      <text>
        <r>
          <rPr>
            <b/>
            <sz val="8"/>
            <color indexed="81"/>
            <rFont val="Tahoma"/>
          </rPr>
          <t>Daren Farmer:</t>
        </r>
        <r>
          <rPr>
            <sz val="8"/>
            <color indexed="81"/>
            <rFont val="Tahoma"/>
          </rPr>
          <t xml:space="preserve">
If sale is rolling off, input negative number. (CPR is showing the zone getting longer than the actual zone change.)</t>
        </r>
      </text>
    </comment>
    <comment ref="A11" authorId="0" shapeId="0">
      <text>
        <r>
          <rPr>
            <b/>
            <sz val="8"/>
            <color indexed="81"/>
            <rFont val="Tahoma"/>
          </rPr>
          <t>Daren Farmer:</t>
        </r>
        <r>
          <rPr>
            <sz val="8"/>
            <color indexed="81"/>
            <rFont val="Tahoma"/>
          </rPr>
          <t xml:space="preserve">
If sale, input positive
number.
</t>
        </r>
      </text>
    </comment>
    <comment ref="A16" authorId="0" shapeId="0">
      <text>
        <r>
          <rPr>
            <b/>
            <sz val="8"/>
            <color indexed="81"/>
            <rFont val="Tahoma"/>
          </rPr>
          <t>Daren Farmer:</t>
        </r>
        <r>
          <rPr>
            <sz val="8"/>
            <color indexed="81"/>
            <rFont val="Tahoma"/>
          </rPr>
          <t xml:space="preserve">
If sale is rolling off, input positive number (Zone is getting longer on new day.)
</t>
        </r>
      </text>
    </comment>
    <comment ref="A17" authorId="0" shapeId="0">
      <text>
        <r>
          <rPr>
            <b/>
            <sz val="8"/>
            <color indexed="81"/>
            <rFont val="Tahoma"/>
          </rPr>
          <t>Daren Farmer:</t>
        </r>
        <r>
          <rPr>
            <sz val="8"/>
            <color indexed="81"/>
            <rFont val="Tahoma"/>
          </rPr>
          <t xml:space="preserve">
If sale, input negative number.
</t>
        </r>
      </text>
    </comment>
  </commentList>
</comments>
</file>

<file path=xl/sharedStrings.xml><?xml version="1.0" encoding="utf-8"?>
<sst xmlns="http://schemas.openxmlformats.org/spreadsheetml/2006/main" count="599" uniqueCount="262">
  <si>
    <t>Texas Desk</t>
  </si>
  <si>
    <t>Daily Physical Position Reconciliation</t>
  </si>
  <si>
    <t>Sitara</t>
  </si>
  <si>
    <t>Utility Adjustments</t>
  </si>
  <si>
    <t xml:space="preserve">     Tufco</t>
  </si>
  <si>
    <t xml:space="preserve">     HL&amp;P</t>
  </si>
  <si>
    <t xml:space="preserve">     CP&amp;L</t>
  </si>
  <si>
    <t xml:space="preserve">     Tx City Cogen</t>
  </si>
  <si>
    <t xml:space="preserve">     Clear Lake Cogen</t>
  </si>
  <si>
    <t>Industrial Adjustments</t>
  </si>
  <si>
    <t xml:space="preserve">     Summary</t>
  </si>
  <si>
    <t>Adj Sitara Position</t>
  </si>
  <si>
    <t>Gas Control Position</t>
  </si>
  <si>
    <t>3rd Party Inj/WD</t>
  </si>
  <si>
    <t>Variance</t>
  </si>
  <si>
    <t>Cumulative Variance</t>
  </si>
  <si>
    <t>ECT Texas Desk</t>
  </si>
  <si>
    <t>Storage Activity</t>
  </si>
  <si>
    <t>Morn Rpt</t>
  </si>
  <si>
    <t>Estimate</t>
  </si>
  <si>
    <t xml:space="preserve">End GD </t>
  </si>
  <si>
    <t>Previous</t>
  </si>
  <si>
    <t xml:space="preserve">Unify </t>
  </si>
  <si>
    <t>Day</t>
  </si>
  <si>
    <t>Projection</t>
  </si>
  <si>
    <t>Imbalances</t>
  </si>
  <si>
    <t>Balance</t>
  </si>
  <si>
    <t>Unify</t>
  </si>
  <si>
    <t>Monthly Requirement:</t>
  </si>
  <si>
    <t>Remaining Req.</t>
  </si>
  <si>
    <t>Summary</t>
  </si>
  <si>
    <t>MTD Inj/(Wd)</t>
  </si>
  <si>
    <t>Pipeline Usage (HPLC)</t>
  </si>
  <si>
    <t>Total Inj</t>
  </si>
  <si>
    <t>HPLC Supply</t>
  </si>
  <si>
    <t>vs Sitara</t>
  </si>
  <si>
    <t>vs GC</t>
  </si>
  <si>
    <t>Unify Position (6/8/99)</t>
  </si>
  <si>
    <t xml:space="preserve">     Adj to be made</t>
  </si>
  <si>
    <t>Tufco</t>
  </si>
  <si>
    <t>Mtr 6633</t>
  </si>
  <si>
    <t>Purchase Adjustments</t>
  </si>
  <si>
    <t>Same Day Deals</t>
  </si>
  <si>
    <t>Daily Sitara/Unify Reconciliation</t>
  </si>
  <si>
    <t>Totals</t>
  </si>
  <si>
    <t xml:space="preserve">   Per Day</t>
  </si>
  <si>
    <t xml:space="preserve">    Per Day</t>
  </si>
  <si>
    <t>Unify Position (6/10/99)</t>
  </si>
  <si>
    <t>Stranger's Gas</t>
  </si>
  <si>
    <t>Unify Position (6/11/99)</t>
  </si>
  <si>
    <t>Chevron</t>
  </si>
  <si>
    <t>HL&amp;P measurement</t>
  </si>
  <si>
    <t>Unify Position (6/14/99)</t>
  </si>
  <si>
    <t>Unify Position (6/15/99)</t>
  </si>
  <si>
    <t>Unify Position (6/16/99) 7:15am</t>
  </si>
  <si>
    <t>Unify Position (6/16/99) 2:59pm</t>
  </si>
  <si>
    <t>Unify Position (6/17/99) 7:16am</t>
  </si>
  <si>
    <t>Unify Position (6/17/99) 12:53pm</t>
  </si>
  <si>
    <t>Unify Position (6/18/99) 8:02 ampm</t>
  </si>
  <si>
    <t>Unify Position (6/18/99) 1:59 pm</t>
  </si>
  <si>
    <t>Unify Position (6/21/99) 13:23</t>
  </si>
  <si>
    <t>Unify Position (6/22/99) 7:21</t>
  </si>
  <si>
    <t>Unify Position (6/22/99) 13.06</t>
  </si>
  <si>
    <t>Unify Position (6/23/99) 7.00</t>
  </si>
  <si>
    <t>Unify Position (6/23/99) 14.34</t>
  </si>
  <si>
    <t>Unify Position (6/24/99) 7.01</t>
  </si>
  <si>
    <t>Unify Position (6/24/99) 2.29</t>
  </si>
  <si>
    <t>Unify Position (6/28/99) 12.38</t>
  </si>
  <si>
    <t>Unify Position (6/29/99) 6.23</t>
  </si>
  <si>
    <t>Estimates</t>
  </si>
  <si>
    <t>HL&amp;P</t>
  </si>
  <si>
    <t>CP&amp;L</t>
  </si>
  <si>
    <t>Nominations</t>
  </si>
  <si>
    <t>HPL</t>
  </si>
  <si>
    <t>Tap</t>
  </si>
  <si>
    <t>Actual</t>
  </si>
  <si>
    <t>Tufco Projections</t>
  </si>
  <si>
    <t>Adj Gas Control Position</t>
  </si>
  <si>
    <t xml:space="preserve">     Equistar Channelview / 1373</t>
  </si>
  <si>
    <t xml:space="preserve">     Equistar Etyhalene / 1552</t>
  </si>
  <si>
    <t>Entex City Gates</t>
  </si>
  <si>
    <t>Entex Lufkin/Diboll</t>
  </si>
  <si>
    <t xml:space="preserve">     Entex City Gates</t>
  </si>
  <si>
    <t xml:space="preserve">     Entex Lufkin/Diboll</t>
  </si>
  <si>
    <t>Plug</t>
  </si>
  <si>
    <t xml:space="preserve">     Lyondell Citgo  1063</t>
  </si>
  <si>
    <t xml:space="preserve">     Enron Methanol  8291</t>
  </si>
  <si>
    <t xml:space="preserve">     Dupont Beamont  1428</t>
  </si>
  <si>
    <t xml:space="preserve">     Equistar Polymer  1553</t>
  </si>
  <si>
    <t xml:space="preserve">     Formosa 1000</t>
  </si>
  <si>
    <t xml:space="preserve">     Miles Baytown  8056</t>
  </si>
  <si>
    <t xml:space="preserve">     Mobil  1040</t>
  </si>
  <si>
    <t xml:space="preserve">     Mobil  1576</t>
  </si>
  <si>
    <t xml:space="preserve">     Rohm and Haas  1506</t>
  </si>
  <si>
    <t xml:space="preserve">     Shell Cogen  1581</t>
  </si>
  <si>
    <t xml:space="preserve">     Sterling  1429,1042,1043</t>
  </si>
  <si>
    <t xml:space="preserve">     Temple Inland  1020</t>
  </si>
  <si>
    <t xml:space="preserve">     Valero Tx City  1233,1394</t>
  </si>
  <si>
    <t xml:space="preserve">     Chevron 1024</t>
  </si>
  <si>
    <t xml:space="preserve">     Diamond Shamrock  1353</t>
  </si>
  <si>
    <t xml:space="preserve">     Equistar 1399</t>
  </si>
  <si>
    <t>Operational</t>
  </si>
  <si>
    <t xml:space="preserve">     Occidental 1485</t>
  </si>
  <si>
    <t xml:space="preserve">     San Jac 1594</t>
  </si>
  <si>
    <t xml:space="preserve">     Phillips 1517</t>
  </si>
  <si>
    <t>Southern Union</t>
  </si>
  <si>
    <t xml:space="preserve">     Southern Union</t>
  </si>
  <si>
    <t>Industrial Nominations</t>
  </si>
  <si>
    <t>Industrial Estimates</t>
  </si>
  <si>
    <t>Facility</t>
  </si>
  <si>
    <t xml:space="preserve">     Air Products 1281</t>
  </si>
  <si>
    <t xml:space="preserve">     Air Products 1418</t>
  </si>
  <si>
    <t xml:space="preserve">     Cogen Lyondell 1563</t>
  </si>
  <si>
    <t xml:space="preserve">     Enron MTBE  8216</t>
  </si>
  <si>
    <t xml:space="preserve">     Enron MTBE 8216</t>
  </si>
  <si>
    <t xml:space="preserve">     Line Pack</t>
  </si>
  <si>
    <t xml:space="preserve">     Dupont Victoria 1165,1266</t>
  </si>
  <si>
    <t xml:space="preserve">     Alcoa Pt Comfort 1564</t>
  </si>
  <si>
    <t xml:space="preserve">     Champion Lufkin 1258</t>
  </si>
  <si>
    <t xml:space="preserve">     Crown Central 8014</t>
  </si>
  <si>
    <t xml:space="preserve">     Equistar Channelview 1373</t>
  </si>
  <si>
    <t xml:space="preserve">     Union Carbide 1332</t>
  </si>
  <si>
    <t xml:space="preserve">     Union Carbide 1308</t>
  </si>
  <si>
    <t xml:space="preserve">     Miles Baytown (Bayer)  8056</t>
  </si>
  <si>
    <t xml:space="preserve">     Miles Baytown (Bayer) 8056</t>
  </si>
  <si>
    <t xml:space="preserve">     Equistar  (OXY) 1384</t>
  </si>
  <si>
    <t xml:space="preserve">     Equistar (OXY) 1384 </t>
  </si>
  <si>
    <t xml:space="preserve">     Equistar (OXY) 1384</t>
  </si>
  <si>
    <t xml:space="preserve">     GEON 1444</t>
  </si>
  <si>
    <t xml:space="preserve">     Equistar 1373</t>
  </si>
  <si>
    <t xml:space="preserve">     Celanese Bayport/Valero 8018</t>
  </si>
  <si>
    <t xml:space="preserve">     Celanese Bishop 1005</t>
  </si>
  <si>
    <t xml:space="preserve">     Champion Sheldon Rd 1474</t>
  </si>
  <si>
    <t xml:space="preserve">     Dupont Ingleside 1225</t>
  </si>
  <si>
    <t xml:space="preserve">     Dupont Deerpark 1505</t>
  </si>
  <si>
    <t xml:space="preserve">     Enterprise 1326</t>
  </si>
  <si>
    <t xml:space="preserve">     Formosa 1383</t>
  </si>
  <si>
    <t xml:space="preserve">     Javelina Plant 1556</t>
  </si>
  <si>
    <t xml:space="preserve">     Koch Refinery 1244</t>
  </si>
  <si>
    <t xml:space="preserve">     Monsanto 1041</t>
  </si>
  <si>
    <t xml:space="preserve">     Reynolds 1057</t>
  </si>
  <si>
    <t xml:space="preserve">     Shell  East 1060</t>
  </si>
  <si>
    <t xml:space="preserve">     Shell South 1095</t>
  </si>
  <si>
    <t xml:space="preserve">     Shell West 1061</t>
  </si>
  <si>
    <t xml:space="preserve">     Shell East 1060</t>
  </si>
  <si>
    <t xml:space="preserve">     Monsanto 1041 </t>
  </si>
  <si>
    <t>Transport</t>
  </si>
  <si>
    <t xml:space="preserve"> </t>
  </si>
  <si>
    <t xml:space="preserve">     Same Day Changes</t>
  </si>
  <si>
    <t xml:space="preserve">     Champion Lufkin 1258/7340</t>
  </si>
  <si>
    <t xml:space="preserve">     Misc</t>
  </si>
  <si>
    <t>Difference</t>
  </si>
  <si>
    <t>MTD Sitara Beginning Est</t>
  </si>
  <si>
    <t>MTD Actual</t>
  </si>
  <si>
    <t xml:space="preserve">     Enichem  1531</t>
  </si>
  <si>
    <t xml:space="preserve">     Global Octanes  1528</t>
  </si>
  <si>
    <t>North Central</t>
  </si>
  <si>
    <t>Tufco Reklaw</t>
  </si>
  <si>
    <t>Tufco Tap &amp; Reklaw</t>
  </si>
  <si>
    <t>Cl Lake  /  1424</t>
  </si>
  <si>
    <t>Tx City  /  1465</t>
  </si>
  <si>
    <t>NNGB</t>
  </si>
  <si>
    <t>Texoma</t>
  </si>
  <si>
    <t>Carthage</t>
  </si>
  <si>
    <t>Zone 8</t>
  </si>
  <si>
    <t>PGE Texoma (Mtr 71)</t>
  </si>
  <si>
    <t>Pan E</t>
  </si>
  <si>
    <t xml:space="preserve">PGE  </t>
  </si>
  <si>
    <t>Tu Base</t>
  </si>
  <si>
    <t>Tu Term</t>
  </si>
  <si>
    <t>Tu Spot</t>
  </si>
  <si>
    <t>Waha</t>
  </si>
  <si>
    <t>Spot</t>
  </si>
  <si>
    <t>Expected cuts</t>
  </si>
  <si>
    <t>24x5</t>
  </si>
  <si>
    <t>Monday Changes</t>
  </si>
  <si>
    <t>Monday Bal</t>
  </si>
  <si>
    <t>Same waha</t>
  </si>
  <si>
    <t xml:space="preserve">     Marathon Oil  1431</t>
  </si>
  <si>
    <t>Wellhead Supply</t>
  </si>
  <si>
    <t>Nom</t>
  </si>
  <si>
    <t>Cabot</t>
  </si>
  <si>
    <t>Costilla</t>
  </si>
  <si>
    <t>EOG</t>
  </si>
  <si>
    <t>Maynard</t>
  </si>
  <si>
    <t>Prize</t>
  </si>
  <si>
    <t>Sanchez</t>
  </si>
  <si>
    <t>Suemar</t>
  </si>
  <si>
    <t>Avg</t>
  </si>
  <si>
    <t>Change</t>
  </si>
  <si>
    <t xml:space="preserve">Coastal </t>
  </si>
  <si>
    <t>9610/9643</t>
  </si>
  <si>
    <t>Trans</t>
  </si>
  <si>
    <t>Buy</t>
  </si>
  <si>
    <t>20% shrink</t>
  </si>
  <si>
    <t xml:space="preserve">Expected </t>
  </si>
  <si>
    <t>Inj/(WD)</t>
  </si>
  <si>
    <t>HSC East New</t>
  </si>
  <si>
    <t>HSC East Roll-off</t>
  </si>
  <si>
    <t>July 2000</t>
  </si>
  <si>
    <t>KCS Resources</t>
  </si>
  <si>
    <t>O'Conner</t>
  </si>
  <si>
    <t>Aquila / 6780</t>
  </si>
  <si>
    <t>Short</t>
  </si>
  <si>
    <t>Long</t>
  </si>
  <si>
    <t>Need to Buy</t>
  </si>
  <si>
    <t>Paramaters (North)</t>
  </si>
  <si>
    <t>Avail to Trans</t>
  </si>
  <si>
    <t>South Balance</t>
  </si>
  <si>
    <t>South Zone</t>
  </si>
  <si>
    <t>North Balance</t>
  </si>
  <si>
    <t xml:space="preserve">     Roll-Off</t>
  </si>
  <si>
    <t xml:space="preserve">     New</t>
  </si>
  <si>
    <t>Texoma Summary</t>
  </si>
  <si>
    <t>Zone Balance</t>
  </si>
  <si>
    <t>Need to Sell</t>
  </si>
  <si>
    <t>Carthage to Sell</t>
  </si>
  <si>
    <t>1165/1266</t>
  </si>
  <si>
    <t>1233/1394</t>
  </si>
  <si>
    <t>1042/1043</t>
  </si>
  <si>
    <t>Dupont Laport</t>
  </si>
  <si>
    <t>Exxon Baytown</t>
  </si>
  <si>
    <t>Neches Butane</t>
  </si>
  <si>
    <t>Quantumj Pt Arthur</t>
  </si>
  <si>
    <t>Huntsman Chemical</t>
  </si>
  <si>
    <t>1258/7340</t>
  </si>
  <si>
    <t>Exxon Chemical</t>
  </si>
  <si>
    <t>Gulf Coast Fractionators</t>
  </si>
  <si>
    <t>Citgo West</t>
  </si>
  <si>
    <t>Anadarko</t>
  </si>
  <si>
    <t>Neches Gas Dist</t>
  </si>
  <si>
    <t>BASF</t>
  </si>
  <si>
    <t>Dow Freeport</t>
  </si>
  <si>
    <t>Coastal Refinery</t>
  </si>
  <si>
    <t>Fina Port Arthur</t>
  </si>
  <si>
    <t>Clark Pt Arthur</t>
  </si>
  <si>
    <t>Miles</t>
  </si>
  <si>
    <t>Qualitech</t>
  </si>
  <si>
    <t>Tvill Arco</t>
  </si>
  <si>
    <t>Big Three Bayport</t>
  </si>
  <si>
    <t>Engineered Carbons HPLR)</t>
  </si>
  <si>
    <t>Wyman Gordan</t>
  </si>
  <si>
    <t>Engineered Carbons (HPLR)</t>
  </si>
  <si>
    <t>Entex</t>
  </si>
  <si>
    <t xml:space="preserve">POPS </t>
  </si>
  <si>
    <t>mcf</t>
  </si>
  <si>
    <t>mmbtu</t>
  </si>
  <si>
    <t>Entex Mtr 2000</t>
  </si>
  <si>
    <t>As of 7/17/00</t>
  </si>
  <si>
    <t>Total LP</t>
  </si>
  <si>
    <t>Comstock</t>
  </si>
  <si>
    <t>Sun Oper</t>
  </si>
  <si>
    <t>Total</t>
  </si>
  <si>
    <t>August 2000</t>
  </si>
  <si>
    <t>CICO</t>
  </si>
  <si>
    <t>Dallas Prod</t>
  </si>
  <si>
    <t>McBee</t>
  </si>
  <si>
    <t>Phillips</t>
  </si>
  <si>
    <t>Upstream</t>
  </si>
  <si>
    <t>Coastal</t>
  </si>
  <si>
    <t>Cobra</t>
  </si>
  <si>
    <t>As of 8/9/00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</si>
</sst>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5" formatCode="_(* #,##0_);_(* \(#,##0\);_(* &quot;-&quot;??_);_(@_)"/>
    <numFmt numFmtId="166" formatCode="mmmm\ d\,\ yyyy"/>
    <numFmt numFmtId="167" formatCode="m/d"/>
    <numFmt numFmtId="168" formatCode="_(* #,##0.000_);_(* \(#,##0.000\);_(* &quot;-&quot;??_);_(@_)"/>
  </numFmts>
  <fonts count="27" x14ac:knownFonts="1">
    <font>
      <sz val="10"/>
      <name val="Arial"/>
    </font>
    <font>
      <sz val="10"/>
      <name val="Arial"/>
    </font>
    <font>
      <b/>
      <sz val="12"/>
      <name val="Arial"/>
      <family val="2"/>
    </font>
    <font>
      <b/>
      <sz val="10"/>
      <name val="Arial"/>
      <family val="2"/>
    </font>
    <font>
      <b/>
      <sz val="10"/>
      <color indexed="10"/>
      <name val="Arial"/>
      <family val="2"/>
    </font>
    <font>
      <sz val="10"/>
      <color indexed="10"/>
      <name val="Arial"/>
      <family val="2"/>
    </font>
    <font>
      <sz val="10"/>
      <color indexed="48"/>
      <name val="Arial"/>
      <family val="2"/>
    </font>
    <font>
      <i/>
      <sz val="10"/>
      <name val="Arial"/>
      <family val="2"/>
    </font>
    <font>
      <b/>
      <sz val="10"/>
      <color indexed="12"/>
      <name val="Arial"/>
      <family val="2"/>
    </font>
    <font>
      <sz val="10"/>
      <color indexed="12"/>
      <name val="Arial"/>
      <family val="2"/>
    </font>
    <font>
      <sz val="10"/>
      <name val="Arial"/>
      <family val="2"/>
    </font>
    <font>
      <sz val="10"/>
      <color indexed="17"/>
      <name val="Arial"/>
      <family val="2"/>
    </font>
    <font>
      <i/>
      <sz val="10"/>
      <color indexed="10"/>
      <name val="Arial"/>
      <family val="2"/>
    </font>
    <font>
      <b/>
      <sz val="10"/>
      <color indexed="20"/>
      <name val="Arial"/>
      <family val="2"/>
    </font>
    <font>
      <sz val="10"/>
      <color indexed="20"/>
      <name val="Arial"/>
      <family val="2"/>
    </font>
    <font>
      <sz val="8"/>
      <color indexed="81"/>
      <name val="Tahoma"/>
    </font>
    <font>
      <b/>
      <sz val="8"/>
      <color indexed="81"/>
      <name val="Tahoma"/>
    </font>
    <font>
      <sz val="10"/>
      <color indexed="57"/>
      <name val="Arial"/>
      <family val="2"/>
    </font>
    <font>
      <i/>
      <sz val="10"/>
      <color indexed="57"/>
      <name val="Arial"/>
      <family val="2"/>
    </font>
    <font>
      <i/>
      <sz val="10"/>
      <color indexed="21"/>
      <name val="Arial"/>
      <family val="2"/>
    </font>
    <font>
      <sz val="10"/>
      <color indexed="21"/>
      <name val="Arial"/>
      <family val="2"/>
    </font>
    <font>
      <b/>
      <i/>
      <sz val="10"/>
      <name val="Arial"/>
      <family val="2"/>
    </font>
    <font>
      <b/>
      <sz val="10"/>
      <color indexed="17"/>
      <name val="Arial"/>
      <family val="2"/>
    </font>
    <font>
      <b/>
      <sz val="10"/>
      <color indexed="9"/>
      <name val="Arial"/>
      <family val="2"/>
    </font>
    <font>
      <sz val="10"/>
      <color indexed="9"/>
      <name val="Arial"/>
      <family val="2"/>
    </font>
    <font>
      <b/>
      <sz val="14"/>
      <name val="Arial"/>
      <family val="2"/>
    </font>
    <font>
      <sz val="14"/>
      <name val="Arial"/>
      <family val="2"/>
    </font>
  </fonts>
  <fills count="15">
    <fill>
      <patternFill patternType="none"/>
    </fill>
    <fill>
      <patternFill patternType="gray125"/>
    </fill>
    <fill>
      <patternFill patternType="solid">
        <fgColor indexed="42"/>
        <bgColor indexed="64"/>
      </patternFill>
    </fill>
    <fill>
      <patternFill patternType="solid">
        <fgColor indexed="44"/>
        <bgColor indexed="64"/>
      </patternFill>
    </fill>
    <fill>
      <patternFill patternType="solid">
        <fgColor indexed="22"/>
        <bgColor indexed="64"/>
      </patternFill>
    </fill>
    <fill>
      <patternFill patternType="solid">
        <fgColor indexed="23"/>
        <bgColor indexed="64"/>
      </patternFill>
    </fill>
    <fill>
      <patternFill patternType="solid">
        <fgColor indexed="46"/>
        <bgColor indexed="64"/>
      </patternFill>
    </fill>
    <fill>
      <patternFill patternType="solid">
        <fgColor indexed="55"/>
        <bgColor indexed="64"/>
      </patternFill>
    </fill>
    <fill>
      <patternFill patternType="solid">
        <fgColor indexed="47"/>
        <bgColor indexed="64"/>
      </patternFill>
    </fill>
    <fill>
      <patternFill patternType="solid">
        <fgColor indexed="52"/>
        <bgColor indexed="64"/>
      </patternFill>
    </fill>
    <fill>
      <patternFill patternType="solid">
        <fgColor indexed="50"/>
        <bgColor indexed="64"/>
      </patternFill>
    </fill>
    <fill>
      <patternFill patternType="solid">
        <fgColor indexed="43"/>
        <bgColor indexed="64"/>
      </patternFill>
    </fill>
    <fill>
      <patternFill patternType="solid">
        <fgColor indexed="48"/>
        <bgColor indexed="64"/>
      </patternFill>
    </fill>
    <fill>
      <patternFill patternType="solid">
        <fgColor indexed="20"/>
        <bgColor indexed="64"/>
      </patternFill>
    </fill>
    <fill>
      <patternFill patternType="solid">
        <fgColor indexed="13"/>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
      <left style="dashed">
        <color indexed="17"/>
      </left>
      <right style="dashed">
        <color indexed="17"/>
      </right>
      <top style="dashed">
        <color indexed="17"/>
      </top>
      <bottom style="dashed">
        <color indexed="17"/>
      </bottom>
      <diagonal/>
    </border>
    <border>
      <left/>
      <right/>
      <top style="thin">
        <color indexed="64"/>
      </top>
      <bottom/>
      <diagonal/>
    </border>
  </borders>
  <cellStyleXfs count="2">
    <xf numFmtId="0" fontId="0" fillId="0" borderId="0"/>
    <xf numFmtId="43" fontId="1" fillId="0" borderId="0" applyFont="0" applyFill="0" applyBorder="0" applyAlignment="0" applyProtection="0"/>
  </cellStyleXfs>
  <cellXfs count="207">
    <xf numFmtId="0" fontId="0" fillId="0" borderId="0" xfId="0"/>
    <xf numFmtId="0" fontId="2" fillId="0" borderId="0" xfId="0" applyFont="1"/>
    <xf numFmtId="0" fontId="3" fillId="0" borderId="0" xfId="0" applyFont="1"/>
    <xf numFmtId="166" fontId="2" fillId="0" borderId="0" xfId="0" quotePrefix="1" applyNumberFormat="1" applyFont="1" applyAlignment="1">
      <alignment horizontal="left"/>
    </xf>
    <xf numFmtId="167" fontId="3" fillId="0" borderId="1" xfId="0" applyNumberFormat="1" applyFont="1" applyBorder="1" applyAlignment="1">
      <alignment horizontal="center"/>
    </xf>
    <xf numFmtId="165" fontId="1" fillId="0" borderId="0" xfId="1" applyNumberFormat="1" applyAlignment="1">
      <alignment horizontal="center"/>
    </xf>
    <xf numFmtId="165" fontId="1" fillId="0" borderId="0" xfId="1" applyNumberFormat="1"/>
    <xf numFmtId="0" fontId="4" fillId="0" borderId="0" xfId="0" applyFont="1"/>
    <xf numFmtId="165" fontId="5" fillId="0" borderId="0" xfId="1" applyNumberFormat="1" applyFont="1"/>
    <xf numFmtId="0" fontId="5" fillId="0" borderId="0" xfId="0" applyFont="1"/>
    <xf numFmtId="165" fontId="6" fillId="0" borderId="0" xfId="1" applyNumberFormat="1" applyFont="1" applyBorder="1"/>
    <xf numFmtId="165" fontId="1" fillId="0" borderId="0" xfId="1" applyNumberFormat="1" applyBorder="1"/>
    <xf numFmtId="0" fontId="7" fillId="0" borderId="0" xfId="0" applyFont="1"/>
    <xf numFmtId="165" fontId="3" fillId="2" borderId="2" xfId="1" applyNumberFormat="1" applyFont="1" applyFill="1" applyBorder="1" applyAlignment="1">
      <alignment horizontal="center"/>
    </xf>
    <xf numFmtId="165" fontId="1" fillId="0" borderId="3" xfId="1" applyNumberFormat="1" applyBorder="1"/>
    <xf numFmtId="165" fontId="4" fillId="0" borderId="4" xfId="0" applyNumberFormat="1" applyFont="1" applyBorder="1"/>
    <xf numFmtId="165" fontId="1" fillId="0" borderId="0" xfId="1" applyNumberFormat="1" applyFont="1"/>
    <xf numFmtId="165" fontId="0" fillId="0" borderId="0" xfId="0" applyNumberFormat="1"/>
    <xf numFmtId="0" fontId="3" fillId="0" borderId="0" xfId="0" quotePrefix="1" applyFont="1"/>
    <xf numFmtId="0" fontId="3" fillId="0" borderId="0" xfId="0" applyFont="1" applyAlignment="1">
      <alignment horizontal="center"/>
    </xf>
    <xf numFmtId="0" fontId="3" fillId="0" borderId="1" xfId="0" applyFont="1" applyBorder="1"/>
    <xf numFmtId="18" fontId="3" fillId="0" borderId="1" xfId="0" applyNumberFormat="1" applyFont="1" applyBorder="1" applyAlignment="1">
      <alignment horizontal="center"/>
    </xf>
    <xf numFmtId="18" fontId="3" fillId="0" borderId="1" xfId="0" applyNumberFormat="1" applyFont="1" applyBorder="1"/>
    <xf numFmtId="0" fontId="3" fillId="0" borderId="1" xfId="0" applyFont="1" applyBorder="1" applyAlignment="1">
      <alignment horizontal="center"/>
    </xf>
    <xf numFmtId="165" fontId="0" fillId="0" borderId="0" xfId="1" applyNumberFormat="1" applyFont="1"/>
    <xf numFmtId="165" fontId="0" fillId="0" borderId="5" xfId="1" applyNumberFormat="1" applyFont="1" applyBorder="1"/>
    <xf numFmtId="165" fontId="0" fillId="0" borderId="6" xfId="1" applyNumberFormat="1" applyFont="1" applyBorder="1"/>
    <xf numFmtId="165" fontId="10" fillId="0" borderId="0" xfId="1" applyNumberFormat="1" applyFont="1"/>
    <xf numFmtId="165" fontId="0" fillId="0" borderId="7" xfId="1" applyNumberFormat="1" applyFont="1" applyBorder="1"/>
    <xf numFmtId="0" fontId="3" fillId="3" borderId="2" xfId="0" applyFont="1" applyFill="1" applyBorder="1" applyAlignment="1">
      <alignment horizontal="center"/>
    </xf>
    <xf numFmtId="0" fontId="0" fillId="0" borderId="1" xfId="0" applyBorder="1"/>
    <xf numFmtId="0" fontId="0" fillId="0" borderId="0" xfId="0" applyBorder="1"/>
    <xf numFmtId="165" fontId="4" fillId="0" borderId="8" xfId="1" applyNumberFormat="1" applyFont="1" applyBorder="1" applyAlignment="1">
      <alignment horizontal="right"/>
    </xf>
    <xf numFmtId="165" fontId="1" fillId="0" borderId="9" xfId="1" applyNumberFormat="1" applyBorder="1"/>
    <xf numFmtId="0" fontId="3" fillId="2" borderId="8" xfId="0" applyFont="1" applyFill="1" applyBorder="1"/>
    <xf numFmtId="165" fontId="3" fillId="2" borderId="4" xfId="1" applyNumberFormat="1" applyFont="1" applyFill="1" applyBorder="1"/>
    <xf numFmtId="0" fontId="0" fillId="0" borderId="10" xfId="0" applyBorder="1"/>
    <xf numFmtId="165" fontId="1" fillId="0" borderId="11" xfId="1" applyNumberFormat="1" applyBorder="1"/>
    <xf numFmtId="0" fontId="0" fillId="0" borderId="12" xfId="0" applyBorder="1"/>
    <xf numFmtId="165" fontId="1" fillId="0" borderId="13" xfId="1" applyNumberFormat="1" applyBorder="1"/>
    <xf numFmtId="165" fontId="3" fillId="0" borderId="11" xfId="1" applyNumberFormat="1" applyFont="1" applyBorder="1"/>
    <xf numFmtId="165" fontId="1" fillId="0" borderId="11" xfId="1" applyNumberFormat="1" applyFont="1" applyBorder="1"/>
    <xf numFmtId="0" fontId="3" fillId="0" borderId="14" xfId="0" applyFont="1" applyFill="1" applyBorder="1"/>
    <xf numFmtId="165" fontId="3" fillId="0" borderId="15" xfId="1" applyNumberFormat="1" applyFont="1" applyFill="1" applyBorder="1"/>
    <xf numFmtId="0" fontId="3" fillId="0" borderId="10" xfId="0" applyFont="1" applyBorder="1"/>
    <xf numFmtId="0" fontId="3" fillId="0" borderId="0" xfId="0" applyFont="1" applyBorder="1"/>
    <xf numFmtId="0" fontId="3" fillId="4" borderId="0" xfId="0" applyFont="1" applyFill="1"/>
    <xf numFmtId="165" fontId="1" fillId="4" borderId="0" xfId="1" applyNumberFormat="1" applyFill="1"/>
    <xf numFmtId="165" fontId="3" fillId="4" borderId="6" xfId="1" applyNumberFormat="1" applyFont="1" applyFill="1" applyBorder="1"/>
    <xf numFmtId="0" fontId="0" fillId="4" borderId="0" xfId="0" applyFill="1"/>
    <xf numFmtId="0" fontId="8" fillId="4" borderId="0" xfId="0" applyFont="1" applyFill="1"/>
    <xf numFmtId="165" fontId="9" fillId="4" borderId="0" xfId="1" applyNumberFormat="1" applyFont="1" applyFill="1"/>
    <xf numFmtId="0" fontId="9" fillId="4" borderId="0" xfId="0" applyFont="1" applyFill="1"/>
    <xf numFmtId="16" fontId="0" fillId="0" borderId="0" xfId="0" applyNumberFormat="1" applyAlignment="1">
      <alignment horizontal="left"/>
    </xf>
    <xf numFmtId="0" fontId="0" fillId="0" borderId="0" xfId="0" applyAlignment="1">
      <alignment horizontal="right"/>
    </xf>
    <xf numFmtId="0" fontId="3" fillId="0" borderId="0" xfId="0" applyFont="1" applyFill="1"/>
    <xf numFmtId="0" fontId="8" fillId="0" borderId="0" xfId="0" applyFont="1"/>
    <xf numFmtId="165" fontId="9" fillId="0" borderId="0" xfId="1" applyNumberFormat="1" applyFont="1"/>
    <xf numFmtId="0" fontId="8" fillId="0" borderId="0" xfId="0" applyFont="1" applyFill="1"/>
    <xf numFmtId="0" fontId="11" fillId="0" borderId="0" xfId="0" applyFont="1" applyAlignment="1">
      <alignment horizontal="right"/>
    </xf>
    <xf numFmtId="0" fontId="11" fillId="0" borderId="0" xfId="0" applyFont="1" applyFill="1" applyAlignment="1">
      <alignment horizontal="right"/>
    </xf>
    <xf numFmtId="0" fontId="0" fillId="5" borderId="0" xfId="0" applyFill="1"/>
    <xf numFmtId="165" fontId="3" fillId="0" borderId="0" xfId="0" applyNumberFormat="1" applyFont="1"/>
    <xf numFmtId="165" fontId="0" fillId="0" borderId="1" xfId="1" applyNumberFormat="1" applyFont="1" applyBorder="1"/>
    <xf numFmtId="165" fontId="12" fillId="0" borderId="0" xfId="1" applyNumberFormat="1" applyFont="1"/>
    <xf numFmtId="165" fontId="12" fillId="0" borderId="0" xfId="0" applyNumberFormat="1" applyFont="1"/>
    <xf numFmtId="165" fontId="9" fillId="0" borderId="0" xfId="0" applyNumberFormat="1" applyFont="1"/>
    <xf numFmtId="165" fontId="0" fillId="0" borderId="0" xfId="1" applyNumberFormat="1" applyFont="1" applyFill="1"/>
    <xf numFmtId="0" fontId="10" fillId="0" borderId="0" xfId="0" applyFont="1" applyFill="1"/>
    <xf numFmtId="0" fontId="10" fillId="0" borderId="0" xfId="0" applyFont="1"/>
    <xf numFmtId="0" fontId="8" fillId="3" borderId="0" xfId="0" applyFont="1" applyFill="1"/>
    <xf numFmtId="165" fontId="0" fillId="3" borderId="0" xfId="1" applyNumberFormat="1" applyFont="1" applyFill="1"/>
    <xf numFmtId="0" fontId="0" fillId="3" borderId="0" xfId="0" applyFill="1"/>
    <xf numFmtId="0" fontId="13" fillId="6" borderId="0" xfId="0" applyFont="1" applyFill="1"/>
    <xf numFmtId="165" fontId="14" fillId="6" borderId="0" xfId="1" applyNumberFormat="1" applyFont="1" applyFill="1"/>
    <xf numFmtId="0" fontId="14" fillId="6" borderId="0" xfId="0" applyFont="1" applyFill="1"/>
    <xf numFmtId="0" fontId="0" fillId="0" borderId="0" xfId="0" applyFill="1"/>
    <xf numFmtId="165" fontId="0" fillId="0" borderId="0" xfId="1" applyNumberFormat="1" applyFont="1" applyAlignment="1">
      <alignment horizontal="center"/>
    </xf>
    <xf numFmtId="0" fontId="17" fillId="0" borderId="0" xfId="0" applyFont="1"/>
    <xf numFmtId="165" fontId="17" fillId="0" borderId="0" xfId="1" applyNumberFormat="1" applyFont="1"/>
    <xf numFmtId="0" fontId="18" fillId="0" borderId="0" xfId="0" applyFont="1"/>
    <xf numFmtId="165" fontId="9" fillId="0" borderId="0" xfId="1" applyNumberFormat="1" applyFont="1" applyFill="1"/>
    <xf numFmtId="0" fontId="9" fillId="0" borderId="0" xfId="0" applyFont="1" applyFill="1"/>
    <xf numFmtId="165" fontId="20" fillId="0" borderId="0" xfId="1" applyNumberFormat="1" applyFont="1"/>
    <xf numFmtId="0" fontId="20" fillId="0" borderId="0" xfId="0" applyFont="1"/>
    <xf numFmtId="165" fontId="17" fillId="0" borderId="0" xfId="1" applyNumberFormat="1" applyFont="1" applyFill="1"/>
    <xf numFmtId="0" fontId="17" fillId="0" borderId="0" xfId="0" applyFont="1" applyFill="1"/>
    <xf numFmtId="0" fontId="17" fillId="0" borderId="16" xfId="0" applyFont="1" applyFill="1" applyBorder="1"/>
    <xf numFmtId="0" fontId="21" fillId="0" borderId="0" xfId="0" applyFont="1"/>
    <xf numFmtId="165" fontId="3" fillId="0" borderId="0" xfId="1" applyNumberFormat="1" applyFont="1"/>
    <xf numFmtId="0" fontId="21" fillId="7" borderId="0" xfId="0" applyFont="1" applyFill="1"/>
    <xf numFmtId="165" fontId="3" fillId="7" borderId="0" xfId="1" applyNumberFormat="1" applyFont="1" applyFill="1"/>
    <xf numFmtId="0" fontId="3" fillId="7" borderId="0" xfId="0" applyFont="1" applyFill="1"/>
    <xf numFmtId="0" fontId="19" fillId="0" borderId="0" xfId="0" applyFont="1" applyFill="1"/>
    <xf numFmtId="165" fontId="20" fillId="0" borderId="0" xfId="1" applyNumberFormat="1" applyFont="1" applyFill="1"/>
    <xf numFmtId="0" fontId="20" fillId="0" borderId="0" xfId="0" applyFont="1" applyFill="1"/>
    <xf numFmtId="165" fontId="5" fillId="0" borderId="0" xfId="1" applyNumberFormat="1" applyFont="1" applyFill="1"/>
    <xf numFmtId="0" fontId="5" fillId="0" borderId="0" xfId="0" applyFont="1" applyFill="1"/>
    <xf numFmtId="0" fontId="17" fillId="8" borderId="0" xfId="0" applyFont="1" applyFill="1"/>
    <xf numFmtId="165" fontId="17" fillId="8" borderId="0" xfId="1" applyNumberFormat="1" applyFont="1" applyFill="1"/>
    <xf numFmtId="165" fontId="20" fillId="0" borderId="0" xfId="1" applyNumberFormat="1" applyFont="1" applyBorder="1"/>
    <xf numFmtId="165" fontId="0" fillId="0" borderId="0" xfId="1" applyNumberFormat="1" applyFont="1" applyBorder="1"/>
    <xf numFmtId="0" fontId="17" fillId="0" borderId="0" xfId="0" applyFont="1" applyFill="1" applyBorder="1"/>
    <xf numFmtId="165" fontId="0" fillId="0" borderId="16" xfId="1" applyNumberFormat="1" applyFont="1" applyBorder="1"/>
    <xf numFmtId="0" fontId="0" fillId="0" borderId="16" xfId="0" applyBorder="1"/>
    <xf numFmtId="165" fontId="0" fillId="8" borderId="0" xfId="1" applyNumberFormat="1" applyFont="1" applyFill="1"/>
    <xf numFmtId="0" fontId="0" fillId="8" borderId="0" xfId="0" applyFill="1"/>
    <xf numFmtId="0" fontId="17" fillId="0" borderId="17" xfId="0" applyFont="1" applyBorder="1"/>
    <xf numFmtId="0" fontId="17" fillId="8" borderId="17" xfId="0" applyFont="1" applyFill="1" applyBorder="1"/>
    <xf numFmtId="0" fontId="17" fillId="0" borderId="17" xfId="0" applyFont="1" applyFill="1" applyBorder="1"/>
    <xf numFmtId="167" fontId="3" fillId="0" borderId="1" xfId="0" applyNumberFormat="1" applyFont="1" applyFill="1" applyBorder="1" applyAlignment="1">
      <alignment horizontal="center"/>
    </xf>
    <xf numFmtId="165" fontId="3" fillId="0" borderId="6" xfId="1" applyNumberFormat="1" applyFont="1" applyBorder="1"/>
    <xf numFmtId="165" fontId="8" fillId="0" borderId="6" xfId="1" applyNumberFormat="1" applyFont="1" applyFill="1" applyBorder="1"/>
    <xf numFmtId="165" fontId="8" fillId="4" borderId="7" xfId="1" applyNumberFormat="1" applyFont="1" applyFill="1" applyBorder="1"/>
    <xf numFmtId="165" fontId="3" fillId="9" borderId="2" xfId="1" applyNumberFormat="1" applyFont="1" applyFill="1" applyBorder="1" applyAlignment="1">
      <alignment horizontal="center"/>
    </xf>
    <xf numFmtId="165" fontId="1" fillId="0" borderId="1" xfId="1" applyNumberFormat="1" applyBorder="1"/>
    <xf numFmtId="0" fontId="22" fillId="0" borderId="0" xfId="0" applyFont="1"/>
    <xf numFmtId="165" fontId="22" fillId="0" borderId="0" xfId="1" applyNumberFormat="1" applyFont="1"/>
    <xf numFmtId="167" fontId="8" fillId="3" borderId="1" xfId="0" applyNumberFormat="1" applyFont="1" applyFill="1" applyBorder="1" applyAlignment="1">
      <alignment horizontal="center"/>
    </xf>
    <xf numFmtId="165" fontId="0" fillId="3" borderId="0" xfId="0" applyNumberFormat="1" applyFill="1"/>
    <xf numFmtId="165" fontId="1" fillId="0" borderId="0" xfId="1" applyNumberFormat="1" applyFill="1" applyBorder="1"/>
    <xf numFmtId="165" fontId="4" fillId="0" borderId="0" xfId="1" applyNumberFormat="1" applyFont="1"/>
    <xf numFmtId="165" fontId="1" fillId="0" borderId="0" xfId="1" applyNumberFormat="1" applyFont="1" applyAlignment="1">
      <alignment horizontal="right"/>
    </xf>
    <xf numFmtId="165" fontId="5" fillId="10" borderId="17" xfId="0" applyNumberFormat="1" applyFont="1" applyFill="1" applyBorder="1"/>
    <xf numFmtId="0" fontId="17" fillId="8" borderId="0" xfId="0" applyFont="1" applyFill="1" applyBorder="1"/>
    <xf numFmtId="165" fontId="22" fillId="0" borderId="0" xfId="0" applyNumberFormat="1" applyFont="1"/>
    <xf numFmtId="165" fontId="0" fillId="11" borderId="0" xfId="1" applyNumberFormat="1" applyFont="1" applyFill="1"/>
    <xf numFmtId="165" fontId="0" fillId="11" borderId="0" xfId="1" applyNumberFormat="1" applyFont="1" applyFill="1" applyBorder="1"/>
    <xf numFmtId="165" fontId="10" fillId="0" borderId="17" xfId="0" applyNumberFormat="1" applyFont="1" applyFill="1" applyBorder="1"/>
    <xf numFmtId="0" fontId="10" fillId="0" borderId="17" xfId="0" applyFont="1" applyFill="1" applyBorder="1"/>
    <xf numFmtId="165" fontId="10" fillId="0" borderId="17" xfId="1" applyNumberFormat="1" applyFont="1" applyFill="1" applyBorder="1"/>
    <xf numFmtId="165" fontId="10" fillId="11" borderId="0" xfId="1" applyNumberFormat="1" applyFont="1" applyFill="1"/>
    <xf numFmtId="165" fontId="10" fillId="8" borderId="17" xfId="0" applyNumberFormat="1" applyFont="1" applyFill="1" applyBorder="1"/>
    <xf numFmtId="0" fontId="9" fillId="0" borderId="0" xfId="0" applyFont="1"/>
    <xf numFmtId="165" fontId="8" fillId="0" borderId="0" xfId="1" applyNumberFormat="1" applyFont="1"/>
    <xf numFmtId="165" fontId="8" fillId="0" borderId="0" xfId="0" applyNumberFormat="1" applyFont="1"/>
    <xf numFmtId="1" fontId="0" fillId="0" borderId="0" xfId="0" applyNumberFormat="1"/>
    <xf numFmtId="1" fontId="0" fillId="0" borderId="0" xfId="1" applyNumberFormat="1" applyFont="1"/>
    <xf numFmtId="0" fontId="22" fillId="0" borderId="0" xfId="0" applyFont="1" applyAlignment="1">
      <alignment horizontal="center"/>
    </xf>
    <xf numFmtId="165" fontId="8" fillId="0" borderId="0" xfId="0" applyNumberFormat="1" applyFont="1" applyBorder="1"/>
    <xf numFmtId="165" fontId="9" fillId="0" borderId="1" xfId="1" applyNumberFormat="1" applyFont="1" applyBorder="1"/>
    <xf numFmtId="165" fontId="10" fillId="0" borderId="1" xfId="1" applyNumberFormat="1" applyFont="1" applyBorder="1"/>
    <xf numFmtId="165" fontId="9" fillId="0" borderId="0" xfId="1" applyNumberFormat="1" applyFont="1" applyAlignment="1">
      <alignment horizontal="center"/>
    </xf>
    <xf numFmtId="165" fontId="0" fillId="0" borderId="0" xfId="1" applyNumberFormat="1" applyFont="1" applyFill="1" applyBorder="1"/>
    <xf numFmtId="0" fontId="23" fillId="12" borderId="8" xfId="0" applyFont="1" applyFill="1" applyBorder="1"/>
    <xf numFmtId="0" fontId="24" fillId="12" borderId="4" xfId="0" applyFont="1" applyFill="1" applyBorder="1"/>
    <xf numFmtId="165" fontId="23" fillId="12" borderId="8" xfId="1" applyNumberFormat="1" applyFont="1" applyFill="1" applyBorder="1"/>
    <xf numFmtId="0" fontId="23" fillId="12" borderId="4" xfId="0" applyFont="1" applyFill="1" applyBorder="1"/>
    <xf numFmtId="165" fontId="23" fillId="12" borderId="14" xfId="1" applyNumberFormat="1" applyFont="1" applyFill="1" applyBorder="1"/>
    <xf numFmtId="165" fontId="24" fillId="12" borderId="15" xfId="1" applyNumberFormat="1" applyFont="1" applyFill="1" applyBorder="1"/>
    <xf numFmtId="165" fontId="9" fillId="0" borderId="0" xfId="1" applyNumberFormat="1" applyFont="1" applyBorder="1"/>
    <xf numFmtId="165" fontId="10" fillId="0" borderId="0" xfId="1" applyNumberFormat="1" applyFont="1" applyFill="1" applyBorder="1"/>
    <xf numFmtId="165" fontId="8" fillId="4" borderId="0" xfId="1" applyNumberFormat="1" applyFont="1" applyFill="1"/>
    <xf numFmtId="165" fontId="0" fillId="4" borderId="0" xfId="1" applyNumberFormat="1" applyFont="1" applyFill="1"/>
    <xf numFmtId="165" fontId="13" fillId="4" borderId="14" xfId="1" applyNumberFormat="1" applyFont="1" applyFill="1" applyBorder="1"/>
    <xf numFmtId="165" fontId="13" fillId="4" borderId="15" xfId="1" applyNumberFormat="1" applyFont="1" applyFill="1" applyBorder="1"/>
    <xf numFmtId="165" fontId="13" fillId="4" borderId="10" xfId="1" applyNumberFormat="1" applyFont="1" applyFill="1" applyBorder="1"/>
    <xf numFmtId="165" fontId="13" fillId="4" borderId="11" xfId="1" applyNumberFormat="1" applyFont="1" applyFill="1" applyBorder="1"/>
    <xf numFmtId="165" fontId="14" fillId="4" borderId="10" xfId="1" applyNumberFormat="1" applyFont="1" applyFill="1" applyBorder="1"/>
    <xf numFmtId="165" fontId="14" fillId="4" borderId="11" xfId="1" applyNumberFormat="1" applyFont="1" applyFill="1" applyBorder="1"/>
    <xf numFmtId="165" fontId="13" fillId="4" borderId="12" xfId="1" applyNumberFormat="1" applyFont="1" applyFill="1" applyBorder="1"/>
    <xf numFmtId="165" fontId="13" fillId="4" borderId="13" xfId="0" applyNumberFormat="1" applyFont="1" applyFill="1" applyBorder="1"/>
    <xf numFmtId="165" fontId="23" fillId="13" borderId="8" xfId="1" applyNumberFormat="1" applyFont="1" applyFill="1" applyBorder="1"/>
    <xf numFmtId="165" fontId="23" fillId="13" borderId="4" xfId="1" applyNumberFormat="1" applyFont="1" applyFill="1" applyBorder="1"/>
    <xf numFmtId="0" fontId="17" fillId="14" borderId="17" xfId="0" applyFont="1" applyFill="1" applyBorder="1"/>
    <xf numFmtId="165" fontId="4" fillId="0" borderId="9" xfId="1" applyNumberFormat="1" applyFont="1" applyBorder="1" applyAlignment="1">
      <alignment horizontal="right"/>
    </xf>
    <xf numFmtId="0" fontId="3" fillId="2" borderId="9" xfId="0" applyFont="1" applyFill="1" applyBorder="1"/>
    <xf numFmtId="0" fontId="3" fillId="0" borderId="18" xfId="0" applyFont="1" applyFill="1" applyBorder="1"/>
    <xf numFmtId="0" fontId="17" fillId="14" borderId="0" xfId="0" applyFont="1" applyFill="1" applyBorder="1"/>
    <xf numFmtId="0" fontId="0" fillId="0" borderId="0" xfId="0" applyFill="1" applyBorder="1"/>
    <xf numFmtId="0" fontId="0" fillId="8" borderId="0" xfId="0" applyFill="1" applyBorder="1"/>
    <xf numFmtId="0" fontId="17" fillId="0" borderId="0" xfId="0" applyFont="1" applyBorder="1"/>
    <xf numFmtId="165" fontId="17" fillId="14" borderId="0" xfId="1" applyNumberFormat="1" applyFont="1" applyFill="1" applyBorder="1"/>
    <xf numFmtId="0" fontId="17" fillId="3" borderId="17" xfId="0" applyFont="1" applyFill="1" applyBorder="1"/>
    <xf numFmtId="0" fontId="17" fillId="3" borderId="0" xfId="0" applyFont="1" applyFill="1" applyBorder="1"/>
    <xf numFmtId="165" fontId="0" fillId="14" borderId="0" xfId="1" applyNumberFormat="1" applyFont="1" applyFill="1"/>
    <xf numFmtId="167" fontId="0" fillId="0" borderId="0" xfId="1" applyNumberFormat="1" applyFont="1" applyFill="1"/>
    <xf numFmtId="16" fontId="0" fillId="0" borderId="0" xfId="0" applyNumberFormat="1"/>
    <xf numFmtId="165" fontId="3" fillId="0" borderId="2" xfId="0" applyNumberFormat="1" applyFont="1" applyBorder="1"/>
    <xf numFmtId="165" fontId="1" fillId="14" borderId="3" xfId="1" applyNumberFormat="1" applyFill="1" applyBorder="1"/>
    <xf numFmtId="168" fontId="0" fillId="0" borderId="0" xfId="1" applyNumberFormat="1" applyFont="1"/>
    <xf numFmtId="168" fontId="1" fillId="0" borderId="0" xfId="1" applyNumberFormat="1" applyFont="1"/>
    <xf numFmtId="168" fontId="1" fillId="0" borderId="0" xfId="1" applyNumberFormat="1"/>
    <xf numFmtId="165" fontId="0" fillId="0" borderId="0" xfId="0" applyNumberFormat="1" applyFill="1"/>
    <xf numFmtId="0" fontId="25" fillId="0" borderId="0" xfId="0" applyFont="1"/>
    <xf numFmtId="0" fontId="26" fillId="0" borderId="0" xfId="0" applyFont="1"/>
    <xf numFmtId="1" fontId="26" fillId="0" borderId="0" xfId="0" applyNumberFormat="1" applyFont="1"/>
    <xf numFmtId="165" fontId="26" fillId="0" borderId="0" xfId="1" applyNumberFormat="1" applyFont="1"/>
    <xf numFmtId="0" fontId="25" fillId="0" borderId="0" xfId="0" quotePrefix="1" applyFont="1"/>
    <xf numFmtId="0" fontId="26" fillId="0" borderId="0" xfId="0" quotePrefix="1" applyFont="1"/>
    <xf numFmtId="1" fontId="25" fillId="0" borderId="0" xfId="0" applyNumberFormat="1" applyFont="1"/>
    <xf numFmtId="16" fontId="25" fillId="0" borderId="0" xfId="0" applyNumberFormat="1" applyFont="1" applyAlignment="1">
      <alignment horizontal="center"/>
    </xf>
    <xf numFmtId="165" fontId="25" fillId="0" borderId="0" xfId="1" applyNumberFormat="1" applyFont="1"/>
    <xf numFmtId="1" fontId="26" fillId="0" borderId="0" xfId="1" applyNumberFormat="1" applyFont="1"/>
    <xf numFmtId="0" fontId="26" fillId="0" borderId="0" xfId="0" applyFont="1" applyFill="1"/>
    <xf numFmtId="1" fontId="26" fillId="0" borderId="0" xfId="1" applyNumberFormat="1" applyFont="1" applyFill="1"/>
    <xf numFmtId="165" fontId="26" fillId="0" borderId="0" xfId="1" applyNumberFormat="1" applyFont="1" applyFill="1"/>
    <xf numFmtId="165" fontId="26" fillId="0" borderId="0" xfId="0" applyNumberFormat="1" applyFont="1"/>
    <xf numFmtId="165" fontId="25" fillId="0" borderId="0" xfId="1" applyNumberFormat="1" applyFont="1" applyFill="1"/>
    <xf numFmtId="0" fontId="3" fillId="3" borderId="8" xfId="0" applyFont="1" applyFill="1" applyBorder="1" applyAlignment="1">
      <alignment horizontal="center"/>
    </xf>
    <xf numFmtId="0" fontId="3" fillId="3" borderId="9" xfId="0" applyFont="1" applyFill="1" applyBorder="1" applyAlignment="1">
      <alignment horizontal="center"/>
    </xf>
    <xf numFmtId="0" fontId="3" fillId="3" borderId="4" xfId="0" applyFont="1" applyFill="1" applyBorder="1" applyAlignment="1">
      <alignment horizontal="center"/>
    </xf>
    <xf numFmtId="0" fontId="3" fillId="0" borderId="0" xfId="0" applyFont="1" applyAlignment="1">
      <alignment horizontal="center"/>
    </xf>
    <xf numFmtId="0" fontId="23" fillId="12" borderId="8" xfId="0" applyFont="1" applyFill="1" applyBorder="1" applyAlignment="1">
      <alignment horizontal="center"/>
    </xf>
    <xf numFmtId="0" fontId="23" fillId="12" borderId="4" xfId="0" applyFont="1" applyFill="1" applyBorder="1" applyAlignment="1">
      <alignment horizontal="center"/>
    </xf>
    <xf numFmtId="165" fontId="0" fillId="0" borderId="0" xfId="1" applyNumberFormat="1" applyFont="1" applyAlignment="1">
      <alignment horizontal="center"/>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5"/>
  <sheetViews>
    <sheetView workbookViewId="0">
      <selection activeCell="C28" sqref="C28"/>
    </sheetView>
  </sheetViews>
  <sheetFormatPr defaultRowHeight="13.2" x14ac:dyDescent="0.25"/>
  <cols>
    <col min="2" max="2" width="1.5546875" customWidth="1"/>
    <col min="3" max="3" width="10.33203125" bestFit="1" customWidth="1"/>
    <col min="4" max="4" width="10.88671875" bestFit="1" customWidth="1"/>
    <col min="5" max="5" width="2.6640625" customWidth="1"/>
    <col min="6" max="6" width="10.88671875" bestFit="1" customWidth="1"/>
    <col min="7" max="7" width="10.33203125" bestFit="1" customWidth="1"/>
    <col min="8" max="8" width="10.88671875" bestFit="1" customWidth="1"/>
    <col min="9" max="9" width="2.6640625" customWidth="1"/>
    <col min="10" max="10" width="11.44140625" bestFit="1" customWidth="1"/>
    <col min="14" max="14" width="9.109375" style="2" customWidth="1"/>
  </cols>
  <sheetData>
    <row r="1" spans="1:14" x14ac:dyDescent="0.25">
      <c r="A1" s="2" t="s">
        <v>16</v>
      </c>
    </row>
    <row r="2" spans="1:14" x14ac:dyDescent="0.25">
      <c r="A2" s="2"/>
    </row>
    <row r="3" spans="1:14" x14ac:dyDescent="0.25">
      <c r="A3" s="2" t="s">
        <v>17</v>
      </c>
    </row>
    <row r="4" spans="1:14" x14ac:dyDescent="0.25">
      <c r="A4" s="2"/>
    </row>
    <row r="5" spans="1:14" x14ac:dyDescent="0.25">
      <c r="A5" s="18" t="str">
        <f>'GC Recon'!A4</f>
        <v>July 2000</v>
      </c>
    </row>
    <row r="6" spans="1:14" x14ac:dyDescent="0.25">
      <c r="F6" t="s">
        <v>109</v>
      </c>
    </row>
    <row r="7" spans="1:14" x14ac:dyDescent="0.25">
      <c r="A7" s="2"/>
      <c r="B7" s="2"/>
      <c r="C7" s="199" t="s">
        <v>2</v>
      </c>
      <c r="D7" s="201"/>
      <c r="E7" s="2"/>
      <c r="F7" s="199" t="s">
        <v>18</v>
      </c>
      <c r="G7" s="200"/>
      <c r="H7" s="201"/>
      <c r="I7" s="2"/>
      <c r="J7" s="29" t="s">
        <v>22</v>
      </c>
      <c r="N7" s="138" t="s">
        <v>195</v>
      </c>
    </row>
    <row r="8" spans="1:14" x14ac:dyDescent="0.25">
      <c r="A8" s="2"/>
      <c r="B8" s="2"/>
      <c r="C8" s="202" t="s">
        <v>26</v>
      </c>
      <c r="D8" s="202"/>
      <c r="E8" s="2"/>
      <c r="F8" s="2"/>
      <c r="G8" s="19" t="s">
        <v>20</v>
      </c>
      <c r="H8" s="19" t="s">
        <v>21</v>
      </c>
      <c r="I8" s="19"/>
      <c r="J8" s="19"/>
      <c r="L8" t="s">
        <v>173</v>
      </c>
      <c r="N8" s="138" t="s">
        <v>196</v>
      </c>
    </row>
    <row r="9" spans="1:14" x14ac:dyDescent="0.25">
      <c r="A9" s="20" t="s">
        <v>23</v>
      </c>
      <c r="B9" s="20"/>
      <c r="C9" s="21">
        <v>0.4375</v>
      </c>
      <c r="D9" s="21">
        <v>0.70833333333333337</v>
      </c>
      <c r="E9" s="22"/>
      <c r="F9" s="23" t="s">
        <v>24</v>
      </c>
      <c r="G9" s="23" t="s">
        <v>19</v>
      </c>
      <c r="H9" s="23" t="s">
        <v>19</v>
      </c>
      <c r="I9" s="21"/>
      <c r="J9" s="23" t="s">
        <v>25</v>
      </c>
      <c r="N9" s="23"/>
    </row>
    <row r="10" spans="1:14" x14ac:dyDescent="0.25">
      <c r="A10">
        <v>1</v>
      </c>
      <c r="C10" s="24">
        <f>-34198+10000</f>
        <v>-24198</v>
      </c>
      <c r="D10" s="24">
        <f>5820+8748</f>
        <v>14568</v>
      </c>
      <c r="E10" s="25"/>
      <c r="F10" s="24">
        <f t="shared" ref="F10:F30" si="0">D10</f>
        <v>14568</v>
      </c>
      <c r="G10" s="24">
        <f t="shared" ref="G10:H39" si="1">F10</f>
        <v>14568</v>
      </c>
      <c r="H10" s="24">
        <f t="shared" si="1"/>
        <v>14568</v>
      </c>
      <c r="I10" s="25"/>
      <c r="J10" s="24"/>
      <c r="L10" s="17">
        <v>0</v>
      </c>
      <c r="M10" s="17"/>
      <c r="N10" s="62"/>
    </row>
    <row r="11" spans="1:14" x14ac:dyDescent="0.25">
      <c r="A11">
        <v>2</v>
      </c>
      <c r="C11" s="24">
        <f>C10</f>
        <v>-24198</v>
      </c>
      <c r="D11" s="24">
        <f>D10</f>
        <v>14568</v>
      </c>
      <c r="E11" s="26"/>
      <c r="F11" s="24">
        <f t="shared" si="0"/>
        <v>14568</v>
      </c>
      <c r="G11" s="24">
        <f t="shared" si="1"/>
        <v>14568</v>
      </c>
      <c r="H11" s="24">
        <f t="shared" si="1"/>
        <v>14568</v>
      </c>
      <c r="I11" s="26"/>
      <c r="J11" s="24"/>
      <c r="L11" s="17">
        <v>0</v>
      </c>
      <c r="M11" s="17"/>
    </row>
    <row r="12" spans="1:14" x14ac:dyDescent="0.25">
      <c r="A12">
        <v>3</v>
      </c>
      <c r="C12" s="24">
        <f>C11-30000</f>
        <v>-54198</v>
      </c>
      <c r="D12" s="24">
        <f>D11-30000</f>
        <v>-15432</v>
      </c>
      <c r="E12" s="26"/>
      <c r="F12" s="24">
        <f t="shared" si="0"/>
        <v>-15432</v>
      </c>
      <c r="G12" s="24">
        <f t="shared" si="1"/>
        <v>-15432</v>
      </c>
      <c r="H12" s="24">
        <f t="shared" si="1"/>
        <v>-15432</v>
      </c>
      <c r="I12" s="26"/>
      <c r="J12" s="24"/>
      <c r="L12" s="17">
        <f t="shared" ref="L12:L40" si="2">D12-H12</f>
        <v>0</v>
      </c>
      <c r="M12" s="7"/>
    </row>
    <row r="13" spans="1:14" x14ac:dyDescent="0.25">
      <c r="A13">
        <v>4</v>
      </c>
      <c r="C13" s="24">
        <f>C12</f>
        <v>-54198</v>
      </c>
      <c r="D13" s="24">
        <f>D12</f>
        <v>-15432</v>
      </c>
      <c r="E13" s="26"/>
      <c r="F13" s="24">
        <f t="shared" si="0"/>
        <v>-15432</v>
      </c>
      <c r="G13" s="24">
        <f t="shared" si="1"/>
        <v>-15432</v>
      </c>
      <c r="H13" s="24">
        <v>0</v>
      </c>
      <c r="I13" s="26"/>
      <c r="J13" s="24"/>
      <c r="L13" s="17">
        <f t="shared" si="2"/>
        <v>-15432</v>
      </c>
    </row>
    <row r="14" spans="1:14" x14ac:dyDescent="0.25">
      <c r="A14">
        <v>5</v>
      </c>
      <c r="C14" s="24">
        <f>C13-30000</f>
        <v>-84198</v>
      </c>
      <c r="D14" s="24">
        <f>D13-30000</f>
        <v>-45432</v>
      </c>
      <c r="E14" s="26"/>
      <c r="F14" s="24">
        <f t="shared" si="0"/>
        <v>-45432</v>
      </c>
      <c r="G14" s="24">
        <v>0</v>
      </c>
      <c r="H14" s="24">
        <f t="shared" si="1"/>
        <v>0</v>
      </c>
      <c r="I14" s="26"/>
      <c r="J14" s="24"/>
      <c r="L14" s="17">
        <f t="shared" si="2"/>
        <v>-45432</v>
      </c>
    </row>
    <row r="15" spans="1:14" x14ac:dyDescent="0.25">
      <c r="A15">
        <v>6</v>
      </c>
      <c r="C15" s="24">
        <v>-22002</v>
      </c>
      <c r="D15" s="24">
        <f t="shared" ref="D15:D37" si="3">C15</f>
        <v>-22002</v>
      </c>
      <c r="E15" s="26"/>
      <c r="F15" s="24">
        <v>49400</v>
      </c>
      <c r="G15" s="24">
        <v>0</v>
      </c>
      <c r="H15" s="24">
        <f t="shared" si="1"/>
        <v>0</v>
      </c>
      <c r="I15" s="26"/>
      <c r="J15" s="24"/>
      <c r="L15" s="17">
        <f t="shared" si="2"/>
        <v>-22002</v>
      </c>
    </row>
    <row r="16" spans="1:14" x14ac:dyDescent="0.25">
      <c r="A16">
        <v>7</v>
      </c>
      <c r="C16" s="24">
        <v>0</v>
      </c>
      <c r="D16" s="24">
        <f t="shared" si="3"/>
        <v>0</v>
      </c>
      <c r="E16" s="26"/>
      <c r="F16" s="24">
        <v>-27600</v>
      </c>
      <c r="G16" s="24">
        <f t="shared" si="1"/>
        <v>-27600</v>
      </c>
      <c r="H16" s="24">
        <v>0</v>
      </c>
      <c r="I16" s="26"/>
      <c r="J16" s="8"/>
      <c r="L16" s="17">
        <f t="shared" si="2"/>
        <v>0</v>
      </c>
    </row>
    <row r="17" spans="1:14" x14ac:dyDescent="0.25">
      <c r="A17">
        <v>8</v>
      </c>
      <c r="C17" s="24">
        <v>14000</v>
      </c>
      <c r="D17" s="24">
        <f t="shared" si="3"/>
        <v>14000</v>
      </c>
      <c r="E17" s="26"/>
      <c r="F17" s="24">
        <f t="shared" si="0"/>
        <v>14000</v>
      </c>
      <c r="G17" s="24">
        <f t="shared" si="1"/>
        <v>14000</v>
      </c>
      <c r="H17" s="24">
        <v>0</v>
      </c>
      <c r="I17" s="26"/>
      <c r="J17" s="8"/>
      <c r="L17" s="17">
        <f t="shared" si="2"/>
        <v>14000</v>
      </c>
    </row>
    <row r="18" spans="1:14" x14ac:dyDescent="0.25">
      <c r="A18">
        <v>9</v>
      </c>
      <c r="C18" s="24">
        <v>14000</v>
      </c>
      <c r="D18" s="24">
        <f t="shared" si="3"/>
        <v>14000</v>
      </c>
      <c r="E18" s="26"/>
      <c r="F18" s="24">
        <f t="shared" si="0"/>
        <v>14000</v>
      </c>
      <c r="G18" s="24">
        <v>0</v>
      </c>
      <c r="H18" s="24">
        <f t="shared" si="1"/>
        <v>0</v>
      </c>
      <c r="I18" s="26"/>
      <c r="J18" s="8"/>
      <c r="L18" s="17">
        <f t="shared" si="2"/>
        <v>14000</v>
      </c>
    </row>
    <row r="19" spans="1:14" x14ac:dyDescent="0.25">
      <c r="A19">
        <v>10</v>
      </c>
      <c r="C19" s="24">
        <v>-80000</v>
      </c>
      <c r="D19" s="24">
        <f t="shared" si="3"/>
        <v>-80000</v>
      </c>
      <c r="E19" s="26"/>
      <c r="F19" s="24">
        <v>-55730</v>
      </c>
      <c r="G19" s="24">
        <v>-70000</v>
      </c>
      <c r="H19" s="24">
        <v>-82800</v>
      </c>
      <c r="I19" s="26"/>
      <c r="J19" s="8"/>
      <c r="L19" s="17">
        <f t="shared" si="2"/>
        <v>2800</v>
      </c>
    </row>
    <row r="20" spans="1:14" x14ac:dyDescent="0.25">
      <c r="A20">
        <v>11</v>
      </c>
      <c r="C20" s="24">
        <f>-160660-9000+10000</f>
        <v>-159660</v>
      </c>
      <c r="D20" s="24">
        <f>C20+25000-15174</f>
        <v>-149834</v>
      </c>
      <c r="E20" s="26"/>
      <c r="F20" s="24">
        <v>-137388</v>
      </c>
      <c r="G20" s="24">
        <v>-140000</v>
      </c>
      <c r="H20" s="24">
        <v>-143300</v>
      </c>
      <c r="I20" s="26"/>
      <c r="J20" s="27"/>
      <c r="L20" s="17">
        <f t="shared" si="2"/>
        <v>-6534</v>
      </c>
    </row>
    <row r="21" spans="1:14" x14ac:dyDescent="0.25">
      <c r="A21">
        <v>12</v>
      </c>
      <c r="C21" s="24">
        <v>-163329</v>
      </c>
      <c r="D21" s="24">
        <f>-160000-5774</f>
        <v>-165774</v>
      </c>
      <c r="E21" s="26"/>
      <c r="F21" s="24">
        <v>-141763</v>
      </c>
      <c r="G21" s="24">
        <v>-37000</v>
      </c>
      <c r="H21" s="24">
        <v>-61000</v>
      </c>
      <c r="I21" s="26"/>
      <c r="J21" s="24"/>
      <c r="L21" s="17">
        <f t="shared" si="2"/>
        <v>-104774</v>
      </c>
    </row>
    <row r="22" spans="1:14" x14ac:dyDescent="0.25">
      <c r="A22">
        <v>13</v>
      </c>
      <c r="C22" s="24">
        <f>-103584+20000</f>
        <v>-83584</v>
      </c>
      <c r="D22" s="24">
        <f>-85000-21384+20000</f>
        <v>-86384</v>
      </c>
      <c r="E22" s="26"/>
      <c r="F22" s="24">
        <v>-41609</v>
      </c>
      <c r="G22" s="24">
        <v>-43000</v>
      </c>
      <c r="H22" s="24">
        <v>-43500</v>
      </c>
      <c r="I22" s="26"/>
      <c r="J22" s="24"/>
      <c r="L22" s="17">
        <f t="shared" si="2"/>
        <v>-42884</v>
      </c>
    </row>
    <row r="23" spans="1:14" x14ac:dyDescent="0.25">
      <c r="A23">
        <v>14</v>
      </c>
      <c r="C23" s="24">
        <f>-34702+15000+3231+3231+15000-9000+5000</f>
        <v>-2240</v>
      </c>
      <c r="D23" s="24">
        <f>14707-10000-9352</f>
        <v>-4645</v>
      </c>
      <c r="E23" s="26"/>
      <c r="F23" s="24">
        <v>-79128</v>
      </c>
      <c r="G23" s="24">
        <f t="shared" si="1"/>
        <v>-79128</v>
      </c>
      <c r="H23" s="24">
        <v>-40000</v>
      </c>
      <c r="I23" s="26"/>
      <c r="J23" s="24"/>
      <c r="L23" s="17">
        <f t="shared" si="2"/>
        <v>35355</v>
      </c>
    </row>
    <row r="24" spans="1:14" x14ac:dyDescent="0.25">
      <c r="A24">
        <v>15</v>
      </c>
      <c r="C24" s="24">
        <f>-35716+12000-7500</f>
        <v>-31216</v>
      </c>
      <c r="D24" s="24">
        <f t="shared" si="3"/>
        <v>-31216</v>
      </c>
      <c r="E24" s="26"/>
      <c r="F24" s="24">
        <f t="shared" si="0"/>
        <v>-31216</v>
      </c>
      <c r="G24" s="24">
        <f t="shared" si="1"/>
        <v>-31216</v>
      </c>
      <c r="H24" s="24">
        <v>-76400</v>
      </c>
      <c r="I24" s="26"/>
      <c r="J24" s="24"/>
      <c r="L24" s="17">
        <f t="shared" si="2"/>
        <v>45184</v>
      </c>
    </row>
    <row r="25" spans="1:14" x14ac:dyDescent="0.25">
      <c r="A25">
        <v>16</v>
      </c>
      <c r="C25" s="24">
        <f>C24-5750</f>
        <v>-36966</v>
      </c>
      <c r="D25" s="24">
        <f t="shared" si="3"/>
        <v>-36966</v>
      </c>
      <c r="E25" s="26"/>
      <c r="F25" s="24">
        <f t="shared" si="0"/>
        <v>-36966</v>
      </c>
      <c r="G25" s="24">
        <v>-38000</v>
      </c>
      <c r="H25" s="24">
        <v>-37100</v>
      </c>
      <c r="I25" s="26"/>
      <c r="J25" s="24"/>
      <c r="L25" s="17">
        <f t="shared" si="2"/>
        <v>134</v>
      </c>
      <c r="N25" s="125">
        <f>D25+L25</f>
        <v>-36832</v>
      </c>
    </row>
    <row r="26" spans="1:14" x14ac:dyDescent="0.25">
      <c r="A26">
        <v>17</v>
      </c>
      <c r="C26" s="24">
        <f>C25-50000</f>
        <v>-86966</v>
      </c>
      <c r="D26" s="24">
        <f t="shared" si="3"/>
        <v>-86966</v>
      </c>
      <c r="E26" s="26"/>
      <c r="F26" s="24">
        <v>-102694</v>
      </c>
      <c r="G26" s="24">
        <v>-48000</v>
      </c>
      <c r="H26" s="24">
        <f t="shared" si="1"/>
        <v>-48000</v>
      </c>
      <c r="I26" s="26"/>
      <c r="J26" s="24"/>
      <c r="L26" s="17">
        <f t="shared" si="2"/>
        <v>-38966</v>
      </c>
    </row>
    <row r="27" spans="1:14" x14ac:dyDescent="0.25">
      <c r="A27">
        <v>18</v>
      </c>
      <c r="C27" s="24">
        <f>-160228+10000+23000-8000-5750</f>
        <v>-140978</v>
      </c>
      <c r="D27" s="24">
        <f t="shared" si="3"/>
        <v>-140978</v>
      </c>
      <c r="E27" s="26"/>
      <c r="F27" s="24">
        <v>-124499</v>
      </c>
      <c r="G27" s="24">
        <f t="shared" si="1"/>
        <v>-124499</v>
      </c>
      <c r="H27" s="24">
        <f t="shared" si="1"/>
        <v>-124499</v>
      </c>
      <c r="I27" s="26"/>
      <c r="J27" s="24"/>
      <c r="L27" s="17">
        <f t="shared" si="2"/>
        <v>-16479</v>
      </c>
    </row>
    <row r="28" spans="1:14" x14ac:dyDescent="0.25">
      <c r="A28">
        <v>19</v>
      </c>
      <c r="C28" s="24">
        <f>-185781-6500+3000</f>
        <v>-189281</v>
      </c>
      <c r="D28" s="24">
        <f t="shared" si="3"/>
        <v>-189281</v>
      </c>
      <c r="E28" s="26"/>
      <c r="F28" s="24">
        <f t="shared" si="0"/>
        <v>-189281</v>
      </c>
      <c r="G28" s="24">
        <f t="shared" si="1"/>
        <v>-189281</v>
      </c>
      <c r="H28" s="24">
        <f t="shared" si="1"/>
        <v>-189281</v>
      </c>
      <c r="I28" s="26"/>
      <c r="J28" s="24"/>
      <c r="L28" s="17">
        <f t="shared" si="2"/>
        <v>0</v>
      </c>
    </row>
    <row r="29" spans="1:14" x14ac:dyDescent="0.25">
      <c r="A29">
        <v>20</v>
      </c>
      <c r="C29" s="24">
        <v>0</v>
      </c>
      <c r="D29" s="24">
        <f t="shared" si="3"/>
        <v>0</v>
      </c>
      <c r="E29" s="26"/>
      <c r="F29" s="24">
        <f t="shared" si="0"/>
        <v>0</v>
      </c>
      <c r="G29" s="24">
        <f t="shared" si="1"/>
        <v>0</v>
      </c>
      <c r="H29" s="24">
        <f t="shared" si="1"/>
        <v>0</v>
      </c>
      <c r="I29" s="26"/>
      <c r="J29" s="24"/>
      <c r="L29" s="17">
        <f t="shared" si="2"/>
        <v>0</v>
      </c>
    </row>
    <row r="30" spans="1:14" x14ac:dyDescent="0.25">
      <c r="A30">
        <v>21</v>
      </c>
      <c r="C30" s="24">
        <v>0</v>
      </c>
      <c r="D30" s="24">
        <f t="shared" si="3"/>
        <v>0</v>
      </c>
      <c r="E30" s="26"/>
      <c r="F30" s="24">
        <f t="shared" si="0"/>
        <v>0</v>
      </c>
      <c r="G30" s="24">
        <f t="shared" si="1"/>
        <v>0</v>
      </c>
      <c r="H30" s="24">
        <f t="shared" si="1"/>
        <v>0</v>
      </c>
      <c r="I30" s="26"/>
      <c r="J30" s="24"/>
      <c r="L30" s="17">
        <f t="shared" si="2"/>
        <v>0</v>
      </c>
    </row>
    <row r="31" spans="1:14" x14ac:dyDescent="0.25">
      <c r="A31">
        <v>22</v>
      </c>
      <c r="C31" s="24">
        <v>0</v>
      </c>
      <c r="D31" s="24">
        <f t="shared" si="3"/>
        <v>0</v>
      </c>
      <c r="E31" s="26"/>
      <c r="F31" s="24">
        <f t="shared" ref="F31:F39" si="4">D31</f>
        <v>0</v>
      </c>
      <c r="G31" s="24">
        <f t="shared" si="1"/>
        <v>0</v>
      </c>
      <c r="H31" s="24">
        <f t="shared" si="1"/>
        <v>0</v>
      </c>
      <c r="I31" s="26"/>
      <c r="J31" s="24"/>
      <c r="K31" s="17"/>
      <c r="L31" s="17">
        <f t="shared" si="2"/>
        <v>0</v>
      </c>
    </row>
    <row r="32" spans="1:14" x14ac:dyDescent="0.25">
      <c r="A32">
        <v>23</v>
      </c>
      <c r="C32" s="24">
        <v>0</v>
      </c>
      <c r="D32" s="24">
        <f t="shared" si="3"/>
        <v>0</v>
      </c>
      <c r="E32" s="26"/>
      <c r="F32" s="24">
        <f t="shared" si="4"/>
        <v>0</v>
      </c>
      <c r="G32" s="24">
        <f t="shared" si="1"/>
        <v>0</v>
      </c>
      <c r="H32" s="24">
        <f t="shared" si="1"/>
        <v>0</v>
      </c>
      <c r="I32" s="26"/>
      <c r="J32" s="24"/>
      <c r="L32" s="17">
        <f t="shared" si="2"/>
        <v>0</v>
      </c>
    </row>
    <row r="33" spans="1:12" x14ac:dyDescent="0.25">
      <c r="A33">
        <v>24</v>
      </c>
      <c r="C33" s="24">
        <v>0</v>
      </c>
      <c r="D33" s="24">
        <f t="shared" si="3"/>
        <v>0</v>
      </c>
      <c r="E33" s="26"/>
      <c r="F33" s="24">
        <f t="shared" si="4"/>
        <v>0</v>
      </c>
      <c r="G33" s="24">
        <f t="shared" si="1"/>
        <v>0</v>
      </c>
      <c r="H33" s="24">
        <f t="shared" si="1"/>
        <v>0</v>
      </c>
      <c r="I33" s="26"/>
      <c r="J33" s="24"/>
      <c r="L33" s="17">
        <f t="shared" si="2"/>
        <v>0</v>
      </c>
    </row>
    <row r="34" spans="1:12" x14ac:dyDescent="0.25">
      <c r="A34">
        <v>25</v>
      </c>
      <c r="C34" s="24">
        <v>0</v>
      </c>
      <c r="D34" s="24">
        <f t="shared" si="3"/>
        <v>0</v>
      </c>
      <c r="E34" s="26"/>
      <c r="F34" s="24">
        <f t="shared" si="4"/>
        <v>0</v>
      </c>
      <c r="G34" s="24">
        <f t="shared" si="1"/>
        <v>0</v>
      </c>
      <c r="H34" s="24">
        <f t="shared" si="1"/>
        <v>0</v>
      </c>
      <c r="I34" s="26"/>
      <c r="J34" s="24">
        <v>0</v>
      </c>
      <c r="L34" s="17">
        <f t="shared" si="2"/>
        <v>0</v>
      </c>
    </row>
    <row r="35" spans="1:12" x14ac:dyDescent="0.25">
      <c r="A35">
        <v>26</v>
      </c>
      <c r="C35" s="24">
        <v>0</v>
      </c>
      <c r="D35" s="24">
        <f t="shared" si="3"/>
        <v>0</v>
      </c>
      <c r="E35" s="26"/>
      <c r="F35" s="24">
        <f t="shared" si="4"/>
        <v>0</v>
      </c>
      <c r="G35" s="24">
        <f t="shared" si="1"/>
        <v>0</v>
      </c>
      <c r="H35" s="24">
        <f t="shared" si="1"/>
        <v>0</v>
      </c>
      <c r="I35" s="26"/>
      <c r="J35" s="24"/>
      <c r="L35" s="17">
        <f t="shared" si="2"/>
        <v>0</v>
      </c>
    </row>
    <row r="36" spans="1:12" x14ac:dyDescent="0.25">
      <c r="A36">
        <v>27</v>
      </c>
      <c r="C36" s="24">
        <v>0</v>
      </c>
      <c r="D36" s="24">
        <f t="shared" si="3"/>
        <v>0</v>
      </c>
      <c r="E36" s="26"/>
      <c r="F36" s="24">
        <f t="shared" si="4"/>
        <v>0</v>
      </c>
      <c r="G36" s="24">
        <f t="shared" si="1"/>
        <v>0</v>
      </c>
      <c r="H36" s="24">
        <f t="shared" si="1"/>
        <v>0</v>
      </c>
      <c r="I36" s="26"/>
      <c r="J36" s="24"/>
      <c r="L36" s="17">
        <f t="shared" si="2"/>
        <v>0</v>
      </c>
    </row>
    <row r="37" spans="1:12" x14ac:dyDescent="0.25">
      <c r="A37">
        <v>28</v>
      </c>
      <c r="C37" s="24">
        <v>0</v>
      </c>
      <c r="D37" s="24">
        <f t="shared" si="3"/>
        <v>0</v>
      </c>
      <c r="E37" s="26"/>
      <c r="F37" s="24">
        <f t="shared" si="4"/>
        <v>0</v>
      </c>
      <c r="G37" s="24">
        <f t="shared" si="1"/>
        <v>0</v>
      </c>
      <c r="H37" s="24">
        <f t="shared" si="1"/>
        <v>0</v>
      </c>
      <c r="I37" s="26"/>
      <c r="J37" s="24"/>
      <c r="L37" s="17">
        <f t="shared" si="2"/>
        <v>0</v>
      </c>
    </row>
    <row r="38" spans="1:12" x14ac:dyDescent="0.25">
      <c r="A38">
        <v>29</v>
      </c>
      <c r="C38" s="24">
        <v>0</v>
      </c>
      <c r="D38" s="24">
        <f>C38</f>
        <v>0</v>
      </c>
      <c r="E38" s="26"/>
      <c r="F38" s="24">
        <f t="shared" si="4"/>
        <v>0</v>
      </c>
      <c r="G38" s="24">
        <f t="shared" si="1"/>
        <v>0</v>
      </c>
      <c r="H38" s="24">
        <f t="shared" si="1"/>
        <v>0</v>
      </c>
      <c r="I38" s="26"/>
      <c r="J38" s="24"/>
      <c r="L38" s="17">
        <f t="shared" si="2"/>
        <v>0</v>
      </c>
    </row>
    <row r="39" spans="1:12" x14ac:dyDescent="0.25">
      <c r="A39">
        <v>30</v>
      </c>
      <c r="C39" s="24">
        <v>0</v>
      </c>
      <c r="D39" s="24">
        <f>C39</f>
        <v>0</v>
      </c>
      <c r="E39" s="26"/>
      <c r="F39" s="24">
        <f t="shared" si="4"/>
        <v>0</v>
      </c>
      <c r="G39" s="24">
        <f t="shared" si="1"/>
        <v>0</v>
      </c>
      <c r="H39" s="24">
        <f t="shared" si="1"/>
        <v>0</v>
      </c>
      <c r="I39" s="26"/>
      <c r="J39" s="24"/>
      <c r="L39" s="17">
        <f t="shared" si="2"/>
        <v>0</v>
      </c>
    </row>
    <row r="40" spans="1:12" x14ac:dyDescent="0.25">
      <c r="A40">
        <v>31</v>
      </c>
      <c r="C40" s="24">
        <v>0</v>
      </c>
      <c r="D40" s="24">
        <f>C40</f>
        <v>0</v>
      </c>
      <c r="E40" s="28"/>
      <c r="F40" s="24">
        <v>0</v>
      </c>
      <c r="G40" s="24">
        <v>0</v>
      </c>
      <c r="H40" s="24">
        <f>G40</f>
        <v>0</v>
      </c>
      <c r="I40" s="28"/>
      <c r="J40" s="24"/>
      <c r="L40" s="17">
        <f t="shared" si="2"/>
        <v>0</v>
      </c>
    </row>
    <row r="42" spans="1:12" x14ac:dyDescent="0.25">
      <c r="C42" s="17"/>
      <c r="D42" s="17">
        <f>SUM(D10:D40)</f>
        <v>-1013206</v>
      </c>
      <c r="H42" s="17"/>
      <c r="J42" s="17">
        <f>SUM(J10:J40)</f>
        <v>0</v>
      </c>
    </row>
    <row r="45" spans="1:12" x14ac:dyDescent="0.25">
      <c r="F45" s="17">
        <f>D42-H42</f>
        <v>-1013206</v>
      </c>
    </row>
  </sheetData>
  <mergeCells count="3">
    <mergeCell ref="F7:H7"/>
    <mergeCell ref="C7:D7"/>
    <mergeCell ref="C8:D8"/>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DS403"/>
  <sheetViews>
    <sheetView topLeftCell="A4" zoomScale="80" workbookViewId="0">
      <pane xSplit="2" ySplit="6" topLeftCell="P146" activePane="bottomRight" state="frozen"/>
      <selection activeCell="A4" sqref="A4"/>
      <selection pane="topRight" activeCell="C4" sqref="C4"/>
      <selection pane="bottomLeft" activeCell="A10" sqref="A10"/>
      <selection pane="bottomRight" activeCell="AL146" sqref="AL146"/>
    </sheetView>
  </sheetViews>
  <sheetFormatPr defaultRowHeight="13.2" x14ac:dyDescent="0.25"/>
  <cols>
    <col min="1" max="1" width="32.33203125" customWidth="1"/>
    <col min="2" max="2" width="8.33203125" customWidth="1"/>
    <col min="3" max="3" width="13.44140625" customWidth="1"/>
    <col min="4" max="5" width="10.6640625" customWidth="1"/>
    <col min="6" max="6" width="10.33203125" customWidth="1"/>
    <col min="7" max="7" width="11.33203125" customWidth="1"/>
    <col min="8" max="8" width="10.33203125" customWidth="1"/>
    <col min="9" max="11" width="11.33203125" customWidth="1"/>
    <col min="12" max="13" width="10.33203125" customWidth="1"/>
    <col min="14" max="17" width="10.109375" customWidth="1"/>
    <col min="18" max="19" width="10.33203125" customWidth="1"/>
    <col min="20" max="20" width="10.109375" customWidth="1"/>
    <col min="21" max="21" width="10.6640625" customWidth="1"/>
    <col min="22" max="22" width="10.33203125" hidden="1" customWidth="1"/>
    <col min="23" max="23" width="10.5546875" hidden="1" customWidth="1"/>
    <col min="24" max="24" width="10.109375" hidden="1" customWidth="1"/>
    <col min="25" max="25" width="10.33203125" hidden="1" customWidth="1"/>
    <col min="26" max="26" width="10.44140625" hidden="1" customWidth="1"/>
    <col min="27" max="27" width="10.109375" hidden="1" customWidth="1"/>
    <col min="28" max="29" width="10.33203125" hidden="1" customWidth="1"/>
    <col min="30" max="31" width="10.109375" hidden="1" customWidth="1"/>
    <col min="32" max="32" width="10.33203125" hidden="1" customWidth="1"/>
    <col min="33" max="33" width="11.88671875" hidden="1" customWidth="1"/>
    <col min="34" max="34" width="12.109375" customWidth="1"/>
    <col min="35" max="35" width="15.88671875" style="24" customWidth="1"/>
  </cols>
  <sheetData>
    <row r="1" spans="1:35" ht="15.6" x14ac:dyDescent="0.3">
      <c r="A1" s="1" t="s">
        <v>0</v>
      </c>
      <c r="B1" s="1"/>
      <c r="C1" s="2"/>
      <c r="D1" s="2"/>
      <c r="E1" s="2"/>
    </row>
    <row r="2" spans="1:35" ht="15.6" x14ac:dyDescent="0.3">
      <c r="A2" s="1" t="s">
        <v>1</v>
      </c>
      <c r="B2" s="1"/>
      <c r="C2" s="2"/>
      <c r="D2" s="2"/>
      <c r="E2" s="2"/>
    </row>
    <row r="3" spans="1:35" ht="15.6" x14ac:dyDescent="0.3">
      <c r="A3" s="1"/>
      <c r="B3" s="1"/>
      <c r="C3" s="2"/>
      <c r="D3" s="2"/>
      <c r="E3" s="2"/>
    </row>
    <row r="4" spans="1:35" ht="15.6" x14ac:dyDescent="0.3">
      <c r="A4" s="3" t="s">
        <v>199</v>
      </c>
      <c r="B4" s="3"/>
      <c r="C4" s="2"/>
      <c r="D4" s="2"/>
      <c r="E4" s="2"/>
    </row>
    <row r="5" spans="1:35" x14ac:dyDescent="0.25">
      <c r="A5" s="2"/>
      <c r="B5" s="2"/>
      <c r="C5" s="2"/>
      <c r="D5" s="2"/>
      <c r="E5" s="2"/>
    </row>
    <row r="6" spans="1:35" x14ac:dyDescent="0.25">
      <c r="A6" s="2"/>
      <c r="B6" s="2"/>
      <c r="C6" s="2"/>
      <c r="D6" s="8"/>
      <c r="E6" s="2"/>
    </row>
    <row r="7" spans="1:35" x14ac:dyDescent="0.25">
      <c r="A7" s="2"/>
      <c r="B7" s="2"/>
      <c r="C7" s="2"/>
      <c r="D7" s="2"/>
      <c r="E7" s="2"/>
    </row>
    <row r="8" spans="1:35" x14ac:dyDescent="0.25">
      <c r="A8" s="2"/>
      <c r="B8" s="2"/>
      <c r="C8" s="4">
        <v>36708</v>
      </c>
      <c r="D8" s="4">
        <f>C8+1</f>
        <v>36709</v>
      </c>
      <c r="E8" s="110">
        <f t="shared" ref="E8:AG8" si="0">D8+1</f>
        <v>36710</v>
      </c>
      <c r="F8" s="110">
        <f>E8+1</f>
        <v>36711</v>
      </c>
      <c r="G8" s="110">
        <f>F8+1</f>
        <v>36712</v>
      </c>
      <c r="H8" s="4">
        <f>G8+1</f>
        <v>36713</v>
      </c>
      <c r="I8" s="4">
        <f t="shared" si="0"/>
        <v>36714</v>
      </c>
      <c r="J8" s="4">
        <f t="shared" si="0"/>
        <v>36715</v>
      </c>
      <c r="K8" s="4">
        <f t="shared" si="0"/>
        <v>36716</v>
      </c>
      <c r="L8" s="4">
        <f t="shared" si="0"/>
        <v>36717</v>
      </c>
      <c r="M8" s="4">
        <f t="shared" si="0"/>
        <v>36718</v>
      </c>
      <c r="N8" s="4">
        <f t="shared" si="0"/>
        <v>36719</v>
      </c>
      <c r="O8" s="4">
        <f t="shared" si="0"/>
        <v>36720</v>
      </c>
      <c r="P8" s="4">
        <f t="shared" si="0"/>
        <v>36721</v>
      </c>
      <c r="Q8" s="4">
        <f t="shared" si="0"/>
        <v>36722</v>
      </c>
      <c r="R8" s="4">
        <f t="shared" si="0"/>
        <v>36723</v>
      </c>
      <c r="S8" s="4">
        <f t="shared" si="0"/>
        <v>36724</v>
      </c>
      <c r="T8" s="4">
        <f t="shared" si="0"/>
        <v>36725</v>
      </c>
      <c r="U8" s="4">
        <f t="shared" si="0"/>
        <v>36726</v>
      </c>
      <c r="V8" s="4">
        <f t="shared" si="0"/>
        <v>36727</v>
      </c>
      <c r="W8" s="4">
        <f t="shared" si="0"/>
        <v>36728</v>
      </c>
      <c r="X8" s="4">
        <f t="shared" si="0"/>
        <v>36729</v>
      </c>
      <c r="Y8" s="4">
        <f t="shared" si="0"/>
        <v>36730</v>
      </c>
      <c r="Z8" s="4">
        <f t="shared" si="0"/>
        <v>36731</v>
      </c>
      <c r="AA8" s="4">
        <f t="shared" si="0"/>
        <v>36732</v>
      </c>
      <c r="AB8" s="4">
        <f t="shared" si="0"/>
        <v>36733</v>
      </c>
      <c r="AC8" s="4">
        <f t="shared" si="0"/>
        <v>36734</v>
      </c>
      <c r="AD8" s="4">
        <f t="shared" si="0"/>
        <v>36735</v>
      </c>
      <c r="AE8" s="4">
        <f t="shared" si="0"/>
        <v>36736</v>
      </c>
      <c r="AF8" s="4">
        <f t="shared" si="0"/>
        <v>36737</v>
      </c>
      <c r="AG8" s="4">
        <f t="shared" si="0"/>
        <v>36738</v>
      </c>
    </row>
    <row r="9" spans="1:35" ht="12" hidden="1" customHeight="1" x14ac:dyDescent="0.25">
      <c r="C9" s="5">
        <f>IF(C10=0," ",1)</f>
        <v>1</v>
      </c>
      <c r="D9" s="5">
        <f t="shared" ref="D9:AG9" si="1">IF(D10=0," ",1)</f>
        <v>1</v>
      </c>
      <c r="E9" s="5">
        <f t="shared" si="1"/>
        <v>1</v>
      </c>
      <c r="F9" s="5">
        <f t="shared" si="1"/>
        <v>1</v>
      </c>
      <c r="G9" s="5">
        <f t="shared" si="1"/>
        <v>1</v>
      </c>
      <c r="H9" s="5">
        <f t="shared" si="1"/>
        <v>1</v>
      </c>
      <c r="I9" s="5" t="str">
        <f t="shared" si="1"/>
        <v xml:space="preserve"> </v>
      </c>
      <c r="J9" s="5">
        <f t="shared" si="1"/>
        <v>1</v>
      </c>
      <c r="K9" s="5">
        <f t="shared" si="1"/>
        <v>1</v>
      </c>
      <c r="L9" s="5">
        <f t="shared" si="1"/>
        <v>1</v>
      </c>
      <c r="M9" s="5">
        <f t="shared" si="1"/>
        <v>1</v>
      </c>
      <c r="N9" s="5">
        <f t="shared" si="1"/>
        <v>1</v>
      </c>
      <c r="O9" s="5">
        <f t="shared" si="1"/>
        <v>1</v>
      </c>
      <c r="P9" s="5">
        <f t="shared" si="1"/>
        <v>1</v>
      </c>
      <c r="Q9" s="5">
        <f t="shared" si="1"/>
        <v>1</v>
      </c>
      <c r="R9" s="5">
        <f t="shared" si="1"/>
        <v>1</v>
      </c>
      <c r="S9" s="5">
        <f t="shared" si="1"/>
        <v>1</v>
      </c>
      <c r="T9" s="5">
        <f t="shared" si="1"/>
        <v>1</v>
      </c>
      <c r="U9" s="5">
        <f t="shared" si="1"/>
        <v>1</v>
      </c>
      <c r="V9" s="5" t="str">
        <f t="shared" si="1"/>
        <v xml:space="preserve"> </v>
      </c>
      <c r="W9" s="5" t="str">
        <f t="shared" si="1"/>
        <v xml:space="preserve"> </v>
      </c>
      <c r="X9" s="5" t="str">
        <f t="shared" si="1"/>
        <v xml:space="preserve"> </v>
      </c>
      <c r="Y9" s="5" t="str">
        <f t="shared" si="1"/>
        <v xml:space="preserve"> </v>
      </c>
      <c r="Z9" s="5" t="str">
        <f t="shared" si="1"/>
        <v xml:space="preserve"> </v>
      </c>
      <c r="AA9" s="5" t="str">
        <f t="shared" si="1"/>
        <v xml:space="preserve"> </v>
      </c>
      <c r="AB9" s="5" t="str">
        <f t="shared" si="1"/>
        <v xml:space="preserve"> </v>
      </c>
      <c r="AC9" s="5" t="str">
        <f t="shared" si="1"/>
        <v xml:space="preserve"> </v>
      </c>
      <c r="AD9" s="5" t="str">
        <f t="shared" si="1"/>
        <v xml:space="preserve"> </v>
      </c>
      <c r="AE9" s="5" t="str">
        <f t="shared" si="1"/>
        <v xml:space="preserve"> </v>
      </c>
      <c r="AF9" s="5" t="str">
        <f t="shared" si="1"/>
        <v xml:space="preserve"> </v>
      </c>
      <c r="AG9" s="5" t="str">
        <f t="shared" si="1"/>
        <v xml:space="preserve"> </v>
      </c>
    </row>
    <row r="10" spans="1:35" s="9" customFormat="1" x14ac:dyDescent="0.25">
      <c r="A10" s="7" t="s">
        <v>2</v>
      </c>
      <c r="B10" s="7"/>
      <c r="C10" s="8">
        <f>Storage!D10</f>
        <v>14568</v>
      </c>
      <c r="D10" s="8">
        <f>Storage!D11</f>
        <v>14568</v>
      </c>
      <c r="E10" s="8">
        <f>Storage!D12</f>
        <v>-15432</v>
      </c>
      <c r="F10" s="8">
        <f>Storage!D13</f>
        <v>-15432</v>
      </c>
      <c r="G10" s="8">
        <f>Storage!D14</f>
        <v>-45432</v>
      </c>
      <c r="H10" s="8">
        <f>Storage!D15</f>
        <v>-22002</v>
      </c>
      <c r="I10" s="8">
        <f>Storage!D16</f>
        <v>0</v>
      </c>
      <c r="J10" s="8">
        <f>Storage!D17</f>
        <v>14000</v>
      </c>
      <c r="K10" s="8">
        <f>Storage!D18</f>
        <v>14000</v>
      </c>
      <c r="L10" s="8">
        <f>Storage!D19</f>
        <v>-80000</v>
      </c>
      <c r="M10" s="8">
        <f>Storage!D20</f>
        <v>-149834</v>
      </c>
      <c r="N10" s="8">
        <f>Storage!D21</f>
        <v>-165774</v>
      </c>
      <c r="O10" s="8">
        <f>Storage!D22</f>
        <v>-86384</v>
      </c>
      <c r="P10" s="8">
        <f>Storage!D23</f>
        <v>-4645</v>
      </c>
      <c r="Q10" s="8">
        <f>Storage!D24</f>
        <v>-31216</v>
      </c>
      <c r="R10" s="8">
        <f>Storage!D25</f>
        <v>-36966</v>
      </c>
      <c r="S10" s="8">
        <f>Storage!D26</f>
        <v>-86966</v>
      </c>
      <c r="T10" s="8">
        <f>Storage!D27</f>
        <v>-140978</v>
      </c>
      <c r="U10" s="8">
        <f>Storage!D28</f>
        <v>-189281</v>
      </c>
      <c r="V10" s="8">
        <f>Storage!D29</f>
        <v>0</v>
      </c>
      <c r="W10" s="8">
        <f>Storage!D30</f>
        <v>0</v>
      </c>
      <c r="X10" s="8">
        <f>Storage!D31</f>
        <v>0</v>
      </c>
      <c r="Y10" s="8">
        <f>Storage!D32</f>
        <v>0</v>
      </c>
      <c r="Z10" s="8">
        <f>Storage!D33</f>
        <v>0</v>
      </c>
      <c r="AA10" s="8">
        <f>Storage!D34</f>
        <v>0</v>
      </c>
      <c r="AB10" s="8">
        <f>Storage!D35</f>
        <v>0</v>
      </c>
      <c r="AC10" s="8">
        <f>Storage!D36</f>
        <v>0</v>
      </c>
      <c r="AD10" s="8">
        <f>Storage!D37</f>
        <v>0</v>
      </c>
      <c r="AE10" s="8">
        <f>Storage!D38</f>
        <v>0</v>
      </c>
      <c r="AF10" s="8">
        <f>Storage!D39</f>
        <v>0</v>
      </c>
      <c r="AG10" s="8">
        <f>Storage!D40</f>
        <v>0</v>
      </c>
      <c r="AH10" s="8"/>
      <c r="AI10" s="8"/>
    </row>
    <row r="11" spans="1:35" x14ac:dyDescent="0.25">
      <c r="C11" s="10"/>
      <c r="D11" s="10"/>
      <c r="E11" s="10"/>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spans="1:35" x14ac:dyDescent="0.25">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row>
    <row r="13" spans="1:35" x14ac:dyDescent="0.25">
      <c r="A13" s="12" t="s">
        <v>3</v>
      </c>
      <c r="B13" s="12"/>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spans="1:35" x14ac:dyDescent="0.25">
      <c r="A14" t="s">
        <v>82</v>
      </c>
      <c r="C14" s="6">
        <f>C181-C192</f>
        <v>6945</v>
      </c>
      <c r="D14" s="6">
        <f t="shared" ref="D14:AG14" si="2">D181-D192</f>
        <v>7872</v>
      </c>
      <c r="E14" s="6">
        <f t="shared" si="2"/>
        <v>8831</v>
      </c>
      <c r="F14" s="6">
        <f t="shared" si="2"/>
        <v>7285</v>
      </c>
      <c r="G14" s="6">
        <f t="shared" si="2"/>
        <v>405</v>
      </c>
      <c r="H14" s="6">
        <f t="shared" si="2"/>
        <v>-5157</v>
      </c>
      <c r="I14" s="6">
        <f t="shared" si="2"/>
        <v>-4012</v>
      </c>
      <c r="J14" s="6">
        <f t="shared" si="2"/>
        <v>-1328</v>
      </c>
      <c r="K14" s="6">
        <f t="shared" si="2"/>
        <v>-1531</v>
      </c>
      <c r="L14" s="6">
        <f t="shared" si="2"/>
        <v>-5129</v>
      </c>
      <c r="M14" s="6">
        <f t="shared" si="2"/>
        <v>-3574</v>
      </c>
      <c r="N14" s="6">
        <f t="shared" si="2"/>
        <v>-3428</v>
      </c>
      <c r="O14" s="6">
        <f t="shared" si="2"/>
        <v>-4120</v>
      </c>
      <c r="P14" s="6">
        <f t="shared" si="2"/>
        <v>364</v>
      </c>
      <c r="Q14" s="6">
        <f t="shared" si="2"/>
        <v>4187</v>
      </c>
      <c r="R14" s="6">
        <f t="shared" si="2"/>
        <v>5121</v>
      </c>
      <c r="S14" s="6">
        <f t="shared" si="2"/>
        <v>-4458</v>
      </c>
      <c r="T14" s="6">
        <f t="shared" si="2"/>
        <v>2643</v>
      </c>
      <c r="U14" s="6">
        <f t="shared" si="2"/>
        <v>0</v>
      </c>
      <c r="V14" s="6">
        <f t="shared" si="2"/>
        <v>0</v>
      </c>
      <c r="W14" s="6">
        <f t="shared" si="2"/>
        <v>0</v>
      </c>
      <c r="X14" s="6">
        <f t="shared" si="2"/>
        <v>0</v>
      </c>
      <c r="Y14" s="6">
        <f t="shared" si="2"/>
        <v>0</v>
      </c>
      <c r="Z14" s="6">
        <f t="shared" si="2"/>
        <v>0</v>
      </c>
      <c r="AA14" s="6">
        <f t="shared" si="2"/>
        <v>0</v>
      </c>
      <c r="AB14" s="6">
        <f t="shared" si="2"/>
        <v>0</v>
      </c>
      <c r="AC14" s="6">
        <f t="shared" si="2"/>
        <v>0</v>
      </c>
      <c r="AD14" s="6">
        <f t="shared" si="2"/>
        <v>0</v>
      </c>
      <c r="AE14" s="6">
        <f t="shared" si="2"/>
        <v>0</v>
      </c>
      <c r="AF14" s="6">
        <f t="shared" si="2"/>
        <v>0</v>
      </c>
      <c r="AG14" s="6">
        <f t="shared" si="2"/>
        <v>0</v>
      </c>
      <c r="AH14" s="6"/>
      <c r="AI14" s="6"/>
    </row>
    <row r="15" spans="1:35" x14ac:dyDescent="0.25">
      <c r="A15" t="s">
        <v>83</v>
      </c>
      <c r="C15" s="6">
        <f>C182-C193</f>
        <v>0</v>
      </c>
      <c r="D15" s="6">
        <f t="shared" ref="D15:AG15" si="3">D182-D193</f>
        <v>0</v>
      </c>
      <c r="E15" s="6">
        <f t="shared" si="3"/>
        <v>0</v>
      </c>
      <c r="F15" s="6">
        <f t="shared" si="3"/>
        <v>0</v>
      </c>
      <c r="G15" s="6">
        <f t="shared" si="3"/>
        <v>0</v>
      </c>
      <c r="H15" s="6">
        <f t="shared" si="3"/>
        <v>0</v>
      </c>
      <c r="I15" s="6">
        <f t="shared" si="3"/>
        <v>0</v>
      </c>
      <c r="J15" s="6">
        <f t="shared" si="3"/>
        <v>0</v>
      </c>
      <c r="K15" s="6">
        <f t="shared" si="3"/>
        <v>0</v>
      </c>
      <c r="L15" s="6">
        <f t="shared" si="3"/>
        <v>0</v>
      </c>
      <c r="M15" s="6">
        <f t="shared" si="3"/>
        <v>0</v>
      </c>
      <c r="N15" s="6">
        <f t="shared" si="3"/>
        <v>0</v>
      </c>
      <c r="O15" s="6">
        <f t="shared" si="3"/>
        <v>0</v>
      </c>
      <c r="P15" s="6">
        <f t="shared" si="3"/>
        <v>0</v>
      </c>
      <c r="Q15" s="6">
        <f t="shared" si="3"/>
        <v>0</v>
      </c>
      <c r="R15" s="6">
        <f t="shared" si="3"/>
        <v>0</v>
      </c>
      <c r="S15" s="6">
        <f t="shared" si="3"/>
        <v>0</v>
      </c>
      <c r="T15" s="6">
        <f t="shared" si="3"/>
        <v>0</v>
      </c>
      <c r="U15" s="6">
        <f t="shared" si="3"/>
        <v>0</v>
      </c>
      <c r="V15" s="6">
        <f t="shared" si="3"/>
        <v>0</v>
      </c>
      <c r="W15" s="6">
        <f t="shared" si="3"/>
        <v>0</v>
      </c>
      <c r="X15" s="6">
        <f t="shared" si="3"/>
        <v>0</v>
      </c>
      <c r="Y15" s="6">
        <f t="shared" si="3"/>
        <v>0</v>
      </c>
      <c r="Z15" s="6">
        <f t="shared" si="3"/>
        <v>0</v>
      </c>
      <c r="AA15" s="6">
        <f t="shared" si="3"/>
        <v>0</v>
      </c>
      <c r="AB15" s="6">
        <f t="shared" si="3"/>
        <v>0</v>
      </c>
      <c r="AC15" s="6">
        <f t="shared" si="3"/>
        <v>0</v>
      </c>
      <c r="AD15" s="6">
        <f t="shared" si="3"/>
        <v>0</v>
      </c>
      <c r="AE15" s="6">
        <f t="shared" si="3"/>
        <v>0</v>
      </c>
      <c r="AF15" s="6">
        <f t="shared" si="3"/>
        <v>0</v>
      </c>
      <c r="AG15" s="6">
        <f t="shared" si="3"/>
        <v>0</v>
      </c>
      <c r="AH15" s="6"/>
      <c r="AI15" s="6"/>
    </row>
    <row r="16" spans="1:35" x14ac:dyDescent="0.25">
      <c r="A16" t="s">
        <v>4</v>
      </c>
      <c r="C16" s="6">
        <f>C184-C195</f>
        <v>0</v>
      </c>
      <c r="D16" s="6">
        <f t="shared" ref="D16:AG16" si="4">D184-D195</f>
        <v>0</v>
      </c>
      <c r="E16" s="6">
        <f t="shared" si="4"/>
        <v>0</v>
      </c>
      <c r="F16" s="6">
        <f t="shared" si="4"/>
        <v>55000</v>
      </c>
      <c r="G16" s="6">
        <f t="shared" si="4"/>
        <v>25000</v>
      </c>
      <c r="H16" s="6">
        <f t="shared" si="4"/>
        <v>20000</v>
      </c>
      <c r="I16" s="6">
        <f t="shared" si="4"/>
        <v>-45000</v>
      </c>
      <c r="J16" s="6">
        <f t="shared" si="4"/>
        <v>-50000</v>
      </c>
      <c r="K16" s="6">
        <f t="shared" si="4"/>
        <v>-50000</v>
      </c>
      <c r="L16" s="6">
        <f t="shared" si="4"/>
        <v>0</v>
      </c>
      <c r="M16" s="6">
        <f t="shared" si="4"/>
        <v>35000</v>
      </c>
      <c r="N16" s="6">
        <f t="shared" si="4"/>
        <v>45000</v>
      </c>
      <c r="O16" s="6">
        <f t="shared" si="4"/>
        <v>50000</v>
      </c>
      <c r="P16" s="6">
        <f t="shared" si="4"/>
        <v>5000</v>
      </c>
      <c r="Q16" s="6">
        <f t="shared" si="4"/>
        <v>-45000</v>
      </c>
      <c r="R16" s="6">
        <f t="shared" si="4"/>
        <v>-10000</v>
      </c>
      <c r="S16" s="6">
        <f t="shared" si="4"/>
        <v>20000</v>
      </c>
      <c r="T16" s="6">
        <f t="shared" si="4"/>
        <v>-40000</v>
      </c>
      <c r="U16" s="6">
        <f t="shared" si="4"/>
        <v>0</v>
      </c>
      <c r="V16" s="6">
        <f t="shared" si="4"/>
        <v>0</v>
      </c>
      <c r="W16" s="6">
        <f t="shared" si="4"/>
        <v>0</v>
      </c>
      <c r="X16" s="6">
        <f t="shared" si="4"/>
        <v>0</v>
      </c>
      <c r="Y16" s="6">
        <f t="shared" si="4"/>
        <v>0</v>
      </c>
      <c r="Z16" s="6">
        <f t="shared" si="4"/>
        <v>0</v>
      </c>
      <c r="AA16" s="6">
        <f t="shared" si="4"/>
        <v>0</v>
      </c>
      <c r="AB16" s="6">
        <f t="shared" si="4"/>
        <v>0</v>
      </c>
      <c r="AC16" s="6">
        <f t="shared" si="4"/>
        <v>0</v>
      </c>
      <c r="AD16" s="6">
        <f t="shared" si="4"/>
        <v>0</v>
      </c>
      <c r="AE16" s="6">
        <f t="shared" si="4"/>
        <v>0</v>
      </c>
      <c r="AF16" s="6">
        <f t="shared" si="4"/>
        <v>0</v>
      </c>
      <c r="AG16" s="6">
        <f t="shared" si="4"/>
        <v>0</v>
      </c>
      <c r="AH16" s="6"/>
      <c r="AI16" s="6"/>
    </row>
    <row r="17" spans="1:105" x14ac:dyDescent="0.25">
      <c r="A17" t="s">
        <v>5</v>
      </c>
      <c r="C17" s="6">
        <f>C183-C194</f>
        <v>0</v>
      </c>
      <c r="D17" s="6">
        <f t="shared" ref="D17:AG17" si="5">D183-D194</f>
        <v>0</v>
      </c>
      <c r="E17" s="6">
        <f t="shared" si="5"/>
        <v>0</v>
      </c>
      <c r="F17" s="6">
        <f t="shared" si="5"/>
        <v>754</v>
      </c>
      <c r="G17" s="6">
        <f t="shared" si="5"/>
        <v>1054</v>
      </c>
      <c r="H17" s="6">
        <f t="shared" si="5"/>
        <v>2154</v>
      </c>
      <c r="I17" s="6">
        <f t="shared" si="5"/>
        <v>2054</v>
      </c>
      <c r="J17" s="6">
        <f t="shared" si="5"/>
        <v>2454</v>
      </c>
      <c r="K17" s="6">
        <f t="shared" si="5"/>
        <v>2654</v>
      </c>
      <c r="L17" s="6">
        <f t="shared" si="5"/>
        <v>2054</v>
      </c>
      <c r="M17" s="6">
        <f t="shared" si="5"/>
        <v>8</v>
      </c>
      <c r="N17" s="6">
        <f t="shared" si="5"/>
        <v>-3418</v>
      </c>
      <c r="O17" s="6">
        <f t="shared" si="5"/>
        <v>1654</v>
      </c>
      <c r="P17" s="6">
        <f t="shared" si="5"/>
        <v>54</v>
      </c>
      <c r="Q17" s="6">
        <f t="shared" si="5"/>
        <v>1854</v>
      </c>
      <c r="R17" s="6">
        <f t="shared" si="5"/>
        <v>2954</v>
      </c>
      <c r="S17" s="6">
        <f t="shared" si="5"/>
        <v>4954</v>
      </c>
      <c r="T17" s="6">
        <f t="shared" si="5"/>
        <v>-146</v>
      </c>
      <c r="U17" s="6">
        <f t="shared" si="5"/>
        <v>0</v>
      </c>
      <c r="V17" s="6">
        <f t="shared" si="5"/>
        <v>0</v>
      </c>
      <c r="W17" s="6">
        <f t="shared" si="5"/>
        <v>0</v>
      </c>
      <c r="X17" s="6">
        <f t="shared" si="5"/>
        <v>0</v>
      </c>
      <c r="Y17" s="6">
        <f t="shared" si="5"/>
        <v>0</v>
      </c>
      <c r="Z17" s="6">
        <f t="shared" si="5"/>
        <v>0</v>
      </c>
      <c r="AA17" s="6">
        <f t="shared" si="5"/>
        <v>0</v>
      </c>
      <c r="AB17" s="6">
        <f t="shared" si="5"/>
        <v>0</v>
      </c>
      <c r="AC17" s="6">
        <f t="shared" si="5"/>
        <v>0</v>
      </c>
      <c r="AD17" s="6">
        <f t="shared" si="5"/>
        <v>0</v>
      </c>
      <c r="AE17" s="6">
        <f t="shared" si="5"/>
        <v>0</v>
      </c>
      <c r="AF17" s="6">
        <f t="shared" si="5"/>
        <v>0</v>
      </c>
      <c r="AG17" s="6">
        <f t="shared" si="5"/>
        <v>0</v>
      </c>
      <c r="AH17" s="6"/>
      <c r="AI17" s="6"/>
    </row>
    <row r="18" spans="1:105" x14ac:dyDescent="0.25">
      <c r="A18" t="s">
        <v>6</v>
      </c>
      <c r="C18" s="6">
        <f>C180-C191</f>
        <v>-5411</v>
      </c>
      <c r="D18" s="6">
        <f t="shared" ref="D18:AG18" si="6">D180-D191</f>
        <v>-783</v>
      </c>
      <c r="E18" s="6">
        <f t="shared" si="6"/>
        <v>4601</v>
      </c>
      <c r="F18" s="6">
        <f t="shared" si="6"/>
        <v>11356</v>
      </c>
      <c r="G18" s="6">
        <f t="shared" si="6"/>
        <v>-6937</v>
      </c>
      <c r="H18" s="6">
        <f t="shared" si="6"/>
        <v>-17165</v>
      </c>
      <c r="I18" s="6">
        <f t="shared" si="6"/>
        <v>-10325</v>
      </c>
      <c r="J18" s="6">
        <f t="shared" si="6"/>
        <v>-2436</v>
      </c>
      <c r="K18" s="6">
        <f t="shared" si="6"/>
        <v>-14100</v>
      </c>
      <c r="L18" s="6">
        <f t="shared" si="6"/>
        <v>-5200</v>
      </c>
      <c r="M18" s="6">
        <f t="shared" si="6"/>
        <v>-2600</v>
      </c>
      <c r="N18" s="6">
        <f t="shared" si="6"/>
        <v>17000</v>
      </c>
      <c r="O18" s="6">
        <f t="shared" si="6"/>
        <v>32638</v>
      </c>
      <c r="P18" s="6">
        <f t="shared" si="6"/>
        <v>-13032</v>
      </c>
      <c r="Q18" s="6">
        <f t="shared" si="6"/>
        <v>-13086</v>
      </c>
      <c r="R18" s="6">
        <f t="shared" si="6"/>
        <v>420</v>
      </c>
      <c r="S18" s="6">
        <f t="shared" si="6"/>
        <v>11591</v>
      </c>
      <c r="T18" s="6">
        <f t="shared" si="6"/>
        <v>0</v>
      </c>
      <c r="U18" s="6">
        <f t="shared" si="6"/>
        <v>0</v>
      </c>
      <c r="V18" s="6">
        <f t="shared" si="6"/>
        <v>0</v>
      </c>
      <c r="W18" s="6">
        <f t="shared" si="6"/>
        <v>0</v>
      </c>
      <c r="X18" s="6">
        <f t="shared" si="6"/>
        <v>0</v>
      </c>
      <c r="Y18" s="6">
        <f t="shared" si="6"/>
        <v>0</v>
      </c>
      <c r="Z18" s="6">
        <f t="shared" si="6"/>
        <v>0</v>
      </c>
      <c r="AA18" s="6">
        <f t="shared" si="6"/>
        <v>0</v>
      </c>
      <c r="AB18" s="6">
        <f t="shared" si="6"/>
        <v>0</v>
      </c>
      <c r="AC18" s="6">
        <f t="shared" si="6"/>
        <v>0</v>
      </c>
      <c r="AD18" s="6">
        <f t="shared" si="6"/>
        <v>0</v>
      </c>
      <c r="AE18" s="6">
        <f t="shared" si="6"/>
        <v>0</v>
      </c>
      <c r="AF18" s="6">
        <f t="shared" si="6"/>
        <v>0</v>
      </c>
      <c r="AG18" s="6">
        <f t="shared" si="6"/>
        <v>0</v>
      </c>
      <c r="AH18" s="6"/>
      <c r="AI18" s="6"/>
    </row>
    <row r="19" spans="1:105" x14ac:dyDescent="0.25">
      <c r="A19" t="s">
        <v>7</v>
      </c>
      <c r="C19" s="6">
        <f>C187-C197</f>
        <v>-1309</v>
      </c>
      <c r="D19" s="6">
        <f t="shared" ref="D19:AG19" si="7">D187-D197</f>
        <v>-8183</v>
      </c>
      <c r="E19" s="6">
        <f t="shared" si="7"/>
        <v>-2717</v>
      </c>
      <c r="F19" s="6">
        <f t="shared" si="7"/>
        <v>-7239</v>
      </c>
      <c r="G19" s="6">
        <f t="shared" si="7"/>
        <v>-7413</v>
      </c>
      <c r="H19" s="6">
        <f t="shared" si="7"/>
        <v>811</v>
      </c>
      <c r="I19" s="6">
        <f t="shared" si="7"/>
        <v>-423</v>
      </c>
      <c r="J19" s="6">
        <f t="shared" si="7"/>
        <v>2166</v>
      </c>
      <c r="K19" s="6">
        <f t="shared" si="7"/>
        <v>-5001</v>
      </c>
      <c r="L19" s="6">
        <f t="shared" si="7"/>
        <v>-5482</v>
      </c>
      <c r="M19" s="6">
        <f t="shared" si="7"/>
        <v>-2772</v>
      </c>
      <c r="N19" s="6">
        <f t="shared" si="7"/>
        <v>-3121</v>
      </c>
      <c r="O19" s="6">
        <f t="shared" si="7"/>
        <v>-3904</v>
      </c>
      <c r="P19" s="6">
        <f t="shared" si="7"/>
        <v>-2923</v>
      </c>
      <c r="Q19" s="6">
        <f t="shared" si="7"/>
        <v>-3625</v>
      </c>
      <c r="R19" s="6">
        <f t="shared" si="7"/>
        <v>-2484</v>
      </c>
      <c r="S19" s="6">
        <f t="shared" si="7"/>
        <v>-2816</v>
      </c>
      <c r="T19" s="6">
        <f t="shared" si="7"/>
        <v>1000</v>
      </c>
      <c r="U19" s="6">
        <f t="shared" si="7"/>
        <v>0</v>
      </c>
      <c r="V19" s="6">
        <f t="shared" si="7"/>
        <v>0</v>
      </c>
      <c r="W19" s="6">
        <f t="shared" si="7"/>
        <v>0</v>
      </c>
      <c r="X19" s="6">
        <f t="shared" si="7"/>
        <v>0</v>
      </c>
      <c r="Y19" s="6">
        <f t="shared" si="7"/>
        <v>0</v>
      </c>
      <c r="Z19" s="6">
        <f t="shared" si="7"/>
        <v>0</v>
      </c>
      <c r="AA19" s="6">
        <f t="shared" si="7"/>
        <v>0</v>
      </c>
      <c r="AB19" s="6">
        <f t="shared" si="7"/>
        <v>0</v>
      </c>
      <c r="AC19" s="6">
        <f t="shared" si="7"/>
        <v>0</v>
      </c>
      <c r="AD19" s="6">
        <f t="shared" si="7"/>
        <v>0</v>
      </c>
      <c r="AE19" s="6">
        <f t="shared" si="7"/>
        <v>0</v>
      </c>
      <c r="AF19" s="6">
        <f t="shared" si="7"/>
        <v>0</v>
      </c>
      <c r="AG19" s="6">
        <f t="shared" si="7"/>
        <v>0</v>
      </c>
      <c r="AH19" s="6"/>
      <c r="AI19" s="6"/>
    </row>
    <row r="20" spans="1:105" x14ac:dyDescent="0.25">
      <c r="A20" t="s">
        <v>8</v>
      </c>
      <c r="C20" s="6">
        <f>C186-C196</f>
        <v>1547</v>
      </c>
      <c r="D20" s="6">
        <f t="shared" ref="D20:AG20" si="8">D186-D196</f>
        <v>-131</v>
      </c>
      <c r="E20" s="6">
        <f t="shared" si="8"/>
        <v>405</v>
      </c>
      <c r="F20" s="6">
        <f t="shared" si="8"/>
        <v>-468</v>
      </c>
      <c r="G20" s="6">
        <f t="shared" si="8"/>
        <v>-1719</v>
      </c>
      <c r="H20" s="6">
        <f t="shared" si="8"/>
        <v>-1660</v>
      </c>
      <c r="I20" s="6">
        <f t="shared" si="8"/>
        <v>-827</v>
      </c>
      <c r="J20" s="6">
        <f t="shared" si="8"/>
        <v>-1009</v>
      </c>
      <c r="K20" s="6">
        <f t="shared" si="8"/>
        <v>824</v>
      </c>
      <c r="L20" s="6">
        <f t="shared" si="8"/>
        <v>-1746</v>
      </c>
      <c r="M20" s="6">
        <f t="shared" si="8"/>
        <v>-4225</v>
      </c>
      <c r="N20" s="6">
        <f t="shared" si="8"/>
        <v>2055</v>
      </c>
      <c r="O20" s="6">
        <f t="shared" si="8"/>
        <v>-628</v>
      </c>
      <c r="P20" s="6">
        <f t="shared" si="8"/>
        <v>885</v>
      </c>
      <c r="Q20" s="6">
        <f t="shared" si="8"/>
        <v>3186</v>
      </c>
      <c r="R20" s="6">
        <f t="shared" si="8"/>
        <v>1893</v>
      </c>
      <c r="S20" s="6">
        <f t="shared" si="8"/>
        <v>-1513</v>
      </c>
      <c r="T20" s="6">
        <f t="shared" si="8"/>
        <v>3000</v>
      </c>
      <c r="U20" s="6">
        <f t="shared" si="8"/>
        <v>0</v>
      </c>
      <c r="V20" s="6">
        <f t="shared" si="8"/>
        <v>0</v>
      </c>
      <c r="W20" s="6">
        <f t="shared" si="8"/>
        <v>0</v>
      </c>
      <c r="X20" s="6">
        <f t="shared" si="8"/>
        <v>0</v>
      </c>
      <c r="Y20" s="6">
        <f t="shared" si="8"/>
        <v>0</v>
      </c>
      <c r="Z20" s="6">
        <f t="shared" si="8"/>
        <v>0</v>
      </c>
      <c r="AA20" s="6">
        <f t="shared" si="8"/>
        <v>0</v>
      </c>
      <c r="AB20" s="6">
        <f t="shared" si="8"/>
        <v>0</v>
      </c>
      <c r="AC20" s="6">
        <f t="shared" si="8"/>
        <v>0</v>
      </c>
      <c r="AD20" s="6">
        <f t="shared" si="8"/>
        <v>0</v>
      </c>
      <c r="AE20" s="6">
        <f t="shared" si="8"/>
        <v>0</v>
      </c>
      <c r="AF20" s="6">
        <f t="shared" si="8"/>
        <v>0</v>
      </c>
      <c r="AG20" s="6">
        <f t="shared" si="8"/>
        <v>0</v>
      </c>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row>
    <row r="21" spans="1:105" x14ac:dyDescent="0.25">
      <c r="A21" t="s">
        <v>106</v>
      </c>
      <c r="C21" s="6">
        <f>C188-C198</f>
        <v>0</v>
      </c>
      <c r="D21" s="6">
        <f t="shared" ref="D21:AG21" si="9">D188-D198</f>
        <v>0</v>
      </c>
      <c r="E21" s="6">
        <f t="shared" si="9"/>
        <v>0</v>
      </c>
      <c r="F21" s="6">
        <f t="shared" si="9"/>
        <v>1438</v>
      </c>
      <c r="G21" s="6">
        <f t="shared" si="9"/>
        <v>1438</v>
      </c>
      <c r="H21" s="6">
        <f t="shared" si="9"/>
        <v>1438</v>
      </c>
      <c r="I21" s="6">
        <f t="shared" si="9"/>
        <v>1438</v>
      </c>
      <c r="J21" s="6">
        <f t="shared" si="9"/>
        <v>1438</v>
      </c>
      <c r="K21" s="6">
        <f t="shared" si="9"/>
        <v>1438</v>
      </c>
      <c r="L21" s="6">
        <f t="shared" si="9"/>
        <v>1638</v>
      </c>
      <c r="M21" s="6">
        <f t="shared" si="9"/>
        <v>1438</v>
      </c>
      <c r="N21" s="6">
        <f t="shared" si="9"/>
        <v>1438</v>
      </c>
      <c r="O21" s="6">
        <f t="shared" si="9"/>
        <v>1538</v>
      </c>
      <c r="P21" s="6">
        <f t="shared" si="9"/>
        <v>1238</v>
      </c>
      <c r="Q21" s="6">
        <f t="shared" si="9"/>
        <v>2038</v>
      </c>
      <c r="R21" s="6">
        <f t="shared" si="9"/>
        <v>1838</v>
      </c>
      <c r="S21" s="6">
        <f t="shared" si="9"/>
        <v>1838</v>
      </c>
      <c r="T21" s="6">
        <f t="shared" si="9"/>
        <v>1238</v>
      </c>
      <c r="U21" s="6">
        <f t="shared" si="9"/>
        <v>0</v>
      </c>
      <c r="V21" s="6">
        <f t="shared" si="9"/>
        <v>0</v>
      </c>
      <c r="W21" s="6">
        <f t="shared" si="9"/>
        <v>0</v>
      </c>
      <c r="X21" s="6">
        <f t="shared" si="9"/>
        <v>0</v>
      </c>
      <c r="Y21" s="6">
        <f t="shared" si="9"/>
        <v>0</v>
      </c>
      <c r="Z21" s="6">
        <f t="shared" si="9"/>
        <v>0</v>
      </c>
      <c r="AA21" s="6">
        <f t="shared" si="9"/>
        <v>0</v>
      </c>
      <c r="AB21" s="6">
        <f t="shared" si="9"/>
        <v>0</v>
      </c>
      <c r="AC21" s="6">
        <f t="shared" si="9"/>
        <v>0</v>
      </c>
      <c r="AD21" s="6">
        <f t="shared" si="9"/>
        <v>0</v>
      </c>
      <c r="AE21" s="6">
        <f t="shared" si="9"/>
        <v>0</v>
      </c>
      <c r="AF21" s="6">
        <f t="shared" si="9"/>
        <v>0</v>
      </c>
      <c r="AG21" s="6">
        <f t="shared" si="9"/>
        <v>0</v>
      </c>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row>
    <row r="22" spans="1:105" x14ac:dyDescent="0.25">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row>
    <row r="23" spans="1:105" s="92" customFormat="1" ht="13.5" customHeight="1" x14ac:dyDescent="0.25">
      <c r="A23" s="90" t="s">
        <v>41</v>
      </c>
      <c r="B23" s="90"/>
      <c r="C23" s="91">
        <v>-5338</v>
      </c>
      <c r="D23" s="91">
        <v>-5338</v>
      </c>
      <c r="E23" s="91">
        <v>-5338</v>
      </c>
      <c r="F23" s="91">
        <v>-5338</v>
      </c>
      <c r="G23" s="91">
        <v>-5338</v>
      </c>
      <c r="H23" s="91">
        <v>-5338</v>
      </c>
      <c r="I23" s="91">
        <v>-5338</v>
      </c>
      <c r="J23" s="91">
        <v>-5338</v>
      </c>
      <c r="K23" s="91">
        <v>-5338</v>
      </c>
      <c r="L23" s="91">
        <v>-5338</v>
      </c>
      <c r="M23" s="91">
        <v>-5338</v>
      </c>
      <c r="N23" s="91">
        <v>0</v>
      </c>
      <c r="O23" s="91">
        <f t="shared" ref="O23:AG23" si="10">SUM(O24:O40)</f>
        <v>0</v>
      </c>
      <c r="P23" s="91">
        <f t="shared" si="10"/>
        <v>0</v>
      </c>
      <c r="Q23" s="91">
        <f t="shared" si="10"/>
        <v>0</v>
      </c>
      <c r="R23" s="91">
        <f t="shared" si="10"/>
        <v>0</v>
      </c>
      <c r="S23" s="91">
        <f t="shared" si="10"/>
        <v>0</v>
      </c>
      <c r="T23" s="91">
        <f t="shared" si="10"/>
        <v>0</v>
      </c>
      <c r="U23" s="91">
        <f t="shared" si="10"/>
        <v>0</v>
      </c>
      <c r="V23" s="91">
        <f t="shared" si="10"/>
        <v>0</v>
      </c>
      <c r="W23" s="91">
        <f t="shared" si="10"/>
        <v>0</v>
      </c>
      <c r="X23" s="91">
        <f t="shared" si="10"/>
        <v>0</v>
      </c>
      <c r="Y23" s="91">
        <f t="shared" si="10"/>
        <v>0</v>
      </c>
      <c r="Z23" s="91">
        <f t="shared" si="10"/>
        <v>0</v>
      </c>
      <c r="AA23" s="91">
        <f t="shared" si="10"/>
        <v>0</v>
      </c>
      <c r="AB23" s="91">
        <f t="shared" si="10"/>
        <v>0</v>
      </c>
      <c r="AC23" s="91">
        <f t="shared" si="10"/>
        <v>0</v>
      </c>
      <c r="AD23" s="91">
        <f t="shared" si="10"/>
        <v>0</v>
      </c>
      <c r="AE23" s="91">
        <f t="shared" si="10"/>
        <v>0</v>
      </c>
      <c r="AF23" s="91">
        <f t="shared" si="10"/>
        <v>0</v>
      </c>
      <c r="AG23" s="91">
        <f t="shared" si="10"/>
        <v>0</v>
      </c>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c r="CU23" s="91"/>
      <c r="CV23" s="91"/>
      <c r="CW23" s="91"/>
      <c r="CX23" s="91"/>
      <c r="CY23" s="91"/>
      <c r="CZ23" s="91"/>
      <c r="DA23" s="91"/>
    </row>
    <row r="24" spans="1:105" s="95" customFormat="1" hidden="1" x14ac:dyDescent="0.25">
      <c r="A24" s="93"/>
      <c r="B24" s="93"/>
      <c r="C24" s="91">
        <v>-5338</v>
      </c>
      <c r="D24" s="91">
        <v>-5338</v>
      </c>
      <c r="E24" s="91">
        <v>-5338</v>
      </c>
      <c r="F24" s="91">
        <v>-5338</v>
      </c>
      <c r="G24" s="91">
        <v>-5338</v>
      </c>
      <c r="H24" s="91">
        <v>-5338</v>
      </c>
      <c r="I24" s="91">
        <v>-5338</v>
      </c>
      <c r="J24" s="91">
        <v>-5338</v>
      </c>
      <c r="K24" s="91">
        <v>-5338</v>
      </c>
      <c r="L24" s="94"/>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c r="AV24" s="94"/>
      <c r="AW24" s="94"/>
      <c r="AX24" s="94"/>
      <c r="AY24" s="94"/>
      <c r="AZ24" s="94"/>
      <c r="BA24" s="94"/>
      <c r="BB24" s="94"/>
      <c r="BC24" s="94"/>
      <c r="BD24" s="94"/>
      <c r="BE24" s="94"/>
      <c r="BF24" s="94"/>
      <c r="BG24" s="94"/>
      <c r="BH24" s="94"/>
      <c r="BI24" s="94"/>
      <c r="BJ24" s="94"/>
      <c r="BK24" s="94"/>
      <c r="BL24" s="94"/>
      <c r="BM24" s="94"/>
      <c r="BN24" s="94"/>
      <c r="BO24" s="94"/>
      <c r="BP24" s="94"/>
      <c r="BQ24" s="94"/>
      <c r="BR24" s="94"/>
      <c r="BS24" s="94"/>
      <c r="BT24" s="94"/>
      <c r="BU24" s="94"/>
      <c r="BV24" s="94"/>
      <c r="BW24" s="94"/>
      <c r="BX24" s="94"/>
      <c r="BY24" s="94"/>
      <c r="BZ24" s="94"/>
      <c r="CA24" s="94"/>
      <c r="CB24" s="94"/>
      <c r="CC24" s="94"/>
      <c r="CD24" s="94"/>
      <c r="CE24" s="94"/>
      <c r="CF24" s="94"/>
      <c r="CG24" s="94"/>
      <c r="CH24" s="94"/>
      <c r="CI24" s="94"/>
      <c r="CJ24" s="94"/>
      <c r="CK24" s="94"/>
      <c r="CL24" s="94"/>
      <c r="CM24" s="94"/>
      <c r="CN24" s="94"/>
      <c r="CO24" s="94"/>
      <c r="CP24" s="94"/>
      <c r="CQ24" s="94"/>
      <c r="CR24" s="94"/>
      <c r="CS24" s="94"/>
      <c r="CT24" s="94"/>
      <c r="CU24" s="94"/>
      <c r="CV24" s="94"/>
      <c r="CW24" s="94"/>
      <c r="CX24" s="94"/>
      <c r="CY24" s="94"/>
      <c r="CZ24" s="94"/>
      <c r="DA24" s="94"/>
    </row>
    <row r="25" spans="1:105" s="95" customFormat="1" hidden="1" x14ac:dyDescent="0.25">
      <c r="A25" s="93"/>
      <c r="B25" s="93"/>
      <c r="C25" s="91">
        <v>-5338</v>
      </c>
      <c r="D25" s="91">
        <v>-5338</v>
      </c>
      <c r="E25" s="91">
        <v>-5338</v>
      </c>
      <c r="F25" s="91">
        <v>-5338</v>
      </c>
      <c r="G25" s="91">
        <v>-5338</v>
      </c>
      <c r="H25" s="91">
        <v>-5338</v>
      </c>
      <c r="I25" s="91">
        <v>-5338</v>
      </c>
      <c r="J25" s="91">
        <v>-5338</v>
      </c>
      <c r="K25" s="91">
        <v>-5338</v>
      </c>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4"/>
      <c r="AT25" s="94"/>
      <c r="AU25" s="94"/>
      <c r="AV25" s="94"/>
      <c r="AW25" s="94"/>
      <c r="AX25" s="94"/>
      <c r="AY25" s="94"/>
      <c r="AZ25" s="94"/>
      <c r="BA25" s="94"/>
      <c r="BB25" s="94"/>
      <c r="BC25" s="94"/>
      <c r="BD25" s="94"/>
      <c r="BE25" s="94"/>
      <c r="BF25" s="94"/>
      <c r="BG25" s="94"/>
      <c r="BH25" s="94"/>
      <c r="BI25" s="94"/>
      <c r="BJ25" s="94"/>
      <c r="BK25" s="94"/>
      <c r="BL25" s="94"/>
      <c r="BM25" s="94"/>
      <c r="BN25" s="94"/>
      <c r="BO25" s="94"/>
      <c r="BP25" s="94"/>
      <c r="BQ25" s="94"/>
      <c r="BR25" s="94"/>
      <c r="BS25" s="94"/>
      <c r="BT25" s="94"/>
      <c r="BU25" s="94"/>
      <c r="BV25" s="94"/>
      <c r="BW25" s="94"/>
      <c r="BX25" s="94"/>
      <c r="BY25" s="94"/>
      <c r="BZ25" s="94"/>
      <c r="CA25" s="94"/>
      <c r="CB25" s="94"/>
      <c r="CC25" s="94"/>
      <c r="CD25" s="94"/>
      <c r="CE25" s="94"/>
      <c r="CF25" s="94"/>
      <c r="CG25" s="94"/>
      <c r="CH25" s="94"/>
      <c r="CI25" s="94"/>
      <c r="CJ25" s="94"/>
      <c r="CK25" s="94"/>
      <c r="CL25" s="94"/>
      <c r="CM25" s="94"/>
      <c r="CN25" s="94"/>
      <c r="CO25" s="94"/>
      <c r="CP25" s="94"/>
      <c r="CQ25" s="94"/>
      <c r="CR25" s="94"/>
      <c r="CS25" s="94"/>
      <c r="CT25" s="94"/>
      <c r="CU25" s="94"/>
      <c r="CV25" s="94"/>
      <c r="CW25" s="94"/>
      <c r="CX25" s="94"/>
      <c r="CY25" s="94"/>
      <c r="CZ25" s="94"/>
      <c r="DA25" s="94"/>
    </row>
    <row r="26" spans="1:105" s="95" customFormat="1" hidden="1" x14ac:dyDescent="0.25">
      <c r="A26" s="93"/>
      <c r="B26" s="93"/>
      <c r="C26" s="91">
        <v>-5338</v>
      </c>
      <c r="D26" s="91">
        <v>-5338</v>
      </c>
      <c r="E26" s="91">
        <v>-5338</v>
      </c>
      <c r="F26" s="91">
        <v>-5338</v>
      </c>
      <c r="G26" s="91">
        <v>-5338</v>
      </c>
      <c r="H26" s="91">
        <v>-5338</v>
      </c>
      <c r="I26" s="91">
        <v>-5338</v>
      </c>
      <c r="J26" s="91">
        <v>-5338</v>
      </c>
      <c r="K26" s="91">
        <v>-5338</v>
      </c>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c r="AY26" s="94"/>
      <c r="AZ26" s="94"/>
      <c r="BA26" s="94"/>
      <c r="BB26" s="94"/>
      <c r="BC26" s="94"/>
      <c r="BD26" s="94"/>
      <c r="BE26" s="94"/>
      <c r="BF26" s="94"/>
      <c r="BG26" s="94"/>
      <c r="BH26" s="94"/>
      <c r="BI26" s="94"/>
      <c r="BJ26" s="94"/>
      <c r="BK26" s="94"/>
      <c r="BL26" s="94"/>
      <c r="BM26" s="94"/>
      <c r="BN26" s="94"/>
      <c r="BO26" s="94"/>
      <c r="BP26" s="94"/>
      <c r="BQ26" s="94"/>
      <c r="BR26" s="94"/>
      <c r="BS26" s="94"/>
      <c r="BT26" s="94"/>
      <c r="BU26" s="94"/>
      <c r="BV26" s="94"/>
      <c r="BW26" s="94"/>
      <c r="BX26" s="94"/>
      <c r="BY26" s="94"/>
      <c r="BZ26" s="94"/>
      <c r="CA26" s="94"/>
      <c r="CB26" s="94"/>
      <c r="CC26" s="94"/>
      <c r="CD26" s="94"/>
      <c r="CE26" s="94"/>
      <c r="CF26" s="94"/>
      <c r="CG26" s="94"/>
      <c r="CH26" s="94"/>
      <c r="CI26" s="94"/>
      <c r="CJ26" s="94"/>
      <c r="CK26" s="94"/>
      <c r="CL26" s="94"/>
      <c r="CM26" s="94"/>
      <c r="CN26" s="94"/>
      <c r="CO26" s="94"/>
      <c r="CP26" s="94"/>
      <c r="CQ26" s="94"/>
      <c r="CR26" s="94"/>
      <c r="CS26" s="94"/>
      <c r="CT26" s="94"/>
      <c r="CU26" s="94"/>
      <c r="CV26" s="94"/>
      <c r="CW26" s="94"/>
      <c r="CX26" s="94"/>
      <c r="CY26" s="94"/>
      <c r="CZ26" s="94"/>
      <c r="DA26" s="94"/>
    </row>
    <row r="27" spans="1:105" s="95" customFormat="1" hidden="1" x14ac:dyDescent="0.25">
      <c r="A27" s="93"/>
      <c r="B27" s="93"/>
      <c r="C27" s="91">
        <v>-5338</v>
      </c>
      <c r="D27" s="91">
        <v>-5338</v>
      </c>
      <c r="E27" s="91">
        <v>-5338</v>
      </c>
      <c r="F27" s="91">
        <v>-5338</v>
      </c>
      <c r="G27" s="91">
        <v>-5338</v>
      </c>
      <c r="H27" s="91">
        <v>-5338</v>
      </c>
      <c r="I27" s="91">
        <v>-5338</v>
      </c>
      <c r="J27" s="91">
        <v>-5338</v>
      </c>
      <c r="K27" s="91">
        <v>-5338</v>
      </c>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94"/>
      <c r="AR27" s="94"/>
      <c r="AS27" s="94"/>
      <c r="AT27" s="94"/>
      <c r="AU27" s="94"/>
      <c r="AV27" s="94"/>
      <c r="AW27" s="94"/>
      <c r="AX27" s="94"/>
      <c r="AY27" s="94"/>
      <c r="AZ27" s="94"/>
      <c r="BA27" s="94"/>
      <c r="BB27" s="94"/>
      <c r="BC27" s="94"/>
      <c r="BD27" s="94"/>
      <c r="BE27" s="94"/>
      <c r="BF27" s="94"/>
      <c r="BG27" s="94"/>
      <c r="BH27" s="94"/>
      <c r="BI27" s="94"/>
      <c r="BJ27" s="94"/>
      <c r="BK27" s="94"/>
      <c r="BL27" s="94"/>
      <c r="BM27" s="94"/>
      <c r="BN27" s="94"/>
      <c r="BO27" s="94"/>
      <c r="BP27" s="94"/>
      <c r="BQ27" s="94"/>
      <c r="BR27" s="94"/>
      <c r="BS27" s="94"/>
      <c r="BT27" s="94"/>
      <c r="BU27" s="94"/>
      <c r="BV27" s="94"/>
      <c r="BW27" s="94"/>
      <c r="BX27" s="94"/>
      <c r="BY27" s="94"/>
      <c r="BZ27" s="94"/>
      <c r="CA27" s="94"/>
      <c r="CB27" s="94"/>
      <c r="CC27" s="94"/>
      <c r="CD27" s="94"/>
      <c r="CE27" s="94"/>
      <c r="CF27" s="94"/>
      <c r="CG27" s="94"/>
      <c r="CH27" s="94"/>
      <c r="CI27" s="94"/>
      <c r="CJ27" s="94"/>
      <c r="CK27" s="94"/>
      <c r="CL27" s="94"/>
      <c r="CM27" s="94"/>
      <c r="CN27" s="94"/>
      <c r="CO27" s="94"/>
      <c r="CP27" s="94"/>
      <c r="CQ27" s="94"/>
      <c r="CR27" s="94"/>
      <c r="CS27" s="94"/>
      <c r="CT27" s="94"/>
      <c r="CU27" s="94"/>
      <c r="CV27" s="94"/>
      <c r="CW27" s="94"/>
      <c r="CX27" s="94"/>
      <c r="CY27" s="94"/>
      <c r="CZ27" s="94"/>
      <c r="DA27" s="94"/>
    </row>
    <row r="28" spans="1:105" s="95" customFormat="1" hidden="1" x14ac:dyDescent="0.25">
      <c r="A28" s="93"/>
      <c r="B28" s="93"/>
      <c r="C28" s="91">
        <v>-5338</v>
      </c>
      <c r="D28" s="91">
        <v>-5338</v>
      </c>
      <c r="E28" s="91">
        <v>-5338</v>
      </c>
      <c r="F28" s="91">
        <v>-5338</v>
      </c>
      <c r="G28" s="91">
        <v>-5338</v>
      </c>
      <c r="H28" s="91">
        <v>-5338</v>
      </c>
      <c r="I28" s="91">
        <v>-5338</v>
      </c>
      <c r="J28" s="91">
        <v>-5338</v>
      </c>
      <c r="K28" s="91">
        <v>-5338</v>
      </c>
      <c r="L28" s="94"/>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94"/>
      <c r="AR28" s="94"/>
      <c r="AS28" s="94"/>
      <c r="AT28" s="94"/>
      <c r="AU28" s="94"/>
      <c r="AV28" s="94"/>
      <c r="AW28" s="94"/>
      <c r="AX28" s="94"/>
      <c r="AY28" s="94"/>
      <c r="AZ28" s="94"/>
      <c r="BA28" s="94"/>
      <c r="BB28" s="94"/>
      <c r="BC28" s="94"/>
      <c r="BD28" s="94"/>
      <c r="BE28" s="94"/>
      <c r="BF28" s="94"/>
      <c r="BG28" s="94"/>
      <c r="BH28" s="94"/>
      <c r="BI28" s="94"/>
      <c r="BJ28" s="94"/>
      <c r="BK28" s="94"/>
      <c r="BL28" s="94"/>
      <c r="BM28" s="94"/>
      <c r="BN28" s="94"/>
      <c r="BO28" s="94"/>
      <c r="BP28" s="94"/>
      <c r="BQ28" s="94"/>
      <c r="BR28" s="94"/>
      <c r="BS28" s="94"/>
      <c r="BT28" s="94"/>
      <c r="BU28" s="94"/>
      <c r="BV28" s="94"/>
      <c r="BW28" s="94"/>
      <c r="BX28" s="94"/>
      <c r="BY28" s="94"/>
      <c r="BZ28" s="94"/>
      <c r="CA28" s="94"/>
      <c r="CB28" s="94"/>
      <c r="CC28" s="94"/>
      <c r="CD28" s="94"/>
      <c r="CE28" s="94"/>
      <c r="CF28" s="94"/>
      <c r="CG28" s="94"/>
      <c r="CH28" s="94"/>
      <c r="CI28" s="94"/>
      <c r="CJ28" s="94"/>
      <c r="CK28" s="94"/>
      <c r="CL28" s="94"/>
      <c r="CM28" s="94"/>
      <c r="CN28" s="94"/>
      <c r="CO28" s="94"/>
      <c r="CP28" s="94"/>
      <c r="CQ28" s="94"/>
      <c r="CR28" s="94"/>
      <c r="CS28" s="94"/>
      <c r="CT28" s="94"/>
      <c r="CU28" s="94"/>
      <c r="CV28" s="94"/>
      <c r="CW28" s="94"/>
      <c r="CX28" s="94"/>
      <c r="CY28" s="94"/>
      <c r="CZ28" s="94"/>
      <c r="DA28" s="94"/>
    </row>
    <row r="29" spans="1:105" s="95" customFormat="1" hidden="1" x14ac:dyDescent="0.25">
      <c r="A29" s="93"/>
      <c r="B29" s="93"/>
      <c r="C29" s="91">
        <v>-5338</v>
      </c>
      <c r="D29" s="91">
        <v>-5338</v>
      </c>
      <c r="E29" s="91">
        <v>-5338</v>
      </c>
      <c r="F29" s="91">
        <v>-5338</v>
      </c>
      <c r="G29" s="91">
        <v>-5338</v>
      </c>
      <c r="H29" s="91">
        <v>-5338</v>
      </c>
      <c r="I29" s="91">
        <v>-5338</v>
      </c>
      <c r="J29" s="91">
        <v>-5338</v>
      </c>
      <c r="K29" s="91">
        <v>-5338</v>
      </c>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c r="AY29" s="94"/>
      <c r="AZ29" s="94"/>
      <c r="BA29" s="94"/>
      <c r="BB29" s="94"/>
      <c r="BC29" s="94"/>
      <c r="BD29" s="94"/>
      <c r="BE29" s="94"/>
      <c r="BF29" s="94"/>
      <c r="BG29" s="94"/>
      <c r="BH29" s="94"/>
      <c r="BI29" s="94"/>
      <c r="BJ29" s="94"/>
      <c r="BK29" s="94"/>
      <c r="BL29" s="94"/>
      <c r="BM29" s="94"/>
      <c r="BN29" s="94"/>
      <c r="BO29" s="94"/>
      <c r="BP29" s="94"/>
      <c r="BQ29" s="94"/>
      <c r="BR29" s="94"/>
      <c r="BS29" s="94"/>
      <c r="BT29" s="94"/>
      <c r="BU29" s="94"/>
      <c r="BV29" s="94"/>
      <c r="BW29" s="94"/>
      <c r="BX29" s="94"/>
      <c r="BY29" s="94"/>
      <c r="BZ29" s="94"/>
      <c r="CA29" s="94"/>
      <c r="CB29" s="94"/>
      <c r="CC29" s="94"/>
      <c r="CD29" s="94"/>
      <c r="CE29" s="94"/>
      <c r="CF29" s="94"/>
      <c r="CG29" s="94"/>
      <c r="CH29" s="94"/>
      <c r="CI29" s="94"/>
      <c r="CJ29" s="94"/>
      <c r="CK29" s="94"/>
      <c r="CL29" s="94"/>
      <c r="CM29" s="94"/>
      <c r="CN29" s="94"/>
      <c r="CO29" s="94"/>
      <c r="CP29" s="94"/>
      <c r="CQ29" s="94"/>
      <c r="CR29" s="94"/>
      <c r="CS29" s="94"/>
      <c r="CT29" s="94"/>
      <c r="CU29" s="94"/>
      <c r="CV29" s="94"/>
      <c r="CW29" s="94"/>
      <c r="CX29" s="94"/>
      <c r="CY29" s="94"/>
      <c r="CZ29" s="94"/>
      <c r="DA29" s="94"/>
    </row>
    <row r="30" spans="1:105" s="95" customFormat="1" hidden="1" x14ac:dyDescent="0.25">
      <c r="A30" s="93"/>
      <c r="B30" s="93"/>
      <c r="C30" s="91">
        <v>-5338</v>
      </c>
      <c r="D30" s="91">
        <v>-5338</v>
      </c>
      <c r="E30" s="91">
        <v>-5338</v>
      </c>
      <c r="F30" s="91">
        <v>-5338</v>
      </c>
      <c r="G30" s="91">
        <v>-5338</v>
      </c>
      <c r="H30" s="91">
        <v>-5338</v>
      </c>
      <c r="I30" s="91">
        <v>-5338</v>
      </c>
      <c r="J30" s="91">
        <v>-5338</v>
      </c>
      <c r="K30" s="91">
        <v>-5338</v>
      </c>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4"/>
      <c r="AR30" s="94"/>
      <c r="AS30" s="94"/>
      <c r="AT30" s="94"/>
      <c r="AU30" s="94"/>
      <c r="AV30" s="94"/>
      <c r="AW30" s="94"/>
      <c r="AX30" s="94"/>
      <c r="AY30" s="94"/>
      <c r="AZ30" s="94"/>
      <c r="BA30" s="94"/>
      <c r="BB30" s="94"/>
      <c r="BC30" s="94"/>
      <c r="BD30" s="94"/>
      <c r="BE30" s="94"/>
      <c r="BF30" s="94"/>
      <c r="BG30" s="94"/>
      <c r="BH30" s="94"/>
      <c r="BI30" s="94"/>
      <c r="BJ30" s="94"/>
      <c r="BK30" s="94"/>
      <c r="BL30" s="94"/>
      <c r="BM30" s="94"/>
      <c r="BN30" s="94"/>
      <c r="BO30" s="94"/>
      <c r="BP30" s="94"/>
      <c r="BQ30" s="94"/>
      <c r="BR30" s="94"/>
      <c r="BS30" s="94"/>
      <c r="BT30" s="94"/>
      <c r="BU30" s="94"/>
      <c r="BV30" s="94"/>
      <c r="BW30" s="94"/>
      <c r="BX30" s="94"/>
      <c r="BY30" s="94"/>
      <c r="BZ30" s="94"/>
      <c r="CA30" s="94"/>
      <c r="CB30" s="94"/>
      <c r="CC30" s="94"/>
      <c r="CD30" s="94"/>
      <c r="CE30" s="94"/>
      <c r="CF30" s="94"/>
      <c r="CG30" s="94"/>
      <c r="CH30" s="94"/>
      <c r="CI30" s="94"/>
      <c r="CJ30" s="94"/>
      <c r="CK30" s="94"/>
      <c r="CL30" s="94"/>
      <c r="CM30" s="94"/>
      <c r="CN30" s="94"/>
      <c r="CO30" s="94"/>
      <c r="CP30" s="94"/>
      <c r="CQ30" s="94"/>
      <c r="CR30" s="94"/>
      <c r="CS30" s="94"/>
      <c r="CT30" s="94"/>
      <c r="CU30" s="94"/>
      <c r="CV30" s="94"/>
      <c r="CW30" s="94"/>
      <c r="CX30" s="94"/>
      <c r="CY30" s="94"/>
      <c r="CZ30" s="94"/>
      <c r="DA30" s="94"/>
    </row>
    <row r="31" spans="1:105" s="95" customFormat="1" hidden="1" x14ac:dyDescent="0.25">
      <c r="A31" s="93"/>
      <c r="B31" s="93"/>
      <c r="C31" s="91">
        <v>-5338</v>
      </c>
      <c r="D31" s="91">
        <v>-5338</v>
      </c>
      <c r="E31" s="91">
        <v>-5338</v>
      </c>
      <c r="F31" s="91">
        <v>-5338</v>
      </c>
      <c r="G31" s="91">
        <v>-5338</v>
      </c>
      <c r="H31" s="91">
        <v>-5338</v>
      </c>
      <c r="I31" s="91">
        <v>-5338</v>
      </c>
      <c r="J31" s="91">
        <v>-5338</v>
      </c>
      <c r="K31" s="91">
        <v>-5338</v>
      </c>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c r="BC31" s="94"/>
      <c r="BD31" s="94"/>
      <c r="BE31" s="94"/>
      <c r="BF31" s="94"/>
      <c r="BG31" s="94"/>
      <c r="BH31" s="94"/>
      <c r="BI31" s="94"/>
      <c r="BJ31" s="94"/>
      <c r="BK31" s="94"/>
      <c r="BL31" s="94"/>
      <c r="BM31" s="94"/>
      <c r="BN31" s="94"/>
      <c r="BO31" s="94"/>
      <c r="BP31" s="94"/>
      <c r="BQ31" s="94"/>
      <c r="BR31" s="94"/>
      <c r="BS31" s="94"/>
      <c r="BT31" s="94"/>
      <c r="BU31" s="94"/>
      <c r="BV31" s="94"/>
      <c r="BW31" s="94"/>
      <c r="BX31" s="94"/>
      <c r="BY31" s="94"/>
      <c r="BZ31" s="94"/>
      <c r="CA31" s="94"/>
      <c r="CB31" s="94"/>
      <c r="CC31" s="94"/>
      <c r="CD31" s="94"/>
      <c r="CE31" s="94"/>
      <c r="CF31" s="94"/>
      <c r="CG31" s="94"/>
      <c r="CH31" s="94"/>
      <c r="CI31" s="94"/>
      <c r="CJ31" s="94"/>
      <c r="CK31" s="94"/>
      <c r="CL31" s="94"/>
      <c r="CM31" s="94"/>
      <c r="CN31" s="94"/>
      <c r="CO31" s="94"/>
      <c r="CP31" s="94"/>
      <c r="CQ31" s="94"/>
      <c r="CR31" s="94"/>
      <c r="CS31" s="94"/>
      <c r="CT31" s="94"/>
      <c r="CU31" s="94"/>
      <c r="CV31" s="94"/>
      <c r="CW31" s="94"/>
      <c r="CX31" s="94"/>
      <c r="CY31" s="94"/>
      <c r="CZ31" s="94"/>
      <c r="DA31" s="94"/>
    </row>
    <row r="32" spans="1:105" s="95" customFormat="1" hidden="1" x14ac:dyDescent="0.25">
      <c r="A32" s="93"/>
      <c r="B32" s="93"/>
      <c r="C32" s="91">
        <v>-5338</v>
      </c>
      <c r="D32" s="91">
        <v>-5338</v>
      </c>
      <c r="E32" s="91">
        <v>-5338</v>
      </c>
      <c r="F32" s="91">
        <v>-5338</v>
      </c>
      <c r="G32" s="91">
        <v>-5338</v>
      </c>
      <c r="H32" s="91">
        <v>-5338</v>
      </c>
      <c r="I32" s="91">
        <v>-5338</v>
      </c>
      <c r="J32" s="91">
        <v>-5338</v>
      </c>
      <c r="K32" s="91">
        <v>-5338</v>
      </c>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c r="AY32" s="94"/>
      <c r="AZ32" s="94"/>
      <c r="BA32" s="94"/>
      <c r="BB32" s="94"/>
      <c r="BC32" s="94"/>
      <c r="BD32" s="94"/>
      <c r="BE32" s="94"/>
      <c r="BF32" s="94"/>
      <c r="BG32" s="94"/>
      <c r="BH32" s="94"/>
      <c r="BI32" s="94"/>
      <c r="BJ32" s="94"/>
      <c r="BK32" s="94"/>
      <c r="BL32" s="94"/>
      <c r="BM32" s="94"/>
      <c r="BN32" s="94"/>
      <c r="BO32" s="94"/>
      <c r="BP32" s="94"/>
      <c r="BQ32" s="94"/>
      <c r="BR32" s="94"/>
      <c r="BS32" s="94"/>
      <c r="BT32" s="94"/>
      <c r="BU32" s="94"/>
      <c r="BV32" s="94"/>
      <c r="BW32" s="94"/>
      <c r="BX32" s="94"/>
      <c r="BY32" s="94"/>
      <c r="BZ32" s="94"/>
      <c r="CA32" s="94"/>
      <c r="CB32" s="94"/>
      <c r="CC32" s="94"/>
      <c r="CD32" s="94"/>
      <c r="CE32" s="94"/>
      <c r="CF32" s="94"/>
      <c r="CG32" s="94"/>
      <c r="CH32" s="94"/>
      <c r="CI32" s="94"/>
      <c r="CJ32" s="94"/>
      <c r="CK32" s="94"/>
      <c r="CL32" s="94"/>
      <c r="CM32" s="94"/>
      <c r="CN32" s="94"/>
      <c r="CO32" s="94"/>
      <c r="CP32" s="94"/>
      <c r="CQ32" s="94"/>
      <c r="CR32" s="94"/>
      <c r="CS32" s="94"/>
      <c r="CT32" s="94"/>
      <c r="CU32" s="94"/>
      <c r="CV32" s="94"/>
      <c r="CW32" s="94"/>
      <c r="CX32" s="94"/>
      <c r="CY32" s="94"/>
      <c r="CZ32" s="94"/>
      <c r="DA32" s="94"/>
    </row>
    <row r="33" spans="1:105" s="97" customFormat="1" hidden="1" x14ac:dyDescent="0.25">
      <c r="A33" s="93"/>
      <c r="B33" s="93"/>
      <c r="C33" s="91">
        <v>-5338</v>
      </c>
      <c r="D33" s="91">
        <v>-5338</v>
      </c>
      <c r="E33" s="91">
        <v>-5338</v>
      </c>
      <c r="F33" s="91">
        <v>-5338</v>
      </c>
      <c r="G33" s="91">
        <v>-5338</v>
      </c>
      <c r="H33" s="91">
        <v>-5338</v>
      </c>
      <c r="I33" s="91">
        <v>-5338</v>
      </c>
      <c r="J33" s="91">
        <v>-5338</v>
      </c>
      <c r="K33" s="91">
        <v>-5338</v>
      </c>
      <c r="L33" s="96"/>
      <c r="M33" s="96"/>
      <c r="N33" s="96"/>
      <c r="O33" s="96"/>
      <c r="P33" s="96"/>
      <c r="Q33" s="96"/>
      <c r="R33" s="96"/>
      <c r="S33" s="96"/>
      <c r="T33" s="96"/>
      <c r="U33" s="96"/>
      <c r="V33" s="96"/>
      <c r="W33" s="96"/>
      <c r="X33" s="96"/>
      <c r="Y33" s="96"/>
      <c r="Z33" s="96"/>
      <c r="AA33" s="96"/>
      <c r="AB33" s="96"/>
      <c r="AC33" s="96"/>
      <c r="AD33" s="96"/>
      <c r="AE33" s="96"/>
      <c r="AF33" s="96"/>
      <c r="AG33" s="96"/>
      <c r="AH33" s="94"/>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c r="BO33" s="96"/>
      <c r="BP33" s="96"/>
      <c r="BQ33" s="96"/>
      <c r="BR33" s="96"/>
      <c r="BS33" s="96"/>
      <c r="BT33" s="96"/>
      <c r="BU33" s="96"/>
      <c r="BV33" s="96"/>
      <c r="BW33" s="96"/>
      <c r="BX33" s="96"/>
      <c r="BY33" s="96"/>
      <c r="BZ33" s="96"/>
      <c r="CA33" s="96"/>
      <c r="CB33" s="96"/>
      <c r="CC33" s="96"/>
      <c r="CD33" s="96"/>
      <c r="CE33" s="96"/>
      <c r="CF33" s="96"/>
      <c r="CG33" s="96"/>
      <c r="CH33" s="96"/>
      <c r="CI33" s="96"/>
      <c r="CJ33" s="96"/>
      <c r="CK33" s="96"/>
      <c r="CL33" s="96"/>
      <c r="CM33" s="96"/>
      <c r="CN33" s="96"/>
      <c r="CO33" s="96"/>
      <c r="CP33" s="96"/>
      <c r="CQ33" s="96"/>
      <c r="CR33" s="96"/>
      <c r="CS33" s="96"/>
      <c r="CT33" s="96"/>
      <c r="CU33" s="96"/>
      <c r="CV33" s="96"/>
      <c r="CW33" s="96"/>
      <c r="CX33" s="96"/>
      <c r="CY33" s="96"/>
      <c r="CZ33" s="96"/>
      <c r="DA33" s="96"/>
    </row>
    <row r="34" spans="1:105" s="97" customFormat="1" hidden="1" x14ac:dyDescent="0.25">
      <c r="A34" s="93"/>
      <c r="B34" s="93"/>
      <c r="C34" s="91">
        <v>-5338</v>
      </c>
      <c r="D34" s="91">
        <v>-5338</v>
      </c>
      <c r="E34" s="91">
        <v>-5338</v>
      </c>
      <c r="F34" s="91">
        <v>-5338</v>
      </c>
      <c r="G34" s="91">
        <v>-5338</v>
      </c>
      <c r="H34" s="91">
        <v>-5338</v>
      </c>
      <c r="I34" s="91">
        <v>-5338</v>
      </c>
      <c r="J34" s="91">
        <v>-5338</v>
      </c>
      <c r="K34" s="91">
        <v>-5338</v>
      </c>
      <c r="L34" s="96"/>
      <c r="M34" s="96"/>
      <c r="N34" s="96"/>
      <c r="O34" s="96"/>
      <c r="P34" s="96"/>
      <c r="Q34" s="96"/>
      <c r="R34" s="96"/>
      <c r="S34" s="96"/>
      <c r="T34" s="96"/>
      <c r="U34" s="96"/>
      <c r="V34" s="96"/>
      <c r="W34" s="96"/>
      <c r="X34" s="96"/>
      <c r="Y34" s="96"/>
      <c r="Z34" s="96"/>
      <c r="AA34" s="96"/>
      <c r="AB34" s="96"/>
      <c r="AC34" s="96"/>
      <c r="AD34" s="96"/>
      <c r="AE34" s="96"/>
      <c r="AF34" s="96"/>
      <c r="AG34" s="96"/>
      <c r="AH34" s="94"/>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c r="BM34" s="96"/>
      <c r="BN34" s="96"/>
      <c r="BO34" s="96"/>
      <c r="BP34" s="96"/>
      <c r="BQ34" s="96"/>
      <c r="BR34" s="96"/>
      <c r="BS34" s="96"/>
      <c r="BT34" s="96"/>
      <c r="BU34" s="96"/>
      <c r="BV34" s="96"/>
      <c r="BW34" s="96"/>
      <c r="BX34" s="96"/>
      <c r="BY34" s="96"/>
      <c r="BZ34" s="96"/>
      <c r="CA34" s="96"/>
      <c r="CB34" s="96"/>
      <c r="CC34" s="96"/>
      <c r="CD34" s="96"/>
      <c r="CE34" s="96"/>
      <c r="CF34" s="96"/>
      <c r="CG34" s="96"/>
      <c r="CH34" s="96"/>
      <c r="CI34" s="96"/>
      <c r="CJ34" s="96"/>
      <c r="CK34" s="96"/>
      <c r="CL34" s="96"/>
      <c r="CM34" s="96"/>
      <c r="CN34" s="96"/>
      <c r="CO34" s="96"/>
      <c r="CP34" s="96"/>
      <c r="CQ34" s="96"/>
      <c r="CR34" s="96"/>
      <c r="CS34" s="96"/>
      <c r="CT34" s="96"/>
      <c r="CU34" s="96"/>
      <c r="CV34" s="96"/>
      <c r="CW34" s="96"/>
      <c r="CX34" s="96"/>
      <c r="CY34" s="96"/>
      <c r="CZ34" s="96"/>
      <c r="DA34" s="96"/>
    </row>
    <row r="35" spans="1:105" s="97" customFormat="1" hidden="1" x14ac:dyDescent="0.25">
      <c r="A35" s="93"/>
      <c r="B35" s="93"/>
      <c r="C35" s="91">
        <v>-5338</v>
      </c>
      <c r="D35" s="91">
        <v>-5338</v>
      </c>
      <c r="E35" s="91">
        <v>-5338</v>
      </c>
      <c r="F35" s="91">
        <v>-5338</v>
      </c>
      <c r="G35" s="91">
        <v>-5338</v>
      </c>
      <c r="H35" s="91">
        <v>-5338</v>
      </c>
      <c r="I35" s="91">
        <v>-5338</v>
      </c>
      <c r="J35" s="91">
        <v>-5338</v>
      </c>
      <c r="K35" s="91">
        <v>-5338</v>
      </c>
      <c r="L35" s="96"/>
      <c r="M35" s="96"/>
      <c r="N35" s="96"/>
      <c r="O35" s="96"/>
      <c r="P35" s="96"/>
      <c r="Q35" s="96"/>
      <c r="R35" s="96"/>
      <c r="S35" s="96"/>
      <c r="T35" s="96"/>
      <c r="U35" s="96"/>
      <c r="V35" s="96"/>
      <c r="W35" s="96"/>
      <c r="X35" s="96"/>
      <c r="Y35" s="96"/>
      <c r="Z35" s="96"/>
      <c r="AA35" s="96"/>
      <c r="AB35" s="96"/>
      <c r="AC35" s="96"/>
      <c r="AD35" s="96"/>
      <c r="AE35" s="96"/>
      <c r="AF35" s="96"/>
      <c r="AG35" s="96"/>
      <c r="AH35" s="94"/>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c r="BO35" s="96"/>
      <c r="BP35" s="96"/>
      <c r="BQ35" s="96"/>
      <c r="BR35" s="96"/>
      <c r="BS35" s="96"/>
      <c r="BT35" s="96"/>
      <c r="BU35" s="96"/>
      <c r="BV35" s="96"/>
      <c r="BW35" s="96"/>
      <c r="BX35" s="96"/>
      <c r="BY35" s="96"/>
      <c r="BZ35" s="96"/>
      <c r="CA35" s="96"/>
      <c r="CB35" s="96"/>
      <c r="CC35" s="96"/>
      <c r="CD35" s="96"/>
      <c r="CE35" s="96"/>
      <c r="CF35" s="96"/>
      <c r="CG35" s="96"/>
      <c r="CH35" s="96"/>
      <c r="CI35" s="96"/>
      <c r="CJ35" s="96"/>
      <c r="CK35" s="96"/>
      <c r="CL35" s="96"/>
      <c r="CM35" s="96"/>
      <c r="CN35" s="96"/>
      <c r="CO35" s="96"/>
      <c r="CP35" s="96"/>
      <c r="CQ35" s="96"/>
      <c r="CR35" s="96"/>
      <c r="CS35" s="96"/>
      <c r="CT35" s="96"/>
      <c r="CU35" s="96"/>
      <c r="CV35" s="96"/>
      <c r="CW35" s="96"/>
      <c r="CX35" s="96"/>
      <c r="CY35" s="96"/>
      <c r="CZ35" s="96"/>
      <c r="DA35" s="96"/>
    </row>
    <row r="36" spans="1:105" s="95" customFormat="1" hidden="1" x14ac:dyDescent="0.25">
      <c r="A36" s="93"/>
      <c r="B36" s="93"/>
      <c r="C36" s="91">
        <v>-5338</v>
      </c>
      <c r="D36" s="91">
        <v>-5338</v>
      </c>
      <c r="E36" s="91">
        <v>-5338</v>
      </c>
      <c r="F36" s="91">
        <v>-5338</v>
      </c>
      <c r="G36" s="91">
        <v>-5338</v>
      </c>
      <c r="H36" s="91">
        <v>-5338</v>
      </c>
      <c r="I36" s="91">
        <v>-5338</v>
      </c>
      <c r="J36" s="91">
        <v>-5338</v>
      </c>
      <c r="K36" s="91">
        <v>-5338</v>
      </c>
      <c r="L36" s="94"/>
      <c r="M36" s="94"/>
      <c r="N36" s="94"/>
      <c r="O36" s="94"/>
      <c r="P36" s="94"/>
      <c r="Q36" s="94"/>
      <c r="R36" s="94"/>
      <c r="S36" s="94"/>
      <c r="T36" s="94"/>
      <c r="U36" s="94"/>
      <c r="V36" s="94"/>
      <c r="W36" s="94"/>
      <c r="X36" s="94"/>
      <c r="Y36" s="94"/>
      <c r="Z36" s="94"/>
      <c r="AA36" s="94"/>
      <c r="AB36" s="94"/>
      <c r="AC36" s="94"/>
      <c r="AD36" s="94"/>
      <c r="AE36" s="94"/>
      <c r="AF36" s="94"/>
      <c r="AG36" s="94"/>
      <c r="AH36" s="94"/>
      <c r="AI36" s="94"/>
      <c r="AJ36" s="94"/>
      <c r="AK36" s="94"/>
      <c r="AL36" s="94"/>
      <c r="AM36" s="94"/>
      <c r="AN36" s="94"/>
      <c r="AO36" s="94"/>
      <c r="AP36" s="94"/>
      <c r="AQ36" s="94"/>
      <c r="AR36" s="94"/>
      <c r="AS36" s="94"/>
      <c r="AT36" s="94"/>
      <c r="AU36" s="94"/>
      <c r="AV36" s="94"/>
      <c r="AW36" s="94"/>
      <c r="AX36" s="94"/>
      <c r="AY36" s="94"/>
      <c r="AZ36" s="94"/>
      <c r="BA36" s="94"/>
      <c r="BB36" s="94"/>
      <c r="BC36" s="94"/>
      <c r="BD36" s="94"/>
      <c r="BE36" s="94"/>
      <c r="BF36" s="94"/>
      <c r="BG36" s="94"/>
      <c r="BH36" s="94"/>
      <c r="BI36" s="94"/>
      <c r="BJ36" s="94"/>
      <c r="BK36" s="94"/>
      <c r="BL36" s="94"/>
      <c r="BM36" s="94"/>
      <c r="BN36" s="94"/>
      <c r="BO36" s="94"/>
      <c r="BP36" s="94"/>
      <c r="BQ36" s="94"/>
      <c r="BR36" s="94"/>
      <c r="BS36" s="94"/>
      <c r="BT36" s="94"/>
      <c r="BU36" s="94"/>
      <c r="BV36" s="94"/>
      <c r="BW36" s="94"/>
      <c r="BX36" s="94"/>
      <c r="BY36" s="94"/>
      <c r="BZ36" s="94"/>
      <c r="CA36" s="94"/>
      <c r="CB36" s="94"/>
      <c r="CC36" s="94"/>
      <c r="CD36" s="94"/>
      <c r="CE36" s="94"/>
      <c r="CF36" s="94"/>
      <c r="CG36" s="94"/>
      <c r="CH36" s="94"/>
      <c r="CI36" s="94"/>
      <c r="CJ36" s="94"/>
      <c r="CK36" s="94"/>
      <c r="CL36" s="94"/>
      <c r="CM36" s="94"/>
      <c r="CN36" s="94"/>
      <c r="CO36" s="94"/>
      <c r="CP36" s="94"/>
      <c r="CQ36" s="94"/>
      <c r="CR36" s="94"/>
      <c r="CS36" s="94"/>
      <c r="CT36" s="94"/>
      <c r="CU36" s="94"/>
      <c r="CV36" s="94"/>
      <c r="CW36" s="94"/>
      <c r="CX36" s="94"/>
      <c r="CY36" s="94"/>
      <c r="CZ36" s="94"/>
      <c r="DA36" s="94"/>
    </row>
    <row r="37" spans="1:105" s="95" customFormat="1" hidden="1" x14ac:dyDescent="0.25">
      <c r="A37" s="93"/>
      <c r="B37" s="93"/>
      <c r="C37" s="91">
        <v>-5338</v>
      </c>
      <c r="D37" s="91">
        <v>-5338</v>
      </c>
      <c r="E37" s="91">
        <v>-5338</v>
      </c>
      <c r="F37" s="91">
        <v>-5338</v>
      </c>
      <c r="G37" s="91">
        <v>-5338</v>
      </c>
      <c r="H37" s="91">
        <v>-5338</v>
      </c>
      <c r="I37" s="91">
        <v>-5338</v>
      </c>
      <c r="J37" s="91">
        <v>-5338</v>
      </c>
      <c r="K37" s="91">
        <v>-5338</v>
      </c>
      <c r="L37" s="94"/>
      <c r="M37" s="94"/>
      <c r="N37" s="94"/>
      <c r="O37" s="94"/>
      <c r="P37" s="94"/>
      <c r="Q37" s="94"/>
      <c r="R37" s="94"/>
      <c r="S37" s="94"/>
      <c r="T37" s="94"/>
      <c r="U37" s="94"/>
      <c r="V37" s="94"/>
      <c r="W37" s="94"/>
      <c r="X37" s="94"/>
      <c r="Y37" s="94"/>
      <c r="Z37" s="94"/>
      <c r="AA37" s="94"/>
      <c r="AB37" s="94"/>
      <c r="AC37" s="94"/>
      <c r="AD37" s="94"/>
      <c r="AE37" s="94"/>
      <c r="AF37" s="94"/>
      <c r="AG37" s="94"/>
      <c r="AH37" s="94"/>
      <c r="AI37" s="94"/>
      <c r="AJ37" s="94"/>
      <c r="AK37" s="94"/>
      <c r="AL37" s="94"/>
      <c r="AM37" s="94"/>
      <c r="AN37" s="94"/>
      <c r="AO37" s="94"/>
      <c r="AP37" s="94"/>
      <c r="AQ37" s="94"/>
      <c r="AR37" s="94"/>
      <c r="AS37" s="94"/>
      <c r="AT37" s="94"/>
      <c r="AU37" s="94"/>
      <c r="AV37" s="94"/>
      <c r="AW37" s="94"/>
      <c r="AX37" s="94"/>
      <c r="AY37" s="94"/>
      <c r="AZ37" s="94"/>
      <c r="BA37" s="94"/>
      <c r="BB37" s="94"/>
      <c r="BC37" s="94"/>
      <c r="BD37" s="94"/>
      <c r="BE37" s="94"/>
      <c r="BF37" s="94"/>
      <c r="BG37" s="94"/>
      <c r="BH37" s="94"/>
      <c r="BI37" s="94"/>
      <c r="BJ37" s="94"/>
      <c r="BK37" s="94"/>
      <c r="BL37" s="94"/>
      <c r="BM37" s="94"/>
      <c r="BN37" s="94"/>
      <c r="BO37" s="94"/>
      <c r="BP37" s="94"/>
      <c r="BQ37" s="94"/>
      <c r="BR37" s="94"/>
      <c r="BS37" s="94"/>
      <c r="BT37" s="94"/>
      <c r="BU37" s="94"/>
      <c r="BV37" s="94"/>
      <c r="BW37" s="94"/>
      <c r="BX37" s="94"/>
      <c r="BY37" s="94"/>
      <c r="BZ37" s="94"/>
      <c r="CA37" s="94"/>
      <c r="CB37" s="94"/>
      <c r="CC37" s="94"/>
      <c r="CD37" s="94"/>
      <c r="CE37" s="94"/>
      <c r="CF37" s="94"/>
      <c r="CG37" s="94"/>
      <c r="CH37" s="94"/>
      <c r="CI37" s="94"/>
      <c r="CJ37" s="94"/>
      <c r="CK37" s="94"/>
      <c r="CL37" s="94"/>
      <c r="CM37" s="94"/>
      <c r="CN37" s="94"/>
      <c r="CO37" s="94"/>
      <c r="CP37" s="94"/>
      <c r="CQ37" s="94"/>
      <c r="CR37" s="94"/>
      <c r="CS37" s="94"/>
      <c r="CT37" s="94"/>
      <c r="CU37" s="94"/>
      <c r="CV37" s="94"/>
      <c r="CW37" s="94"/>
      <c r="CX37" s="94"/>
      <c r="CY37" s="94"/>
      <c r="CZ37" s="94"/>
      <c r="DA37" s="94"/>
    </row>
    <row r="38" spans="1:105" s="95" customFormat="1" hidden="1" x14ac:dyDescent="0.25">
      <c r="A38" s="93"/>
      <c r="B38" s="93"/>
      <c r="C38" s="91">
        <v>-5338</v>
      </c>
      <c r="D38" s="91">
        <v>-5338</v>
      </c>
      <c r="E38" s="91">
        <v>-5338</v>
      </c>
      <c r="F38" s="91">
        <v>-5338</v>
      </c>
      <c r="G38" s="91">
        <v>-5338</v>
      </c>
      <c r="H38" s="91">
        <v>-5338</v>
      </c>
      <c r="I38" s="91">
        <v>-5338</v>
      </c>
      <c r="J38" s="91">
        <v>-5338</v>
      </c>
      <c r="K38" s="91">
        <v>-5338</v>
      </c>
      <c r="L38" s="94"/>
      <c r="M38" s="94"/>
      <c r="N38" s="94"/>
      <c r="O38" s="94"/>
      <c r="P38" s="94"/>
      <c r="Q38" s="94"/>
      <c r="R38" s="94"/>
      <c r="S38" s="94"/>
      <c r="T38" s="94"/>
      <c r="U38" s="94"/>
      <c r="V38" s="94"/>
      <c r="W38" s="94"/>
      <c r="X38" s="94"/>
      <c r="Y38" s="94"/>
      <c r="Z38" s="94"/>
      <c r="AA38" s="94"/>
      <c r="AB38" s="94"/>
      <c r="AC38" s="94"/>
      <c r="AD38" s="94"/>
      <c r="AE38" s="94"/>
      <c r="AF38" s="94"/>
      <c r="AG38" s="94"/>
      <c r="AH38" s="94"/>
      <c r="AI38" s="94"/>
      <c r="AJ38" s="94"/>
      <c r="AK38" s="94"/>
      <c r="AL38" s="94"/>
      <c r="AM38" s="94"/>
      <c r="AN38" s="94"/>
      <c r="AO38" s="94"/>
      <c r="AP38" s="94"/>
      <c r="AQ38" s="94"/>
      <c r="AR38" s="94"/>
      <c r="AS38" s="94"/>
      <c r="AT38" s="94"/>
      <c r="AU38" s="94"/>
      <c r="AV38" s="94"/>
      <c r="AW38" s="94"/>
      <c r="AX38" s="94"/>
      <c r="AY38" s="94"/>
      <c r="AZ38" s="94"/>
      <c r="BA38" s="94"/>
      <c r="BB38" s="94"/>
      <c r="BC38" s="94"/>
      <c r="BD38" s="94"/>
      <c r="BE38" s="94"/>
      <c r="BF38" s="94"/>
      <c r="BG38" s="94"/>
      <c r="BH38" s="94"/>
      <c r="BI38" s="94"/>
      <c r="BJ38" s="94"/>
      <c r="BK38" s="94"/>
      <c r="BL38" s="94"/>
      <c r="BM38" s="94"/>
      <c r="BN38" s="94"/>
      <c r="BO38" s="94"/>
      <c r="BP38" s="94"/>
      <c r="BQ38" s="94"/>
      <c r="BR38" s="94"/>
      <c r="BS38" s="94"/>
      <c r="BT38" s="94"/>
      <c r="BU38" s="94"/>
      <c r="BV38" s="94"/>
      <c r="BW38" s="94"/>
      <c r="BX38" s="94"/>
      <c r="BY38" s="94"/>
      <c r="BZ38" s="94"/>
      <c r="CA38" s="94"/>
      <c r="CB38" s="94"/>
      <c r="CC38" s="94"/>
      <c r="CD38" s="94"/>
      <c r="CE38" s="94"/>
      <c r="CF38" s="94"/>
      <c r="CG38" s="94"/>
      <c r="CH38" s="94"/>
      <c r="CI38" s="94"/>
      <c r="CJ38" s="94"/>
      <c r="CK38" s="94"/>
      <c r="CL38" s="94"/>
      <c r="CM38" s="94"/>
      <c r="CN38" s="94"/>
      <c r="CO38" s="94"/>
      <c r="CP38" s="94"/>
      <c r="CQ38" s="94"/>
      <c r="CR38" s="94"/>
      <c r="CS38" s="94"/>
      <c r="CT38" s="94"/>
      <c r="CU38" s="94"/>
      <c r="CV38" s="94"/>
      <c r="CW38" s="94"/>
      <c r="CX38" s="94"/>
      <c r="CY38" s="94"/>
      <c r="CZ38" s="94"/>
      <c r="DA38" s="94"/>
    </row>
    <row r="39" spans="1:105" s="95" customFormat="1" hidden="1" x14ac:dyDescent="0.25">
      <c r="A39" s="93"/>
      <c r="B39" s="93"/>
      <c r="C39" s="91">
        <v>-5338</v>
      </c>
      <c r="D39" s="91">
        <v>-5338</v>
      </c>
      <c r="E39" s="91">
        <v>-5338</v>
      </c>
      <c r="F39" s="91">
        <v>-5338</v>
      </c>
      <c r="G39" s="91">
        <v>-5338</v>
      </c>
      <c r="H39" s="91">
        <v>-5338</v>
      </c>
      <c r="I39" s="91">
        <v>-5338</v>
      </c>
      <c r="J39" s="91">
        <v>-5338</v>
      </c>
      <c r="K39" s="91">
        <v>-5338</v>
      </c>
      <c r="L39" s="94"/>
      <c r="M39" s="94"/>
      <c r="N39" s="94"/>
      <c r="O39" s="94"/>
      <c r="P39" s="94"/>
      <c r="Q39" s="94"/>
      <c r="R39" s="94"/>
      <c r="S39" s="94"/>
      <c r="T39" s="94"/>
      <c r="U39" s="94"/>
      <c r="V39" s="94"/>
      <c r="W39" s="94"/>
      <c r="X39" s="94"/>
      <c r="Y39" s="94"/>
      <c r="Z39" s="94"/>
      <c r="AA39" s="94"/>
      <c r="AB39" s="94"/>
      <c r="AC39" s="94"/>
      <c r="AD39" s="94"/>
      <c r="AE39" s="94"/>
      <c r="AF39" s="94"/>
      <c r="AG39" s="94"/>
      <c r="AH39" s="94"/>
      <c r="AI39" s="94"/>
      <c r="AJ39" s="94"/>
      <c r="AK39" s="94"/>
      <c r="AL39" s="94"/>
      <c r="AM39" s="94"/>
      <c r="AN39" s="94"/>
      <c r="AO39" s="94"/>
      <c r="AP39" s="94"/>
      <c r="AQ39" s="94"/>
      <c r="AR39" s="94"/>
      <c r="AS39" s="94"/>
      <c r="AT39" s="94"/>
      <c r="AU39" s="94"/>
      <c r="AV39" s="94"/>
      <c r="AW39" s="94"/>
      <c r="AX39" s="94"/>
      <c r="AY39" s="94"/>
      <c r="AZ39" s="94"/>
      <c r="BA39" s="94"/>
      <c r="BB39" s="94"/>
      <c r="BC39" s="94"/>
      <c r="BD39" s="94"/>
      <c r="BE39" s="94"/>
      <c r="BF39" s="94"/>
      <c r="BG39" s="94"/>
      <c r="BH39" s="94"/>
      <c r="BI39" s="94"/>
      <c r="BJ39" s="94"/>
      <c r="BK39" s="94"/>
      <c r="BL39" s="94"/>
      <c r="BM39" s="94"/>
      <c r="BN39" s="94"/>
      <c r="BO39" s="94"/>
      <c r="BP39" s="94"/>
      <c r="BQ39" s="94"/>
      <c r="BR39" s="94"/>
      <c r="BS39" s="94"/>
      <c r="BT39" s="94"/>
      <c r="BU39" s="94"/>
      <c r="BV39" s="94"/>
      <c r="BW39" s="94"/>
      <c r="BX39" s="94"/>
      <c r="BY39" s="94"/>
      <c r="BZ39" s="94"/>
      <c r="CA39" s="94"/>
      <c r="CB39" s="94"/>
      <c r="CC39" s="94"/>
      <c r="CD39" s="94"/>
      <c r="CE39" s="94"/>
      <c r="CF39" s="94"/>
      <c r="CG39" s="94"/>
      <c r="CH39" s="94"/>
      <c r="CI39" s="94"/>
      <c r="CJ39" s="94"/>
      <c r="CK39" s="94"/>
      <c r="CL39" s="94"/>
      <c r="CM39" s="94"/>
      <c r="CN39" s="94"/>
      <c r="CO39" s="94"/>
      <c r="CP39" s="94"/>
      <c r="CQ39" s="94"/>
      <c r="CR39" s="94"/>
      <c r="CS39" s="94"/>
      <c r="CT39" s="94"/>
      <c r="CU39" s="94"/>
      <c r="CV39" s="94"/>
      <c r="CW39" s="94"/>
      <c r="CX39" s="94"/>
      <c r="CY39" s="94"/>
      <c r="CZ39" s="94"/>
      <c r="DA39" s="94"/>
    </row>
    <row r="40" spans="1:105" s="84" customFormat="1" hidden="1" x14ac:dyDescent="0.25">
      <c r="C40" s="91">
        <v>-5338</v>
      </c>
      <c r="D40" s="91">
        <v>-5338</v>
      </c>
      <c r="E40" s="91">
        <v>-5338</v>
      </c>
      <c r="F40" s="91">
        <v>-5338</v>
      </c>
      <c r="G40" s="91">
        <v>-5338</v>
      </c>
      <c r="H40" s="91">
        <v>-5338</v>
      </c>
      <c r="I40" s="91">
        <v>-5338</v>
      </c>
      <c r="J40" s="91">
        <v>-5338</v>
      </c>
      <c r="K40" s="91">
        <v>-5338</v>
      </c>
      <c r="L40" s="83"/>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row>
    <row r="41" spans="1:105" s="84" customFormat="1" x14ac:dyDescent="0.25">
      <c r="C41" s="83"/>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row>
    <row r="42" spans="1:105" x14ac:dyDescent="0.25">
      <c r="A42" s="12" t="s">
        <v>42</v>
      </c>
      <c r="B42" s="12"/>
      <c r="C42" s="6">
        <f t="shared" ref="C42:H42" si="11">SUM(C43:C60)</f>
        <v>0</v>
      </c>
      <c r="D42" s="6">
        <f t="shared" si="11"/>
        <v>0</v>
      </c>
      <c r="E42" s="6">
        <f t="shared" si="11"/>
        <v>0</v>
      </c>
      <c r="F42" s="6">
        <f t="shared" si="11"/>
        <v>0</v>
      </c>
      <c r="G42" s="6">
        <f t="shared" si="11"/>
        <v>0</v>
      </c>
      <c r="H42" s="6">
        <f t="shared" si="11"/>
        <v>0</v>
      </c>
      <c r="I42" s="6">
        <v>0</v>
      </c>
      <c r="J42" s="6">
        <f t="shared" ref="J42:AG42" si="12">SUM(J43:J60)</f>
        <v>0</v>
      </c>
      <c r="K42" s="6">
        <f t="shared" si="12"/>
        <v>0</v>
      </c>
      <c r="L42" s="6">
        <f t="shared" si="12"/>
        <v>0</v>
      </c>
      <c r="M42" s="6">
        <f t="shared" si="12"/>
        <v>-38257</v>
      </c>
      <c r="N42" s="6">
        <f t="shared" si="12"/>
        <v>0</v>
      </c>
      <c r="O42" s="6">
        <f t="shared" si="12"/>
        <v>0</v>
      </c>
      <c r="P42" s="6">
        <f t="shared" si="12"/>
        <v>0</v>
      </c>
      <c r="Q42" s="6">
        <f t="shared" si="12"/>
        <v>0</v>
      </c>
      <c r="R42" s="6">
        <f t="shared" si="12"/>
        <v>0</v>
      </c>
      <c r="S42" s="6">
        <f t="shared" si="12"/>
        <v>0</v>
      </c>
      <c r="T42" s="6">
        <f t="shared" si="12"/>
        <v>0</v>
      </c>
      <c r="U42" s="6">
        <f t="shared" si="12"/>
        <v>0</v>
      </c>
      <c r="V42" s="6">
        <f t="shared" si="12"/>
        <v>0</v>
      </c>
      <c r="W42" s="6">
        <f t="shared" si="12"/>
        <v>0</v>
      </c>
      <c r="X42" s="6">
        <f t="shared" si="12"/>
        <v>0</v>
      </c>
      <c r="Y42" s="6">
        <f t="shared" si="12"/>
        <v>0</v>
      </c>
      <c r="Z42" s="6">
        <f t="shared" si="12"/>
        <v>0</v>
      </c>
      <c r="AA42" s="6">
        <f t="shared" si="12"/>
        <v>0</v>
      </c>
      <c r="AB42" s="6">
        <f t="shared" si="12"/>
        <v>0</v>
      </c>
      <c r="AC42" s="6">
        <f t="shared" si="12"/>
        <v>0</v>
      </c>
      <c r="AD42" s="6">
        <f t="shared" si="12"/>
        <v>0</v>
      </c>
      <c r="AE42" s="6">
        <f t="shared" si="12"/>
        <v>0</v>
      </c>
      <c r="AF42" s="6">
        <f t="shared" si="12"/>
        <v>0</v>
      </c>
      <c r="AG42" s="6">
        <f t="shared" si="12"/>
        <v>0</v>
      </c>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row>
    <row r="43" spans="1:105" s="78" customFormat="1" ht="12.75" customHeight="1" x14ac:dyDescent="0.25">
      <c r="A43" s="80" t="s">
        <v>70</v>
      </c>
      <c r="B43" s="80"/>
      <c r="C43" s="79"/>
      <c r="D43" s="79"/>
      <c r="E43" s="79"/>
      <c r="F43" s="79"/>
      <c r="G43" s="79"/>
      <c r="H43" s="79"/>
      <c r="I43" s="79"/>
      <c r="J43" s="79"/>
      <c r="K43" s="79"/>
      <c r="L43" s="79"/>
      <c r="M43" s="79">
        <v>-30000</v>
      </c>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c r="BX43" s="79"/>
      <c r="BY43" s="79"/>
      <c r="BZ43" s="79"/>
      <c r="CA43" s="79"/>
      <c r="CB43" s="79"/>
      <c r="CC43" s="79"/>
      <c r="CD43" s="79"/>
      <c r="CE43" s="79"/>
      <c r="CF43" s="79"/>
      <c r="CG43" s="79"/>
      <c r="CH43" s="79"/>
      <c r="CI43" s="79"/>
      <c r="CJ43" s="79"/>
      <c r="CK43" s="79"/>
      <c r="CL43" s="79"/>
      <c r="CM43" s="79"/>
      <c r="CN43" s="79"/>
      <c r="CO43" s="79"/>
      <c r="CP43" s="79"/>
      <c r="CQ43" s="79"/>
      <c r="CR43" s="79"/>
      <c r="CS43" s="79"/>
      <c r="CT43" s="79"/>
      <c r="CU43" s="79"/>
      <c r="CV43" s="79"/>
      <c r="CW43" s="79"/>
      <c r="CX43" s="79"/>
      <c r="CY43" s="79"/>
      <c r="CZ43" s="79"/>
      <c r="DA43" s="79"/>
    </row>
    <row r="44" spans="1:105" s="78" customFormat="1" ht="12.75" customHeight="1" x14ac:dyDescent="0.25">
      <c r="A44" s="80" t="s">
        <v>202</v>
      </c>
      <c r="B44" s="80"/>
      <c r="C44" s="79"/>
      <c r="D44" s="79"/>
      <c r="E44" s="79"/>
      <c r="F44" s="79"/>
      <c r="G44" s="79"/>
      <c r="H44" s="79"/>
      <c r="I44" s="79"/>
      <c r="J44" s="79"/>
      <c r="K44" s="79"/>
      <c r="L44" s="79"/>
      <c r="M44" s="79">
        <v>-8257</v>
      </c>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c r="BR44" s="79"/>
      <c r="BS44" s="79"/>
      <c r="BT44" s="79"/>
      <c r="BU44" s="79"/>
      <c r="BV44" s="79"/>
      <c r="BW44" s="79"/>
      <c r="BX44" s="79"/>
      <c r="BY44" s="79"/>
      <c r="BZ44" s="79"/>
      <c r="CA44" s="79"/>
      <c r="CB44" s="79"/>
      <c r="CC44" s="79"/>
      <c r="CD44" s="79"/>
      <c r="CE44" s="79"/>
      <c r="CF44" s="79"/>
      <c r="CG44" s="79"/>
      <c r="CH44" s="79"/>
      <c r="CI44" s="79"/>
      <c r="CJ44" s="79"/>
      <c r="CK44" s="79"/>
      <c r="CL44" s="79"/>
      <c r="CM44" s="79"/>
      <c r="CN44" s="79"/>
      <c r="CO44" s="79"/>
      <c r="CP44" s="79"/>
      <c r="CQ44" s="79"/>
      <c r="CR44" s="79"/>
      <c r="CS44" s="79"/>
      <c r="CT44" s="79"/>
      <c r="CU44" s="79"/>
      <c r="CV44" s="79"/>
      <c r="CW44" s="79"/>
      <c r="CX44" s="79"/>
      <c r="CY44" s="79"/>
      <c r="CZ44" s="79"/>
      <c r="DA44" s="79"/>
    </row>
    <row r="45" spans="1:105" s="78" customFormat="1" ht="12.75" hidden="1" customHeight="1" x14ac:dyDescent="0.25">
      <c r="A45" s="80"/>
      <c r="B45" s="80"/>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c r="CA45" s="79"/>
      <c r="CB45" s="79"/>
      <c r="CC45" s="79"/>
      <c r="CD45" s="79"/>
      <c r="CE45" s="79"/>
      <c r="CF45" s="79"/>
      <c r="CG45" s="79"/>
      <c r="CH45" s="79"/>
      <c r="CI45" s="79"/>
      <c r="CJ45" s="79"/>
      <c r="CK45" s="79"/>
      <c r="CL45" s="79"/>
      <c r="CM45" s="79"/>
      <c r="CN45" s="79"/>
      <c r="CO45" s="79"/>
      <c r="CP45" s="79"/>
      <c r="CQ45" s="79"/>
      <c r="CR45" s="79"/>
      <c r="CS45" s="79"/>
      <c r="CT45" s="79"/>
      <c r="CU45" s="79"/>
      <c r="CV45" s="79"/>
      <c r="CW45" s="79"/>
      <c r="CX45" s="79"/>
      <c r="CY45" s="79"/>
      <c r="CZ45" s="79"/>
      <c r="DA45" s="79"/>
    </row>
    <row r="46" spans="1:105" ht="12.75" hidden="1" customHeight="1" x14ac:dyDescent="0.25">
      <c r="A46" s="12"/>
      <c r="B46" s="12"/>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row>
    <row r="47" spans="1:105" ht="12.75" hidden="1" customHeight="1" x14ac:dyDescent="0.25">
      <c r="A47" s="12"/>
      <c r="B47" s="12"/>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row>
    <row r="48" spans="1:105" ht="12.75" hidden="1" customHeight="1" x14ac:dyDescent="0.25">
      <c r="A48" s="12"/>
      <c r="B48" s="12"/>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row>
    <row r="49" spans="1:105" ht="12.75" hidden="1" customHeight="1" x14ac:dyDescent="0.25">
      <c r="A49" s="12"/>
      <c r="B49" s="12"/>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row>
    <row r="50" spans="1:105" ht="12.75" hidden="1" customHeight="1" x14ac:dyDescent="0.25">
      <c r="A50" s="12"/>
      <c r="B50" s="12"/>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row>
    <row r="51" spans="1:105" ht="12.75" hidden="1" customHeight="1" x14ac:dyDescent="0.25">
      <c r="A51" s="12"/>
      <c r="B51" s="12"/>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row>
    <row r="52" spans="1:105" ht="12.75" hidden="1" customHeight="1" x14ac:dyDescent="0.25">
      <c r="A52" s="12"/>
      <c r="B52" s="12"/>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row>
    <row r="53" spans="1:105" ht="12.75" hidden="1" customHeight="1" x14ac:dyDescent="0.25">
      <c r="A53" s="12"/>
      <c r="B53" s="12"/>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row>
    <row r="54" spans="1:105" ht="12.75" hidden="1" customHeight="1" x14ac:dyDescent="0.25">
      <c r="A54" s="12"/>
      <c r="B54" s="12"/>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row>
    <row r="55" spans="1:105" ht="12.75" hidden="1" customHeight="1" x14ac:dyDescent="0.25">
      <c r="A55" s="12"/>
      <c r="B55" s="12"/>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row>
    <row r="56" spans="1:105" ht="12.75" hidden="1" customHeight="1" x14ac:dyDescent="0.25">
      <c r="A56" s="12"/>
      <c r="B56" s="12"/>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row>
    <row r="57" spans="1:105" ht="12.75" hidden="1" customHeight="1" x14ac:dyDescent="0.25">
      <c r="A57" s="12"/>
      <c r="B57" s="12"/>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row>
    <row r="58" spans="1:105" ht="12.75" hidden="1" customHeight="1" x14ac:dyDescent="0.25">
      <c r="A58" s="12"/>
      <c r="B58" s="12"/>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row>
    <row r="59" spans="1:105" ht="12.75" hidden="1" customHeight="1" x14ac:dyDescent="0.25">
      <c r="A59" s="12"/>
      <c r="B59" s="12"/>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row>
    <row r="60" spans="1:105" x14ac:dyDescent="0.25">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row>
    <row r="61" spans="1:105" x14ac:dyDescent="0.25">
      <c r="A61" s="12" t="s">
        <v>9</v>
      </c>
      <c r="B61" s="12"/>
      <c r="C61" s="6"/>
      <c r="D61" s="6"/>
      <c r="E61" s="6"/>
      <c r="F61" s="6"/>
      <c r="G61" s="6"/>
      <c r="H61" s="6"/>
      <c r="I61" s="6"/>
      <c r="J61" s="6">
        <v>0</v>
      </c>
      <c r="K61" s="6">
        <v>0</v>
      </c>
      <c r="L61" s="6">
        <v>0</v>
      </c>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row>
    <row r="62" spans="1:105" s="2" customFormat="1" ht="13.5" customHeight="1" x14ac:dyDescent="0.25">
      <c r="A62" s="88" t="s">
        <v>10</v>
      </c>
      <c r="B62" s="88"/>
      <c r="C62" s="89">
        <f t="shared" ref="C62:L62" si="13">SUM(C63:C138)</f>
        <v>-32478</v>
      </c>
      <c r="D62" s="89">
        <f t="shared" si="13"/>
        <v>-31484</v>
      </c>
      <c r="E62" s="89">
        <f t="shared" si="13"/>
        <v>-27695</v>
      </c>
      <c r="F62" s="89">
        <f t="shared" si="13"/>
        <v>17938</v>
      </c>
      <c r="G62" s="89">
        <f t="shared" si="13"/>
        <v>16942</v>
      </c>
      <c r="H62" s="89">
        <f t="shared" si="13"/>
        <v>-28763</v>
      </c>
      <c r="I62" s="89">
        <f t="shared" si="13"/>
        <v>2314</v>
      </c>
      <c r="J62" s="89">
        <f t="shared" si="13"/>
        <v>3867</v>
      </c>
      <c r="K62" s="89">
        <f t="shared" si="13"/>
        <v>-11202</v>
      </c>
      <c r="L62" s="89">
        <f t="shared" si="13"/>
        <v>6692</v>
      </c>
      <c r="M62" s="89">
        <f>SUM(M63:M138)</f>
        <v>49339</v>
      </c>
      <c r="N62" s="89">
        <f>SUM(N63:N138)</f>
        <v>56093</v>
      </c>
      <c r="O62" s="89">
        <f>SUM(O63:O138)</f>
        <v>32789</v>
      </c>
      <c r="P62" s="89">
        <f>SUM(P63:P138)</f>
        <v>11223</v>
      </c>
      <c r="Q62" s="89">
        <f t="shared" ref="Q62:AG62" si="14">SUM(Q65:Q138)</f>
        <v>19713</v>
      </c>
      <c r="R62" s="89">
        <f t="shared" si="14"/>
        <v>10959</v>
      </c>
      <c r="S62" s="89">
        <f t="shared" si="14"/>
        <v>24472</v>
      </c>
      <c r="T62" s="89">
        <f t="shared" si="14"/>
        <v>44472</v>
      </c>
      <c r="U62" s="89">
        <f t="shared" si="14"/>
        <v>0</v>
      </c>
      <c r="V62" s="89">
        <f t="shared" si="14"/>
        <v>0</v>
      </c>
      <c r="W62" s="89">
        <f t="shared" si="14"/>
        <v>0</v>
      </c>
      <c r="X62" s="89">
        <f t="shared" si="14"/>
        <v>0</v>
      </c>
      <c r="Y62" s="89">
        <f t="shared" si="14"/>
        <v>0</v>
      </c>
      <c r="Z62" s="89">
        <f t="shared" si="14"/>
        <v>0</v>
      </c>
      <c r="AA62" s="89">
        <f t="shared" si="14"/>
        <v>0</v>
      </c>
      <c r="AB62" s="89">
        <f t="shared" si="14"/>
        <v>0</v>
      </c>
      <c r="AC62" s="89">
        <f t="shared" si="14"/>
        <v>0</v>
      </c>
      <c r="AD62" s="89">
        <f t="shared" si="14"/>
        <v>0</v>
      </c>
      <c r="AE62" s="89">
        <f t="shared" si="14"/>
        <v>0</v>
      </c>
      <c r="AF62" s="89">
        <f t="shared" si="14"/>
        <v>0</v>
      </c>
      <c r="AG62" s="89">
        <f t="shared" si="14"/>
        <v>0</v>
      </c>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c r="BG62" s="89"/>
      <c r="BH62" s="89"/>
      <c r="BI62" s="89"/>
      <c r="BJ62" s="89"/>
      <c r="BK62" s="89"/>
      <c r="BL62" s="89"/>
      <c r="BM62" s="89"/>
      <c r="BN62" s="89"/>
      <c r="BO62" s="89"/>
      <c r="BP62" s="89"/>
      <c r="BQ62" s="89"/>
      <c r="BR62" s="89"/>
      <c r="BS62" s="89"/>
      <c r="BT62" s="89"/>
      <c r="BU62" s="89"/>
      <c r="BV62" s="89"/>
      <c r="BW62" s="89"/>
      <c r="BX62" s="89"/>
      <c r="BY62" s="89"/>
      <c r="BZ62" s="89"/>
      <c r="CA62" s="89"/>
      <c r="CB62" s="89"/>
      <c r="CC62" s="89"/>
      <c r="CD62" s="89"/>
      <c r="CE62" s="89"/>
      <c r="CF62" s="89"/>
      <c r="CG62" s="89"/>
      <c r="CH62" s="89"/>
      <c r="CI62" s="89"/>
      <c r="CJ62" s="89"/>
      <c r="CK62" s="89"/>
      <c r="CL62" s="89"/>
      <c r="CM62" s="89"/>
      <c r="CN62" s="89"/>
      <c r="CO62" s="89"/>
      <c r="CP62" s="89"/>
      <c r="CQ62" s="89"/>
      <c r="CR62" s="89"/>
      <c r="CS62" s="89"/>
      <c r="CT62" s="89"/>
      <c r="CU62" s="89"/>
      <c r="CV62" s="89"/>
      <c r="CW62" s="89"/>
      <c r="CX62" s="89"/>
      <c r="CY62" s="89"/>
      <c r="CZ62" s="89"/>
      <c r="DA62" s="89"/>
    </row>
    <row r="63" spans="1:105" s="86" customFormat="1" hidden="1" x14ac:dyDescent="0.25">
      <c r="A63" s="86" t="s">
        <v>110</v>
      </c>
      <c r="C63" s="85">
        <f t="shared" ref="C63:AG63" si="15">C204-C283</f>
        <v>-1273</v>
      </c>
      <c r="D63" s="85">
        <f t="shared" si="15"/>
        <v>-1081</v>
      </c>
      <c r="E63" s="85">
        <f t="shared" si="15"/>
        <v>-329</v>
      </c>
      <c r="F63" s="85">
        <f t="shared" si="15"/>
        <v>-32</v>
      </c>
      <c r="G63" s="85">
        <f t="shared" si="15"/>
        <v>-37</v>
      </c>
      <c r="H63" s="85">
        <f t="shared" si="15"/>
        <v>-52</v>
      </c>
      <c r="I63" s="85">
        <f t="shared" si="15"/>
        <v>-93</v>
      </c>
      <c r="J63" s="85">
        <f t="shared" si="15"/>
        <v>-52</v>
      </c>
      <c r="K63" s="85">
        <f t="shared" si="15"/>
        <v>-42</v>
      </c>
      <c r="L63" s="85">
        <f t="shared" si="15"/>
        <v>-35</v>
      </c>
      <c r="M63" s="85">
        <f t="shared" si="15"/>
        <v>4</v>
      </c>
      <c r="N63" s="85">
        <f t="shared" si="15"/>
        <v>-13</v>
      </c>
      <c r="O63" s="85">
        <f t="shared" si="15"/>
        <v>-13</v>
      </c>
      <c r="P63" s="85">
        <f t="shared" si="15"/>
        <v>-43</v>
      </c>
      <c r="Q63" s="85">
        <f t="shared" si="15"/>
        <v>-90</v>
      </c>
      <c r="R63" s="85">
        <f t="shared" si="15"/>
        <v>-101</v>
      </c>
      <c r="S63" s="85">
        <f t="shared" si="15"/>
        <v>-108</v>
      </c>
      <c r="T63" s="85">
        <f t="shared" si="15"/>
        <v>-108</v>
      </c>
      <c r="U63" s="85">
        <f t="shared" si="15"/>
        <v>0</v>
      </c>
      <c r="V63" s="85">
        <f t="shared" si="15"/>
        <v>0</v>
      </c>
      <c r="W63" s="85">
        <f t="shared" si="15"/>
        <v>0</v>
      </c>
      <c r="X63" s="85">
        <f t="shared" si="15"/>
        <v>0</v>
      </c>
      <c r="Y63" s="85">
        <f t="shared" si="15"/>
        <v>0</v>
      </c>
      <c r="Z63" s="85">
        <f t="shared" si="15"/>
        <v>0</v>
      </c>
      <c r="AA63" s="85">
        <f t="shared" si="15"/>
        <v>0</v>
      </c>
      <c r="AB63" s="85">
        <f t="shared" si="15"/>
        <v>0</v>
      </c>
      <c r="AC63" s="85">
        <f t="shared" si="15"/>
        <v>0</v>
      </c>
      <c r="AD63" s="85">
        <f t="shared" si="15"/>
        <v>0</v>
      </c>
      <c r="AE63" s="85">
        <f t="shared" si="15"/>
        <v>0</v>
      </c>
      <c r="AF63" s="85">
        <f t="shared" si="15"/>
        <v>0</v>
      </c>
      <c r="AG63" s="85">
        <f t="shared" si="15"/>
        <v>0</v>
      </c>
      <c r="AH63" s="85"/>
      <c r="AI63" s="85"/>
      <c r="AJ63" s="85"/>
      <c r="AK63" s="85"/>
      <c r="AL63" s="8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c r="BV63" s="85"/>
      <c r="BW63" s="85"/>
      <c r="BX63" s="85"/>
      <c r="BY63" s="85"/>
      <c r="BZ63" s="85"/>
      <c r="CA63" s="85"/>
      <c r="CB63" s="85"/>
      <c r="CC63" s="85"/>
      <c r="CD63" s="85"/>
      <c r="CE63" s="85"/>
      <c r="CF63" s="85"/>
      <c r="CG63" s="85"/>
      <c r="CH63" s="85"/>
      <c r="CI63" s="85"/>
      <c r="CJ63" s="85"/>
      <c r="CK63" s="85"/>
      <c r="CL63" s="85"/>
      <c r="CM63" s="85"/>
      <c r="CN63" s="85"/>
      <c r="CO63" s="85"/>
      <c r="CP63" s="85"/>
      <c r="CQ63" s="85"/>
      <c r="CR63" s="85"/>
      <c r="CS63" s="85"/>
      <c r="CT63" s="85"/>
      <c r="CU63" s="85"/>
      <c r="CV63" s="85"/>
      <c r="CW63" s="85"/>
      <c r="CX63" s="85"/>
      <c r="CY63" s="85"/>
      <c r="CZ63" s="85"/>
      <c r="DA63" s="85"/>
    </row>
    <row r="64" spans="1:105" s="86" customFormat="1" hidden="1" x14ac:dyDescent="0.25">
      <c r="A64" s="86" t="s">
        <v>111</v>
      </c>
      <c r="C64" s="85">
        <f t="shared" ref="C64:AG64" si="16">C205-C284</f>
        <v>-9</v>
      </c>
      <c r="D64" s="85">
        <f t="shared" si="16"/>
        <v>-7</v>
      </c>
      <c r="E64" s="85">
        <f t="shared" si="16"/>
        <v>-3</v>
      </c>
      <c r="F64" s="85">
        <f t="shared" si="16"/>
        <v>-2</v>
      </c>
      <c r="G64" s="85">
        <f t="shared" si="16"/>
        <v>-6</v>
      </c>
      <c r="H64" s="85">
        <f t="shared" si="16"/>
        <v>-7</v>
      </c>
      <c r="I64" s="85">
        <f t="shared" si="16"/>
        <v>-4</v>
      </c>
      <c r="J64" s="85">
        <f t="shared" si="16"/>
        <v>3</v>
      </c>
      <c r="K64" s="85">
        <f t="shared" si="16"/>
        <v>-5</v>
      </c>
      <c r="L64" s="85">
        <f t="shared" si="16"/>
        <v>0</v>
      </c>
      <c r="M64" s="85">
        <f t="shared" si="16"/>
        <v>-4</v>
      </c>
      <c r="N64" s="85">
        <f t="shared" si="16"/>
        <v>-6</v>
      </c>
      <c r="O64" s="85">
        <f t="shared" si="16"/>
        <v>-4</v>
      </c>
      <c r="P64" s="85">
        <f t="shared" si="16"/>
        <v>-2</v>
      </c>
      <c r="Q64" s="85">
        <f t="shared" si="16"/>
        <v>-4</v>
      </c>
      <c r="R64" s="85">
        <f t="shared" si="16"/>
        <v>-4</v>
      </c>
      <c r="S64" s="85">
        <f t="shared" si="16"/>
        <v>-5</v>
      </c>
      <c r="T64" s="85">
        <f t="shared" si="16"/>
        <v>-5</v>
      </c>
      <c r="U64" s="85">
        <f t="shared" si="16"/>
        <v>0</v>
      </c>
      <c r="V64" s="85">
        <f t="shared" si="16"/>
        <v>0</v>
      </c>
      <c r="W64" s="85">
        <f t="shared" si="16"/>
        <v>0</v>
      </c>
      <c r="X64" s="85">
        <f t="shared" si="16"/>
        <v>0</v>
      </c>
      <c r="Y64" s="85">
        <f t="shared" si="16"/>
        <v>0</v>
      </c>
      <c r="Z64" s="85">
        <f t="shared" si="16"/>
        <v>0</v>
      </c>
      <c r="AA64" s="85">
        <f t="shared" si="16"/>
        <v>0</v>
      </c>
      <c r="AB64" s="85">
        <f t="shared" si="16"/>
        <v>0</v>
      </c>
      <c r="AC64" s="85">
        <f t="shared" si="16"/>
        <v>0</v>
      </c>
      <c r="AD64" s="85">
        <f t="shared" si="16"/>
        <v>0</v>
      </c>
      <c r="AE64" s="85">
        <f t="shared" si="16"/>
        <v>0</v>
      </c>
      <c r="AF64" s="85">
        <f t="shared" si="16"/>
        <v>0</v>
      </c>
      <c r="AG64" s="85">
        <f t="shared" si="16"/>
        <v>0</v>
      </c>
      <c r="AH64" s="85"/>
      <c r="AI64" s="85"/>
      <c r="AJ64" s="85"/>
      <c r="AK64" s="85"/>
      <c r="AL64" s="8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5"/>
      <c r="BY64" s="85"/>
      <c r="BZ64" s="85"/>
      <c r="CA64" s="85"/>
      <c r="CB64" s="85"/>
      <c r="CC64" s="85"/>
      <c r="CD64" s="85"/>
      <c r="CE64" s="85"/>
      <c r="CF64" s="85"/>
      <c r="CG64" s="85"/>
      <c r="CH64" s="85"/>
      <c r="CI64" s="85"/>
      <c r="CJ64" s="85"/>
      <c r="CK64" s="85"/>
      <c r="CL64" s="85"/>
      <c r="CM64" s="85"/>
      <c r="CN64" s="85"/>
      <c r="CO64" s="85"/>
      <c r="CP64" s="85"/>
      <c r="CQ64" s="85"/>
      <c r="CR64" s="85"/>
      <c r="CS64" s="85"/>
      <c r="CT64" s="85"/>
      <c r="CU64" s="85"/>
      <c r="CV64" s="85"/>
      <c r="CW64" s="85"/>
      <c r="CX64" s="85"/>
      <c r="CY64" s="85"/>
      <c r="CZ64" s="85"/>
      <c r="DA64" s="85"/>
    </row>
    <row r="65" spans="1:105" s="86" customFormat="1" hidden="1" x14ac:dyDescent="0.25">
      <c r="A65" s="86" t="s">
        <v>117</v>
      </c>
      <c r="C65" s="85">
        <f t="shared" ref="C65:AG65" si="17">C206-C285</f>
        <v>0</v>
      </c>
      <c r="D65" s="85">
        <f t="shared" si="17"/>
        <v>0</v>
      </c>
      <c r="E65" s="85">
        <f t="shared" si="17"/>
        <v>0</v>
      </c>
      <c r="F65" s="85">
        <f t="shared" si="17"/>
        <v>0</v>
      </c>
      <c r="G65" s="85">
        <f t="shared" si="17"/>
        <v>0</v>
      </c>
      <c r="H65" s="85">
        <f t="shared" si="17"/>
        <v>0</v>
      </c>
      <c r="I65" s="85">
        <f t="shared" si="17"/>
        <v>0</v>
      </c>
      <c r="J65" s="85">
        <f t="shared" si="17"/>
        <v>0</v>
      </c>
      <c r="K65" s="85">
        <f t="shared" si="17"/>
        <v>0</v>
      </c>
      <c r="L65" s="85">
        <f t="shared" si="17"/>
        <v>0</v>
      </c>
      <c r="M65" s="85">
        <f t="shared" si="17"/>
        <v>0</v>
      </c>
      <c r="N65" s="85">
        <f t="shared" si="17"/>
        <v>0</v>
      </c>
      <c r="O65" s="85">
        <f t="shared" si="17"/>
        <v>0</v>
      </c>
      <c r="P65" s="85">
        <f t="shared" si="17"/>
        <v>0</v>
      </c>
      <c r="Q65" s="85">
        <f t="shared" si="17"/>
        <v>0</v>
      </c>
      <c r="R65" s="85">
        <f t="shared" si="17"/>
        <v>0</v>
      </c>
      <c r="S65" s="85">
        <f t="shared" si="17"/>
        <v>0</v>
      </c>
      <c r="T65" s="85">
        <f t="shared" si="17"/>
        <v>0</v>
      </c>
      <c r="U65" s="85">
        <f t="shared" si="17"/>
        <v>0</v>
      </c>
      <c r="V65" s="85">
        <f t="shared" si="17"/>
        <v>0</v>
      </c>
      <c r="W65" s="85">
        <f t="shared" si="17"/>
        <v>0</v>
      </c>
      <c r="X65" s="85">
        <f t="shared" si="17"/>
        <v>0</v>
      </c>
      <c r="Y65" s="85">
        <f t="shared" si="17"/>
        <v>0</v>
      </c>
      <c r="Z65" s="85">
        <f t="shared" si="17"/>
        <v>0</v>
      </c>
      <c r="AA65" s="85">
        <f t="shared" si="17"/>
        <v>0</v>
      </c>
      <c r="AB65" s="85">
        <f t="shared" si="17"/>
        <v>0</v>
      </c>
      <c r="AC65" s="85">
        <f t="shared" si="17"/>
        <v>0</v>
      </c>
      <c r="AD65" s="85">
        <f t="shared" si="17"/>
        <v>0</v>
      </c>
      <c r="AE65" s="85">
        <f t="shared" si="17"/>
        <v>0</v>
      </c>
      <c r="AF65" s="85">
        <f t="shared" si="17"/>
        <v>0</v>
      </c>
      <c r="AG65" s="85">
        <f t="shared" si="17"/>
        <v>0</v>
      </c>
      <c r="AH65" s="85"/>
      <c r="AI65" s="85"/>
      <c r="AJ65" s="85"/>
      <c r="AK65" s="85"/>
      <c r="AL65" s="8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5"/>
      <c r="BN65" s="85"/>
      <c r="BO65" s="85"/>
      <c r="BP65" s="85"/>
      <c r="BQ65" s="85"/>
      <c r="BR65" s="85"/>
      <c r="BS65" s="85"/>
      <c r="BT65" s="85"/>
      <c r="BU65" s="85"/>
      <c r="BV65" s="85"/>
      <c r="BW65" s="85"/>
      <c r="BX65" s="85"/>
      <c r="BY65" s="85"/>
      <c r="BZ65" s="85"/>
      <c r="CA65" s="85"/>
      <c r="CB65" s="85"/>
      <c r="CC65" s="85"/>
      <c r="CD65" s="85"/>
      <c r="CE65" s="85"/>
      <c r="CF65" s="85"/>
      <c r="CG65" s="85"/>
      <c r="CH65" s="85"/>
      <c r="CI65" s="85"/>
      <c r="CJ65" s="85"/>
      <c r="CK65" s="85"/>
      <c r="CL65" s="85"/>
      <c r="CM65" s="85"/>
      <c r="CN65" s="85"/>
      <c r="CO65" s="85"/>
      <c r="CP65" s="85"/>
      <c r="CQ65" s="85"/>
      <c r="CR65" s="85"/>
      <c r="CS65" s="85"/>
      <c r="CT65" s="85"/>
      <c r="CU65" s="85"/>
      <c r="CV65" s="85"/>
      <c r="CW65" s="85"/>
      <c r="CX65" s="85"/>
      <c r="CY65" s="85"/>
      <c r="CZ65" s="85"/>
      <c r="DA65" s="85"/>
    </row>
    <row r="66" spans="1:105" s="86" customFormat="1" hidden="1" x14ac:dyDescent="0.25">
      <c r="A66" s="86" t="s">
        <v>128</v>
      </c>
      <c r="C66" s="85">
        <f t="shared" ref="C66:AG66" si="18">C207-C286</f>
        <v>1169</v>
      </c>
      <c r="D66" s="85">
        <f t="shared" si="18"/>
        <v>1169</v>
      </c>
      <c r="E66" s="85">
        <f t="shared" si="18"/>
        <v>1168</v>
      </c>
      <c r="F66" s="85">
        <f t="shared" si="18"/>
        <v>1169</v>
      </c>
      <c r="G66" s="85">
        <f t="shared" si="18"/>
        <v>1145</v>
      </c>
      <c r="H66" s="85">
        <f t="shared" si="18"/>
        <v>1143</v>
      </c>
      <c r="I66" s="85">
        <f t="shared" si="18"/>
        <v>1144</v>
      </c>
      <c r="J66" s="85">
        <f t="shared" si="18"/>
        <v>1143</v>
      </c>
      <c r="K66" s="85">
        <f t="shared" si="18"/>
        <v>1143</v>
      </c>
      <c r="L66" s="85">
        <f t="shared" si="18"/>
        <v>1143</v>
      </c>
      <c r="M66" s="85">
        <f t="shared" si="18"/>
        <v>1143</v>
      </c>
      <c r="N66" s="85">
        <f t="shared" si="18"/>
        <v>1144</v>
      </c>
      <c r="O66" s="85">
        <f t="shared" si="18"/>
        <v>1144</v>
      </c>
      <c r="P66" s="85">
        <f t="shared" si="18"/>
        <v>1142</v>
      </c>
      <c r="Q66" s="85">
        <f t="shared" si="18"/>
        <v>1144</v>
      </c>
      <c r="R66" s="85">
        <f t="shared" si="18"/>
        <v>1145</v>
      </c>
      <c r="S66" s="85">
        <f t="shared" si="18"/>
        <v>1144</v>
      </c>
      <c r="T66" s="85">
        <f t="shared" si="18"/>
        <v>1144</v>
      </c>
      <c r="U66" s="85">
        <f t="shared" si="18"/>
        <v>0</v>
      </c>
      <c r="V66" s="85">
        <f t="shared" si="18"/>
        <v>0</v>
      </c>
      <c r="W66" s="85">
        <f t="shared" si="18"/>
        <v>0</v>
      </c>
      <c r="X66" s="85">
        <f t="shared" si="18"/>
        <v>0</v>
      </c>
      <c r="Y66" s="85">
        <f t="shared" si="18"/>
        <v>0</v>
      </c>
      <c r="Z66" s="85">
        <f t="shared" si="18"/>
        <v>0</v>
      </c>
      <c r="AA66" s="85">
        <f t="shared" si="18"/>
        <v>0</v>
      </c>
      <c r="AB66" s="85">
        <f t="shared" si="18"/>
        <v>0</v>
      </c>
      <c r="AC66" s="85">
        <f t="shared" si="18"/>
        <v>0</v>
      </c>
      <c r="AD66" s="85">
        <f t="shared" si="18"/>
        <v>0</v>
      </c>
      <c r="AE66" s="85">
        <f t="shared" si="18"/>
        <v>0</v>
      </c>
      <c r="AF66" s="85">
        <f t="shared" si="18"/>
        <v>0</v>
      </c>
      <c r="AG66" s="85">
        <f t="shared" si="18"/>
        <v>0</v>
      </c>
      <c r="AH66" s="85"/>
      <c r="AI66" s="85"/>
      <c r="AJ66" s="85"/>
      <c r="AK66" s="85"/>
      <c r="AL66" s="8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5"/>
      <c r="BY66" s="85"/>
      <c r="BZ66" s="85"/>
      <c r="CA66" s="85"/>
      <c r="CB66" s="85"/>
      <c r="CC66" s="85"/>
      <c r="CD66" s="85"/>
      <c r="CE66" s="85"/>
      <c r="CF66" s="85"/>
      <c r="CG66" s="85"/>
      <c r="CH66" s="85"/>
      <c r="CI66" s="85"/>
      <c r="CJ66" s="85"/>
      <c r="CK66" s="85"/>
      <c r="CL66" s="85"/>
      <c r="CM66" s="85"/>
      <c r="CN66" s="85"/>
      <c r="CO66" s="85"/>
      <c r="CP66" s="85"/>
      <c r="CQ66" s="85"/>
      <c r="CR66" s="85"/>
      <c r="CS66" s="85"/>
      <c r="CT66" s="85"/>
      <c r="CU66" s="85"/>
      <c r="CV66" s="85"/>
      <c r="CW66" s="85"/>
      <c r="CX66" s="85"/>
      <c r="CY66" s="85"/>
      <c r="CZ66" s="85"/>
      <c r="DA66" s="85"/>
    </row>
    <row r="67" spans="1:105" s="86" customFormat="1" hidden="1" x14ac:dyDescent="0.25">
      <c r="A67" s="86" t="s">
        <v>129</v>
      </c>
      <c r="C67" s="85">
        <f t="shared" ref="C67:AG67" si="19">C208-C287</f>
        <v>-12002</v>
      </c>
      <c r="D67" s="85">
        <f t="shared" si="19"/>
        <v>-15057</v>
      </c>
      <c r="E67" s="85">
        <f t="shared" si="19"/>
        <v>-16628</v>
      </c>
      <c r="F67" s="85">
        <f t="shared" si="19"/>
        <v>-19094</v>
      </c>
      <c r="G67" s="85">
        <f t="shared" si="19"/>
        <v>-17320</v>
      </c>
      <c r="H67" s="85">
        <f t="shared" si="19"/>
        <v>-20550</v>
      </c>
      <c r="I67" s="85">
        <f t="shared" si="19"/>
        <v>-4746</v>
      </c>
      <c r="J67" s="85">
        <f t="shared" si="19"/>
        <v>-4446</v>
      </c>
      <c r="K67" s="85">
        <f t="shared" si="19"/>
        <v>-6707</v>
      </c>
      <c r="L67" s="85">
        <f t="shared" si="19"/>
        <v>6046</v>
      </c>
      <c r="M67" s="85">
        <f t="shared" si="19"/>
        <v>10067</v>
      </c>
      <c r="N67" s="85">
        <f t="shared" si="19"/>
        <v>9331</v>
      </c>
      <c r="O67" s="85">
        <f t="shared" si="19"/>
        <v>10870</v>
      </c>
      <c r="P67" s="85">
        <f t="shared" si="19"/>
        <v>690</v>
      </c>
      <c r="Q67" s="85">
        <f t="shared" si="19"/>
        <v>1464</v>
      </c>
      <c r="R67" s="85">
        <f t="shared" si="19"/>
        <v>6701</v>
      </c>
      <c r="S67" s="85">
        <f t="shared" si="19"/>
        <v>9350</v>
      </c>
      <c r="T67" s="85">
        <f t="shared" si="19"/>
        <v>9350</v>
      </c>
      <c r="U67" s="85">
        <f t="shared" si="19"/>
        <v>0</v>
      </c>
      <c r="V67" s="85">
        <f t="shared" si="19"/>
        <v>0</v>
      </c>
      <c r="W67" s="85">
        <f t="shared" si="19"/>
        <v>0</v>
      </c>
      <c r="X67" s="85">
        <f t="shared" si="19"/>
        <v>0</v>
      </c>
      <c r="Y67" s="85">
        <f t="shared" si="19"/>
        <v>0</v>
      </c>
      <c r="Z67" s="85">
        <f t="shared" si="19"/>
        <v>0</v>
      </c>
      <c r="AA67" s="85">
        <f t="shared" si="19"/>
        <v>0</v>
      </c>
      <c r="AB67" s="85">
        <f t="shared" si="19"/>
        <v>0</v>
      </c>
      <c r="AC67" s="85">
        <f t="shared" si="19"/>
        <v>0</v>
      </c>
      <c r="AD67" s="85">
        <f t="shared" si="19"/>
        <v>0</v>
      </c>
      <c r="AE67" s="85">
        <f t="shared" si="19"/>
        <v>0</v>
      </c>
      <c r="AF67" s="85">
        <f t="shared" si="19"/>
        <v>0</v>
      </c>
      <c r="AG67" s="85">
        <f t="shared" si="19"/>
        <v>0</v>
      </c>
      <c r="AH67" s="85"/>
      <c r="AI67" s="85"/>
      <c r="AJ67" s="85"/>
      <c r="AK67" s="85"/>
      <c r="AL67" s="8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85"/>
      <c r="CJ67" s="85"/>
      <c r="CK67" s="85"/>
      <c r="CL67" s="85"/>
      <c r="CM67" s="85"/>
      <c r="CN67" s="85"/>
      <c r="CO67" s="85"/>
      <c r="CP67" s="85"/>
      <c r="CQ67" s="85"/>
      <c r="CR67" s="85"/>
      <c r="CS67" s="85"/>
      <c r="CT67" s="85"/>
      <c r="CU67" s="85"/>
      <c r="CV67" s="85"/>
      <c r="CW67" s="85"/>
      <c r="CX67" s="85"/>
      <c r="CY67" s="85"/>
      <c r="CZ67" s="85"/>
      <c r="DA67" s="85"/>
    </row>
    <row r="68" spans="1:105" s="86" customFormat="1" hidden="1" x14ac:dyDescent="0.25">
      <c r="A68" s="86" t="s">
        <v>85</v>
      </c>
      <c r="C68" s="85">
        <f t="shared" ref="C68:AG68" si="20">C209-C288</f>
        <v>-9047</v>
      </c>
      <c r="D68" s="85">
        <f t="shared" si="20"/>
        <v>-8521</v>
      </c>
      <c r="E68" s="85">
        <f t="shared" si="20"/>
        <v>-10812</v>
      </c>
      <c r="F68" s="85">
        <f t="shared" si="20"/>
        <v>11884</v>
      </c>
      <c r="G68" s="85">
        <f t="shared" si="20"/>
        <v>-12529</v>
      </c>
      <c r="H68" s="85">
        <f t="shared" si="20"/>
        <v>-6480</v>
      </c>
      <c r="I68" s="85">
        <f t="shared" si="20"/>
        <v>9208</v>
      </c>
      <c r="J68" s="85">
        <f t="shared" si="20"/>
        <v>1700</v>
      </c>
      <c r="K68" s="85">
        <f t="shared" si="20"/>
        <v>-205</v>
      </c>
      <c r="L68" s="85">
        <f t="shared" si="20"/>
        <v>-463</v>
      </c>
      <c r="M68" s="85">
        <f t="shared" si="20"/>
        <v>1085</v>
      </c>
      <c r="N68" s="85">
        <f t="shared" si="20"/>
        <v>-1260</v>
      </c>
      <c r="O68" s="85">
        <f t="shared" si="20"/>
        <v>-4506</v>
      </c>
      <c r="P68" s="85">
        <f t="shared" si="20"/>
        <v>1082</v>
      </c>
      <c r="Q68" s="85">
        <f t="shared" si="20"/>
        <v>6871</v>
      </c>
      <c r="R68" s="85">
        <f t="shared" si="20"/>
        <v>7191</v>
      </c>
      <c r="S68" s="85">
        <f t="shared" si="20"/>
        <v>12630</v>
      </c>
      <c r="T68" s="85">
        <f t="shared" si="20"/>
        <v>7630</v>
      </c>
      <c r="U68" s="85">
        <f t="shared" si="20"/>
        <v>0</v>
      </c>
      <c r="V68" s="85">
        <f t="shared" si="20"/>
        <v>0</v>
      </c>
      <c r="W68" s="85">
        <f t="shared" si="20"/>
        <v>0</v>
      </c>
      <c r="X68" s="85">
        <f t="shared" si="20"/>
        <v>0</v>
      </c>
      <c r="Y68" s="85">
        <f t="shared" si="20"/>
        <v>0</v>
      </c>
      <c r="Z68" s="85">
        <f t="shared" si="20"/>
        <v>0</v>
      </c>
      <c r="AA68" s="85">
        <f t="shared" si="20"/>
        <v>0</v>
      </c>
      <c r="AB68" s="85">
        <f t="shared" si="20"/>
        <v>0</v>
      </c>
      <c r="AC68" s="85">
        <f t="shared" si="20"/>
        <v>0</v>
      </c>
      <c r="AD68" s="85">
        <f t="shared" si="20"/>
        <v>0</v>
      </c>
      <c r="AE68" s="85">
        <f t="shared" si="20"/>
        <v>0</v>
      </c>
      <c r="AF68" s="85">
        <f t="shared" si="20"/>
        <v>0</v>
      </c>
      <c r="AG68" s="85">
        <f t="shared" si="20"/>
        <v>0</v>
      </c>
      <c r="AH68" s="85"/>
      <c r="AI68" s="85"/>
      <c r="AJ68" s="85"/>
      <c r="AK68" s="85"/>
      <c r="AL68" s="8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5"/>
      <c r="BY68" s="85"/>
      <c r="BZ68" s="85"/>
      <c r="CA68" s="85"/>
      <c r="CB68" s="85"/>
      <c r="CC68" s="85"/>
      <c r="CD68" s="85"/>
      <c r="CE68" s="85"/>
      <c r="CF68" s="85"/>
      <c r="CG68" s="85"/>
      <c r="CH68" s="85"/>
      <c r="CI68" s="85"/>
      <c r="CJ68" s="85"/>
      <c r="CK68" s="85"/>
      <c r="CL68" s="85"/>
      <c r="CM68" s="85"/>
      <c r="CN68" s="85"/>
      <c r="CO68" s="85"/>
      <c r="CP68" s="85"/>
      <c r="CQ68" s="85"/>
      <c r="CR68" s="85"/>
      <c r="CS68" s="85"/>
      <c r="CT68" s="85"/>
      <c r="CU68" s="85"/>
      <c r="CV68" s="85"/>
      <c r="CW68" s="85"/>
      <c r="CX68" s="85"/>
      <c r="CY68" s="85"/>
      <c r="CZ68" s="85"/>
      <c r="DA68" s="85"/>
    </row>
    <row r="69" spans="1:105" s="86" customFormat="1" hidden="1" x14ac:dyDescent="0.25">
      <c r="A69" s="86" t="s">
        <v>130</v>
      </c>
      <c r="C69" s="85">
        <f t="shared" ref="C69:AG69" si="21">C210-C289</f>
        <v>3585</v>
      </c>
      <c r="D69" s="85">
        <f t="shared" si="21"/>
        <v>3039</v>
      </c>
      <c r="E69" s="85">
        <f t="shared" si="21"/>
        <v>3709</v>
      </c>
      <c r="F69" s="85">
        <f t="shared" si="21"/>
        <v>3725</v>
      </c>
      <c r="G69" s="85">
        <f t="shared" si="21"/>
        <v>2261</v>
      </c>
      <c r="H69" s="85">
        <f t="shared" si="21"/>
        <v>-144</v>
      </c>
      <c r="I69" s="85">
        <f t="shared" si="21"/>
        <v>-1062</v>
      </c>
      <c r="J69" s="85">
        <f t="shared" si="21"/>
        <v>-984</v>
      </c>
      <c r="K69" s="85">
        <f t="shared" si="21"/>
        <v>-1127</v>
      </c>
      <c r="L69" s="85">
        <f t="shared" si="21"/>
        <v>-1007</v>
      </c>
      <c r="M69" s="85">
        <f t="shared" si="21"/>
        <v>14332</v>
      </c>
      <c r="N69" s="85">
        <f t="shared" si="21"/>
        <v>35000</v>
      </c>
      <c r="O69" s="85">
        <f t="shared" si="21"/>
        <v>19774</v>
      </c>
      <c r="P69" s="85">
        <f t="shared" si="21"/>
        <v>6763</v>
      </c>
      <c r="Q69" s="85">
        <f t="shared" si="21"/>
        <v>7516</v>
      </c>
      <c r="R69" s="85">
        <f t="shared" si="21"/>
        <v>6576</v>
      </c>
      <c r="S69" s="85">
        <f t="shared" si="21"/>
        <v>6512</v>
      </c>
      <c r="T69" s="85">
        <f t="shared" si="21"/>
        <v>6512</v>
      </c>
      <c r="U69" s="85">
        <f t="shared" si="21"/>
        <v>0</v>
      </c>
      <c r="V69" s="85">
        <f t="shared" si="21"/>
        <v>0</v>
      </c>
      <c r="W69" s="85">
        <f t="shared" si="21"/>
        <v>0</v>
      </c>
      <c r="X69" s="85">
        <f t="shared" si="21"/>
        <v>0</v>
      </c>
      <c r="Y69" s="85">
        <f t="shared" si="21"/>
        <v>0</v>
      </c>
      <c r="Z69" s="85">
        <f t="shared" si="21"/>
        <v>0</v>
      </c>
      <c r="AA69" s="85">
        <f t="shared" si="21"/>
        <v>0</v>
      </c>
      <c r="AB69" s="85">
        <f t="shared" si="21"/>
        <v>0</v>
      </c>
      <c r="AC69" s="85">
        <f t="shared" si="21"/>
        <v>0</v>
      </c>
      <c r="AD69" s="85">
        <f t="shared" si="21"/>
        <v>0</v>
      </c>
      <c r="AE69" s="85">
        <f t="shared" si="21"/>
        <v>0</v>
      </c>
      <c r="AF69" s="85">
        <f t="shared" si="21"/>
        <v>0</v>
      </c>
      <c r="AG69" s="85">
        <f t="shared" si="21"/>
        <v>0</v>
      </c>
      <c r="AH69" s="85"/>
      <c r="AI69" s="85"/>
      <c r="AJ69" s="85"/>
      <c r="AK69" s="85"/>
      <c r="AL69" s="8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85"/>
      <c r="BW69" s="85"/>
      <c r="BX69" s="85"/>
      <c r="BY69" s="85"/>
      <c r="BZ69" s="85"/>
      <c r="CA69" s="85"/>
      <c r="CB69" s="85"/>
      <c r="CC69" s="85"/>
      <c r="CD69" s="85"/>
      <c r="CE69" s="85"/>
      <c r="CF69" s="85"/>
      <c r="CG69" s="85"/>
      <c r="CH69" s="85"/>
      <c r="CI69" s="85"/>
      <c r="CJ69" s="85"/>
      <c r="CK69" s="85"/>
      <c r="CL69" s="85"/>
      <c r="CM69" s="85"/>
      <c r="CN69" s="85"/>
      <c r="CO69" s="85"/>
      <c r="CP69" s="85"/>
      <c r="CQ69" s="85"/>
      <c r="CR69" s="85"/>
      <c r="CS69" s="85"/>
      <c r="CT69" s="85"/>
      <c r="CU69" s="85"/>
      <c r="CV69" s="85"/>
      <c r="CW69" s="85"/>
      <c r="CX69" s="85"/>
      <c r="CY69" s="85"/>
      <c r="CZ69" s="85"/>
      <c r="DA69" s="85"/>
    </row>
    <row r="70" spans="1:105" s="86" customFormat="1" hidden="1" x14ac:dyDescent="0.25">
      <c r="A70" s="86" t="s">
        <v>131</v>
      </c>
      <c r="C70" s="85">
        <f t="shared" ref="C70:AG70" si="22">C211-C290</f>
        <v>0</v>
      </c>
      <c r="D70" s="85">
        <f t="shared" si="22"/>
        <v>0</v>
      </c>
      <c r="E70" s="85">
        <f t="shared" si="22"/>
        <v>0</v>
      </c>
      <c r="F70" s="85">
        <f t="shared" si="22"/>
        <v>0</v>
      </c>
      <c r="G70" s="85">
        <f t="shared" si="22"/>
        <v>0</v>
      </c>
      <c r="H70" s="85">
        <f t="shared" si="22"/>
        <v>0</v>
      </c>
      <c r="I70" s="85">
        <f t="shared" si="22"/>
        <v>0</v>
      </c>
      <c r="J70" s="85">
        <f t="shared" si="22"/>
        <v>0</v>
      </c>
      <c r="K70" s="85">
        <f t="shared" si="22"/>
        <v>0</v>
      </c>
      <c r="L70" s="85">
        <f t="shared" si="22"/>
        <v>0</v>
      </c>
      <c r="M70" s="85">
        <f t="shared" si="22"/>
        <v>0</v>
      </c>
      <c r="N70" s="85">
        <f t="shared" si="22"/>
        <v>0</v>
      </c>
      <c r="O70" s="85">
        <f t="shared" si="22"/>
        <v>0</v>
      </c>
      <c r="P70" s="85">
        <f t="shared" si="22"/>
        <v>0</v>
      </c>
      <c r="Q70" s="85">
        <f t="shared" si="22"/>
        <v>0</v>
      </c>
      <c r="R70" s="85">
        <f t="shared" si="22"/>
        <v>0</v>
      </c>
      <c r="S70" s="85">
        <f t="shared" si="22"/>
        <v>0</v>
      </c>
      <c r="T70" s="85">
        <f t="shared" si="22"/>
        <v>0</v>
      </c>
      <c r="U70" s="85">
        <f t="shared" si="22"/>
        <v>0</v>
      </c>
      <c r="V70" s="85">
        <f t="shared" si="22"/>
        <v>0</v>
      </c>
      <c r="W70" s="85">
        <f t="shared" si="22"/>
        <v>0</v>
      </c>
      <c r="X70" s="85">
        <f t="shared" si="22"/>
        <v>0</v>
      </c>
      <c r="Y70" s="85">
        <f t="shared" si="22"/>
        <v>0</v>
      </c>
      <c r="Z70" s="85">
        <f t="shared" si="22"/>
        <v>0</v>
      </c>
      <c r="AA70" s="85">
        <f t="shared" si="22"/>
        <v>0</v>
      </c>
      <c r="AB70" s="85">
        <f t="shared" si="22"/>
        <v>0</v>
      </c>
      <c r="AC70" s="85">
        <f t="shared" si="22"/>
        <v>0</v>
      </c>
      <c r="AD70" s="85">
        <f t="shared" si="22"/>
        <v>0</v>
      </c>
      <c r="AE70" s="85">
        <f t="shared" si="22"/>
        <v>0</v>
      </c>
      <c r="AF70" s="85">
        <f t="shared" si="22"/>
        <v>0</v>
      </c>
      <c r="AG70" s="85">
        <f t="shared" si="22"/>
        <v>0</v>
      </c>
      <c r="AH70" s="85"/>
      <c r="AI70" s="85"/>
      <c r="AJ70" s="85"/>
      <c r="AK70" s="85"/>
      <c r="AL70" s="8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5"/>
      <c r="BY70" s="85"/>
      <c r="BZ70" s="85"/>
      <c r="CA70" s="85"/>
      <c r="CB70" s="85"/>
      <c r="CC70" s="85"/>
      <c r="CD70" s="85"/>
      <c r="CE70" s="85"/>
      <c r="CF70" s="85"/>
      <c r="CG70" s="85"/>
      <c r="CH70" s="85"/>
      <c r="CI70" s="85"/>
      <c r="CJ70" s="85"/>
      <c r="CK70" s="85"/>
      <c r="CL70" s="85"/>
      <c r="CM70" s="85"/>
      <c r="CN70" s="85"/>
      <c r="CO70" s="85"/>
      <c r="CP70" s="85"/>
      <c r="CQ70" s="85"/>
      <c r="CR70" s="85"/>
      <c r="CS70" s="85"/>
      <c r="CT70" s="85"/>
      <c r="CU70" s="85"/>
      <c r="CV70" s="85"/>
      <c r="CW70" s="85"/>
      <c r="CX70" s="85"/>
      <c r="CY70" s="85"/>
      <c r="CZ70" s="85"/>
      <c r="DA70" s="85"/>
    </row>
    <row r="71" spans="1:105" s="86" customFormat="1" hidden="1" x14ac:dyDescent="0.25">
      <c r="A71" s="86" t="s">
        <v>118</v>
      </c>
      <c r="C71" s="85">
        <f t="shared" ref="C71:AG71" si="23">C212-C291</f>
        <v>0</v>
      </c>
      <c r="D71" s="85">
        <f t="shared" si="23"/>
        <v>0</v>
      </c>
      <c r="E71" s="85">
        <f t="shared" si="23"/>
        <v>0</v>
      </c>
      <c r="F71" s="85">
        <f t="shared" si="23"/>
        <v>0</v>
      </c>
      <c r="G71" s="85">
        <f t="shared" si="23"/>
        <v>0</v>
      </c>
      <c r="H71" s="85">
        <f t="shared" si="23"/>
        <v>0</v>
      </c>
      <c r="I71" s="85">
        <f t="shared" si="23"/>
        <v>0</v>
      </c>
      <c r="J71" s="85">
        <f t="shared" si="23"/>
        <v>0</v>
      </c>
      <c r="K71" s="85">
        <f t="shared" si="23"/>
        <v>0</v>
      </c>
      <c r="L71" s="85">
        <f t="shared" si="23"/>
        <v>0</v>
      </c>
      <c r="M71" s="85">
        <f t="shared" si="23"/>
        <v>0</v>
      </c>
      <c r="N71" s="85">
        <f t="shared" si="23"/>
        <v>0</v>
      </c>
      <c r="O71" s="85">
        <f t="shared" si="23"/>
        <v>0</v>
      </c>
      <c r="P71" s="85">
        <f t="shared" si="23"/>
        <v>0</v>
      </c>
      <c r="Q71" s="85">
        <f t="shared" si="23"/>
        <v>0</v>
      </c>
      <c r="R71" s="85">
        <f t="shared" si="23"/>
        <v>0</v>
      </c>
      <c r="S71" s="85">
        <f t="shared" si="23"/>
        <v>0</v>
      </c>
      <c r="T71" s="85">
        <f t="shared" si="23"/>
        <v>0</v>
      </c>
      <c r="U71" s="85">
        <f t="shared" si="23"/>
        <v>0</v>
      </c>
      <c r="V71" s="85">
        <f t="shared" si="23"/>
        <v>0</v>
      </c>
      <c r="W71" s="85">
        <f t="shared" si="23"/>
        <v>0</v>
      </c>
      <c r="X71" s="85">
        <f t="shared" si="23"/>
        <v>0</v>
      </c>
      <c r="Y71" s="85">
        <f t="shared" si="23"/>
        <v>0</v>
      </c>
      <c r="Z71" s="85">
        <f t="shared" si="23"/>
        <v>0</v>
      </c>
      <c r="AA71" s="85">
        <f t="shared" si="23"/>
        <v>0</v>
      </c>
      <c r="AB71" s="85">
        <f t="shared" si="23"/>
        <v>0</v>
      </c>
      <c r="AC71" s="85">
        <f t="shared" si="23"/>
        <v>0</v>
      </c>
      <c r="AD71" s="85">
        <f t="shared" si="23"/>
        <v>0</v>
      </c>
      <c r="AE71" s="85">
        <f t="shared" si="23"/>
        <v>0</v>
      </c>
      <c r="AF71" s="85">
        <f t="shared" si="23"/>
        <v>0</v>
      </c>
      <c r="AG71" s="85">
        <f t="shared" si="23"/>
        <v>0</v>
      </c>
      <c r="AH71" s="85"/>
      <c r="AI71" s="85"/>
      <c r="AJ71" s="85"/>
      <c r="AK71" s="85"/>
      <c r="AL71" s="8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c r="BR71" s="85"/>
      <c r="BS71" s="85"/>
      <c r="BT71" s="85"/>
      <c r="BU71" s="85"/>
      <c r="BV71" s="85"/>
      <c r="BW71" s="85"/>
      <c r="BX71" s="85"/>
      <c r="BY71" s="85"/>
      <c r="BZ71" s="85"/>
      <c r="CA71" s="85"/>
      <c r="CB71" s="85"/>
      <c r="CC71" s="85"/>
      <c r="CD71" s="85"/>
      <c r="CE71" s="85"/>
      <c r="CF71" s="85"/>
      <c r="CG71" s="85"/>
      <c r="CH71" s="85"/>
      <c r="CI71" s="85"/>
      <c r="CJ71" s="85"/>
      <c r="CK71" s="85"/>
      <c r="CL71" s="85"/>
      <c r="CM71" s="85"/>
      <c r="CN71" s="85"/>
      <c r="CO71" s="85"/>
      <c r="CP71" s="85"/>
      <c r="CQ71" s="85"/>
      <c r="CR71" s="85"/>
      <c r="CS71" s="85"/>
      <c r="CT71" s="85"/>
      <c r="CU71" s="85"/>
      <c r="CV71" s="85"/>
      <c r="CW71" s="85"/>
      <c r="CX71" s="85"/>
      <c r="CY71" s="85"/>
      <c r="CZ71" s="85"/>
      <c r="DA71" s="85"/>
    </row>
    <row r="72" spans="1:105" s="86" customFormat="1" hidden="1" x14ac:dyDescent="0.25">
      <c r="A72" s="86" t="s">
        <v>132</v>
      </c>
      <c r="C72" s="85">
        <f t="shared" ref="C72:AG72" si="24">C213-C292</f>
        <v>0</v>
      </c>
      <c r="D72" s="85">
        <f t="shared" si="24"/>
        <v>0</v>
      </c>
      <c r="E72" s="85">
        <f t="shared" si="24"/>
        <v>0</v>
      </c>
      <c r="F72" s="85">
        <f t="shared" si="24"/>
        <v>0</v>
      </c>
      <c r="G72" s="85">
        <f t="shared" si="24"/>
        <v>0</v>
      </c>
      <c r="H72" s="85">
        <f t="shared" si="24"/>
        <v>0</v>
      </c>
      <c r="I72" s="85">
        <f t="shared" si="24"/>
        <v>0</v>
      </c>
      <c r="J72" s="85">
        <f t="shared" si="24"/>
        <v>0</v>
      </c>
      <c r="K72" s="85">
        <f t="shared" si="24"/>
        <v>0</v>
      </c>
      <c r="L72" s="85">
        <f t="shared" si="24"/>
        <v>0</v>
      </c>
      <c r="M72" s="85">
        <f t="shared" si="24"/>
        <v>0</v>
      </c>
      <c r="N72" s="85">
        <f t="shared" si="24"/>
        <v>0</v>
      </c>
      <c r="O72" s="85">
        <f t="shared" si="24"/>
        <v>0</v>
      </c>
      <c r="P72" s="85">
        <f t="shared" si="24"/>
        <v>0</v>
      </c>
      <c r="Q72" s="85">
        <f t="shared" si="24"/>
        <v>0</v>
      </c>
      <c r="R72" s="85">
        <f t="shared" si="24"/>
        <v>0</v>
      </c>
      <c r="S72" s="85">
        <f t="shared" si="24"/>
        <v>0</v>
      </c>
      <c r="T72" s="85">
        <f t="shared" si="24"/>
        <v>0</v>
      </c>
      <c r="U72" s="85">
        <f t="shared" si="24"/>
        <v>0</v>
      </c>
      <c r="V72" s="85">
        <f t="shared" si="24"/>
        <v>0</v>
      </c>
      <c r="W72" s="85">
        <f t="shared" si="24"/>
        <v>0</v>
      </c>
      <c r="X72" s="85">
        <f t="shared" si="24"/>
        <v>0</v>
      </c>
      <c r="Y72" s="85">
        <f t="shared" si="24"/>
        <v>0</v>
      </c>
      <c r="Z72" s="85">
        <f t="shared" si="24"/>
        <v>0</v>
      </c>
      <c r="AA72" s="85">
        <f t="shared" si="24"/>
        <v>0</v>
      </c>
      <c r="AB72" s="85">
        <f t="shared" si="24"/>
        <v>0</v>
      </c>
      <c r="AC72" s="85">
        <f t="shared" si="24"/>
        <v>0</v>
      </c>
      <c r="AD72" s="85">
        <f t="shared" si="24"/>
        <v>0</v>
      </c>
      <c r="AE72" s="85">
        <f t="shared" si="24"/>
        <v>0</v>
      </c>
      <c r="AF72" s="85">
        <f t="shared" si="24"/>
        <v>0</v>
      </c>
      <c r="AG72" s="85">
        <f t="shared" si="24"/>
        <v>0</v>
      </c>
      <c r="AH72" s="85"/>
      <c r="AI72" s="85"/>
      <c r="AJ72" s="85"/>
      <c r="AK72" s="85"/>
      <c r="AL72" s="8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5"/>
      <c r="BY72" s="85"/>
      <c r="BZ72" s="85"/>
      <c r="CA72" s="85"/>
      <c r="CB72" s="85"/>
      <c r="CC72" s="85"/>
      <c r="CD72" s="85"/>
      <c r="CE72" s="85"/>
      <c r="CF72" s="85"/>
      <c r="CG72" s="85"/>
      <c r="CH72" s="85"/>
      <c r="CI72" s="85"/>
      <c r="CJ72" s="85"/>
      <c r="CK72" s="85"/>
      <c r="CL72" s="85"/>
      <c r="CM72" s="85"/>
      <c r="CN72" s="85"/>
      <c r="CO72" s="85"/>
      <c r="CP72" s="85"/>
      <c r="CQ72" s="85"/>
      <c r="CR72" s="85"/>
      <c r="CS72" s="85"/>
      <c r="CT72" s="85"/>
      <c r="CU72" s="85"/>
      <c r="CV72" s="85"/>
      <c r="CW72" s="85"/>
      <c r="CX72" s="85"/>
      <c r="CY72" s="85"/>
      <c r="CZ72" s="85"/>
      <c r="DA72" s="85"/>
    </row>
    <row r="73" spans="1:105" s="86" customFormat="1" hidden="1" x14ac:dyDescent="0.25">
      <c r="A73" s="86" t="s">
        <v>98</v>
      </c>
      <c r="C73" s="85">
        <f t="shared" ref="C73:AG73" si="25">C214-C293</f>
        <v>-3555</v>
      </c>
      <c r="D73" s="85">
        <f t="shared" si="25"/>
        <v>-2227</v>
      </c>
      <c r="E73" s="85">
        <f t="shared" si="25"/>
        <v>-2354</v>
      </c>
      <c r="F73" s="85">
        <f t="shared" si="25"/>
        <v>-2831</v>
      </c>
      <c r="G73" s="85">
        <f t="shared" si="25"/>
        <v>421</v>
      </c>
      <c r="H73" s="85">
        <f t="shared" si="25"/>
        <v>1736</v>
      </c>
      <c r="I73" s="85">
        <f t="shared" si="25"/>
        <v>-927</v>
      </c>
      <c r="J73" s="85">
        <f t="shared" si="25"/>
        <v>-1542</v>
      </c>
      <c r="K73" s="85">
        <f t="shared" si="25"/>
        <v>-2590</v>
      </c>
      <c r="L73" s="85">
        <f t="shared" si="25"/>
        <v>-1017</v>
      </c>
      <c r="M73" s="85">
        <f t="shared" si="25"/>
        <v>-1482</v>
      </c>
      <c r="N73" s="85">
        <f t="shared" si="25"/>
        <v>-646</v>
      </c>
      <c r="O73" s="85">
        <f t="shared" si="25"/>
        <v>1302</v>
      </c>
      <c r="P73" s="85">
        <f t="shared" si="25"/>
        <v>987</v>
      </c>
      <c r="Q73" s="85">
        <f t="shared" si="25"/>
        <v>-935</v>
      </c>
      <c r="R73" s="85">
        <f t="shared" si="25"/>
        <v>-1127</v>
      </c>
      <c r="S73" s="85">
        <f t="shared" si="25"/>
        <v>985</v>
      </c>
      <c r="T73" s="85">
        <f t="shared" si="25"/>
        <v>2985</v>
      </c>
      <c r="U73" s="85">
        <f t="shared" si="25"/>
        <v>0</v>
      </c>
      <c r="V73" s="85">
        <f t="shared" si="25"/>
        <v>0</v>
      </c>
      <c r="W73" s="85">
        <f t="shared" si="25"/>
        <v>0</v>
      </c>
      <c r="X73" s="85">
        <f t="shared" si="25"/>
        <v>0</v>
      </c>
      <c r="Y73" s="85">
        <f t="shared" si="25"/>
        <v>0</v>
      </c>
      <c r="Z73" s="85">
        <f t="shared" si="25"/>
        <v>0</v>
      </c>
      <c r="AA73" s="85">
        <f t="shared" si="25"/>
        <v>0</v>
      </c>
      <c r="AB73" s="85">
        <f t="shared" si="25"/>
        <v>0</v>
      </c>
      <c r="AC73" s="85">
        <f t="shared" si="25"/>
        <v>0</v>
      </c>
      <c r="AD73" s="85">
        <f t="shared" si="25"/>
        <v>0</v>
      </c>
      <c r="AE73" s="85">
        <f t="shared" si="25"/>
        <v>0</v>
      </c>
      <c r="AF73" s="85">
        <f t="shared" si="25"/>
        <v>0</v>
      </c>
      <c r="AG73" s="85">
        <f t="shared" si="25"/>
        <v>0</v>
      </c>
      <c r="AH73" s="85"/>
      <c r="AI73" s="85"/>
      <c r="AJ73" s="85"/>
      <c r="AK73" s="85"/>
      <c r="AL73" s="8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c r="CH73" s="85"/>
      <c r="CI73" s="85"/>
      <c r="CJ73" s="85"/>
      <c r="CK73" s="85"/>
      <c r="CL73" s="85"/>
      <c r="CM73" s="85"/>
      <c r="CN73" s="85"/>
      <c r="CO73" s="85"/>
      <c r="CP73" s="85"/>
      <c r="CQ73" s="85"/>
      <c r="CR73" s="85"/>
      <c r="CS73" s="85"/>
      <c r="CT73" s="85"/>
      <c r="CU73" s="85"/>
      <c r="CV73" s="85"/>
      <c r="CW73" s="85"/>
      <c r="CX73" s="85"/>
      <c r="CY73" s="85"/>
      <c r="CZ73" s="85"/>
      <c r="DA73" s="85"/>
    </row>
    <row r="74" spans="1:105" s="86" customFormat="1" hidden="1" x14ac:dyDescent="0.25">
      <c r="A74" s="86" t="s">
        <v>112</v>
      </c>
      <c r="C74" s="85">
        <f t="shared" ref="C74:AG74" si="26">C215-C294</f>
        <v>5</v>
      </c>
      <c r="D74" s="85">
        <f t="shared" si="26"/>
        <v>72</v>
      </c>
      <c r="E74" s="85">
        <f t="shared" si="26"/>
        <v>51</v>
      </c>
      <c r="F74" s="85">
        <f t="shared" si="26"/>
        <v>50</v>
      </c>
      <c r="G74" s="85">
        <f t="shared" si="26"/>
        <v>55</v>
      </c>
      <c r="H74" s="85">
        <f t="shared" si="26"/>
        <v>45</v>
      </c>
      <c r="I74" s="85">
        <f t="shared" si="26"/>
        <v>57</v>
      </c>
      <c r="J74" s="85">
        <f t="shared" si="26"/>
        <v>59</v>
      </c>
      <c r="K74" s="85">
        <f t="shared" si="26"/>
        <v>52</v>
      </c>
      <c r="L74" s="85">
        <f t="shared" si="26"/>
        <v>50</v>
      </c>
      <c r="M74" s="85">
        <f t="shared" si="26"/>
        <v>50</v>
      </c>
      <c r="N74" s="85">
        <f t="shared" si="26"/>
        <v>51</v>
      </c>
      <c r="O74" s="85">
        <f t="shared" si="26"/>
        <v>52</v>
      </c>
      <c r="P74" s="85">
        <f t="shared" si="26"/>
        <v>50</v>
      </c>
      <c r="Q74" s="85">
        <f t="shared" si="26"/>
        <v>51</v>
      </c>
      <c r="R74" s="85">
        <f t="shared" si="26"/>
        <v>50</v>
      </c>
      <c r="S74" s="85">
        <f t="shared" si="26"/>
        <v>51</v>
      </c>
      <c r="T74" s="85">
        <f t="shared" si="26"/>
        <v>51</v>
      </c>
      <c r="U74" s="85">
        <f t="shared" si="26"/>
        <v>0</v>
      </c>
      <c r="V74" s="85">
        <f t="shared" si="26"/>
        <v>0</v>
      </c>
      <c r="W74" s="85">
        <f t="shared" si="26"/>
        <v>0</v>
      </c>
      <c r="X74" s="85">
        <f t="shared" si="26"/>
        <v>0</v>
      </c>
      <c r="Y74" s="85">
        <f t="shared" si="26"/>
        <v>0</v>
      </c>
      <c r="Z74" s="85">
        <f t="shared" si="26"/>
        <v>0</v>
      </c>
      <c r="AA74" s="85">
        <f t="shared" si="26"/>
        <v>0</v>
      </c>
      <c r="AB74" s="85">
        <f t="shared" si="26"/>
        <v>0</v>
      </c>
      <c r="AC74" s="85">
        <f t="shared" si="26"/>
        <v>0</v>
      </c>
      <c r="AD74" s="85">
        <f t="shared" si="26"/>
        <v>0</v>
      </c>
      <c r="AE74" s="85">
        <f t="shared" si="26"/>
        <v>0</v>
      </c>
      <c r="AF74" s="85">
        <f t="shared" si="26"/>
        <v>0</v>
      </c>
      <c r="AG74" s="85">
        <f t="shared" si="26"/>
        <v>0</v>
      </c>
      <c r="AH74" s="85"/>
      <c r="AI74" s="85"/>
      <c r="AJ74" s="85"/>
      <c r="AK74" s="85"/>
      <c r="AL74" s="8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5"/>
      <c r="BY74" s="85"/>
      <c r="BZ74" s="85"/>
      <c r="CA74" s="85"/>
      <c r="CB74" s="85"/>
      <c r="CC74" s="85"/>
      <c r="CD74" s="85"/>
      <c r="CE74" s="85"/>
      <c r="CF74" s="85"/>
      <c r="CG74" s="85"/>
      <c r="CH74" s="85"/>
      <c r="CI74" s="85"/>
      <c r="CJ74" s="85"/>
      <c r="CK74" s="85"/>
      <c r="CL74" s="85"/>
      <c r="CM74" s="85"/>
      <c r="CN74" s="85"/>
      <c r="CO74" s="85"/>
      <c r="CP74" s="85"/>
      <c r="CQ74" s="85"/>
      <c r="CR74" s="85"/>
      <c r="CS74" s="85"/>
      <c r="CT74" s="85"/>
      <c r="CU74" s="85"/>
      <c r="CV74" s="85"/>
      <c r="CW74" s="85"/>
      <c r="CX74" s="85"/>
      <c r="CY74" s="85"/>
      <c r="CZ74" s="85"/>
      <c r="DA74" s="85"/>
    </row>
    <row r="75" spans="1:105" s="86" customFormat="1" hidden="1" x14ac:dyDescent="0.25">
      <c r="A75" s="86" t="s">
        <v>119</v>
      </c>
      <c r="C75" s="85">
        <f t="shared" ref="C75:AG75" si="27">C216-C295</f>
        <v>0</v>
      </c>
      <c r="D75" s="85">
        <f t="shared" si="27"/>
        <v>0</v>
      </c>
      <c r="E75" s="85">
        <f t="shared" si="27"/>
        <v>0</v>
      </c>
      <c r="F75" s="85">
        <f t="shared" si="27"/>
        <v>0</v>
      </c>
      <c r="G75" s="85">
        <f t="shared" si="27"/>
        <v>0</v>
      </c>
      <c r="H75" s="85">
        <f t="shared" si="27"/>
        <v>0</v>
      </c>
      <c r="I75" s="85">
        <f t="shared" si="27"/>
        <v>0</v>
      </c>
      <c r="J75" s="85">
        <f t="shared" si="27"/>
        <v>0</v>
      </c>
      <c r="K75" s="85">
        <f t="shared" si="27"/>
        <v>0</v>
      </c>
      <c r="L75" s="85">
        <f t="shared" si="27"/>
        <v>0</v>
      </c>
      <c r="M75" s="85">
        <f t="shared" si="27"/>
        <v>0</v>
      </c>
      <c r="N75" s="85">
        <f t="shared" si="27"/>
        <v>0</v>
      </c>
      <c r="O75" s="85">
        <f t="shared" si="27"/>
        <v>0</v>
      </c>
      <c r="P75" s="85">
        <f t="shared" si="27"/>
        <v>0</v>
      </c>
      <c r="Q75" s="85">
        <f t="shared" si="27"/>
        <v>0</v>
      </c>
      <c r="R75" s="85">
        <f t="shared" si="27"/>
        <v>0</v>
      </c>
      <c r="S75" s="85">
        <f t="shared" si="27"/>
        <v>0</v>
      </c>
      <c r="T75" s="85">
        <f t="shared" si="27"/>
        <v>0</v>
      </c>
      <c r="U75" s="85">
        <f t="shared" si="27"/>
        <v>0</v>
      </c>
      <c r="V75" s="85">
        <f t="shared" si="27"/>
        <v>0</v>
      </c>
      <c r="W75" s="85">
        <f t="shared" si="27"/>
        <v>0</v>
      </c>
      <c r="X75" s="85">
        <f t="shared" si="27"/>
        <v>0</v>
      </c>
      <c r="Y75" s="85">
        <f t="shared" si="27"/>
        <v>0</v>
      </c>
      <c r="Z75" s="85">
        <f t="shared" si="27"/>
        <v>0</v>
      </c>
      <c r="AA75" s="85">
        <f t="shared" si="27"/>
        <v>0</v>
      </c>
      <c r="AB75" s="85">
        <f t="shared" si="27"/>
        <v>0</v>
      </c>
      <c r="AC75" s="85">
        <f t="shared" si="27"/>
        <v>0</v>
      </c>
      <c r="AD75" s="85">
        <f t="shared" si="27"/>
        <v>0</v>
      </c>
      <c r="AE75" s="85">
        <f t="shared" si="27"/>
        <v>0</v>
      </c>
      <c r="AF75" s="85">
        <f t="shared" si="27"/>
        <v>0</v>
      </c>
      <c r="AG75" s="85">
        <f t="shared" si="27"/>
        <v>0</v>
      </c>
      <c r="AH75" s="85"/>
      <c r="AI75" s="85"/>
      <c r="AJ75" s="85"/>
      <c r="AK75" s="85"/>
      <c r="AL75" s="8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c r="BR75" s="85"/>
      <c r="BS75" s="85"/>
      <c r="BT75" s="85"/>
      <c r="BU75" s="85"/>
      <c r="BV75" s="85"/>
      <c r="BW75" s="85"/>
      <c r="BX75" s="85"/>
      <c r="BY75" s="85"/>
      <c r="BZ75" s="85"/>
      <c r="CA75" s="85"/>
      <c r="CB75" s="85"/>
      <c r="CC75" s="85"/>
      <c r="CD75" s="85"/>
      <c r="CE75" s="85"/>
      <c r="CF75" s="85"/>
      <c r="CG75" s="85"/>
      <c r="CH75" s="85"/>
      <c r="CI75" s="85"/>
      <c r="CJ75" s="85"/>
      <c r="CK75" s="85"/>
      <c r="CL75" s="85"/>
      <c r="CM75" s="85"/>
      <c r="CN75" s="85"/>
      <c r="CO75" s="85"/>
      <c r="CP75" s="85"/>
      <c r="CQ75" s="85"/>
      <c r="CR75" s="85"/>
      <c r="CS75" s="85"/>
      <c r="CT75" s="85"/>
      <c r="CU75" s="85"/>
      <c r="CV75" s="85"/>
      <c r="CW75" s="85"/>
      <c r="CX75" s="85"/>
      <c r="CY75" s="85"/>
      <c r="CZ75" s="85"/>
      <c r="DA75" s="85"/>
    </row>
    <row r="76" spans="1:105" s="86" customFormat="1" hidden="1" x14ac:dyDescent="0.25">
      <c r="A76" s="86" t="s">
        <v>99</v>
      </c>
      <c r="C76" s="85">
        <f t="shared" ref="C76:AG76" si="28">C217-C296</f>
        <v>-5719</v>
      </c>
      <c r="D76" s="85">
        <f t="shared" si="28"/>
        <v>-5630</v>
      </c>
      <c r="E76" s="85">
        <f t="shared" si="28"/>
        <v>-5921</v>
      </c>
      <c r="F76" s="85">
        <f t="shared" si="28"/>
        <v>-5383</v>
      </c>
      <c r="G76" s="85">
        <f t="shared" si="28"/>
        <v>-4708</v>
      </c>
      <c r="H76" s="85">
        <f t="shared" si="28"/>
        <v>-5023</v>
      </c>
      <c r="I76" s="85">
        <f t="shared" si="28"/>
        <v>-5023</v>
      </c>
      <c r="J76" s="85">
        <f t="shared" si="28"/>
        <v>-5234</v>
      </c>
      <c r="K76" s="85">
        <f t="shared" si="28"/>
        <v>-6052</v>
      </c>
      <c r="L76" s="85">
        <f t="shared" si="28"/>
        <v>-6058</v>
      </c>
      <c r="M76" s="85">
        <f t="shared" si="28"/>
        <v>406</v>
      </c>
      <c r="N76" s="85">
        <f t="shared" si="28"/>
        <v>1629</v>
      </c>
      <c r="O76" s="85">
        <f t="shared" si="28"/>
        <v>-5432</v>
      </c>
      <c r="P76" s="85">
        <f t="shared" si="28"/>
        <v>-4894</v>
      </c>
      <c r="Q76" s="85">
        <f t="shared" si="28"/>
        <v>-4361</v>
      </c>
      <c r="R76" s="85">
        <f t="shared" si="28"/>
        <v>-4361</v>
      </c>
      <c r="S76" s="85">
        <f t="shared" si="28"/>
        <v>-5042</v>
      </c>
      <c r="T76" s="85">
        <f t="shared" si="28"/>
        <v>-42</v>
      </c>
      <c r="U76" s="85">
        <f t="shared" si="28"/>
        <v>0</v>
      </c>
      <c r="V76" s="85">
        <f t="shared" si="28"/>
        <v>0</v>
      </c>
      <c r="W76" s="85">
        <f t="shared" si="28"/>
        <v>0</v>
      </c>
      <c r="X76" s="85">
        <f t="shared" si="28"/>
        <v>0</v>
      </c>
      <c r="Y76" s="85">
        <f t="shared" si="28"/>
        <v>0</v>
      </c>
      <c r="Z76" s="85">
        <f t="shared" si="28"/>
        <v>0</v>
      </c>
      <c r="AA76" s="85">
        <f t="shared" si="28"/>
        <v>0</v>
      </c>
      <c r="AB76" s="85">
        <f t="shared" si="28"/>
        <v>0</v>
      </c>
      <c r="AC76" s="85">
        <f t="shared" si="28"/>
        <v>0</v>
      </c>
      <c r="AD76" s="85">
        <f t="shared" si="28"/>
        <v>0</v>
      </c>
      <c r="AE76" s="85">
        <f t="shared" si="28"/>
        <v>0</v>
      </c>
      <c r="AF76" s="85">
        <f t="shared" si="28"/>
        <v>0</v>
      </c>
      <c r="AG76" s="85">
        <f t="shared" si="28"/>
        <v>0</v>
      </c>
      <c r="AH76" s="85"/>
      <c r="AI76" s="85"/>
      <c r="AJ76" s="85"/>
      <c r="AK76" s="85"/>
      <c r="AL76" s="8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5"/>
      <c r="BY76" s="85"/>
      <c r="BZ76" s="85"/>
      <c r="CA76" s="85"/>
      <c r="CB76" s="85"/>
      <c r="CC76" s="85"/>
      <c r="CD76" s="85"/>
      <c r="CE76" s="85"/>
      <c r="CF76" s="85"/>
      <c r="CG76" s="85"/>
      <c r="CH76" s="85"/>
      <c r="CI76" s="85"/>
      <c r="CJ76" s="85"/>
      <c r="CK76" s="85"/>
      <c r="CL76" s="85"/>
      <c r="CM76" s="85"/>
      <c r="CN76" s="85"/>
      <c r="CO76" s="85"/>
      <c r="CP76" s="85"/>
      <c r="CQ76" s="85"/>
      <c r="CR76" s="85"/>
      <c r="CS76" s="85"/>
      <c r="CT76" s="85"/>
      <c r="CU76" s="85"/>
      <c r="CV76" s="85"/>
      <c r="CW76" s="85"/>
      <c r="CX76" s="85"/>
      <c r="CY76" s="85"/>
      <c r="CZ76" s="85"/>
      <c r="DA76" s="85"/>
    </row>
    <row r="77" spans="1:105" s="86" customFormat="1" hidden="1" x14ac:dyDescent="0.25">
      <c r="A77" s="86" t="s">
        <v>87</v>
      </c>
      <c r="C77" s="85">
        <f t="shared" ref="C77:AG77" si="29">C218-C297</f>
        <v>198</v>
      </c>
      <c r="D77" s="85">
        <f t="shared" si="29"/>
        <v>66</v>
      </c>
      <c r="E77" s="85">
        <f t="shared" si="29"/>
        <v>67</v>
      </c>
      <c r="F77" s="85">
        <f t="shared" si="29"/>
        <v>66</v>
      </c>
      <c r="G77" s="85">
        <f t="shared" si="29"/>
        <v>67</v>
      </c>
      <c r="H77" s="85">
        <f t="shared" si="29"/>
        <v>65</v>
      </c>
      <c r="I77" s="85">
        <f t="shared" si="29"/>
        <v>2</v>
      </c>
      <c r="J77" s="85">
        <f t="shared" si="29"/>
        <v>1</v>
      </c>
      <c r="K77" s="85">
        <f t="shared" si="29"/>
        <v>0</v>
      </c>
      <c r="L77" s="85">
        <f t="shared" si="29"/>
        <v>65</v>
      </c>
      <c r="M77" s="85">
        <f t="shared" si="29"/>
        <v>5</v>
      </c>
      <c r="N77" s="85">
        <f t="shared" si="29"/>
        <v>2</v>
      </c>
      <c r="O77" s="85">
        <f t="shared" si="29"/>
        <v>62</v>
      </c>
      <c r="P77" s="85">
        <f t="shared" si="29"/>
        <v>62</v>
      </c>
      <c r="Q77" s="85">
        <f t="shared" si="29"/>
        <v>0</v>
      </c>
      <c r="R77" s="85">
        <f t="shared" si="29"/>
        <v>0</v>
      </c>
      <c r="S77" s="85">
        <f t="shared" si="29"/>
        <v>0</v>
      </c>
      <c r="T77" s="85">
        <f t="shared" si="29"/>
        <v>0</v>
      </c>
      <c r="U77" s="85">
        <f t="shared" si="29"/>
        <v>0</v>
      </c>
      <c r="V77" s="85">
        <f t="shared" si="29"/>
        <v>0</v>
      </c>
      <c r="W77" s="85">
        <f t="shared" si="29"/>
        <v>0</v>
      </c>
      <c r="X77" s="85">
        <f t="shared" si="29"/>
        <v>0</v>
      </c>
      <c r="Y77" s="85">
        <f t="shared" si="29"/>
        <v>0</v>
      </c>
      <c r="Z77" s="85">
        <f t="shared" si="29"/>
        <v>0</v>
      </c>
      <c r="AA77" s="85">
        <f t="shared" si="29"/>
        <v>0</v>
      </c>
      <c r="AB77" s="85">
        <f t="shared" si="29"/>
        <v>0</v>
      </c>
      <c r="AC77" s="85">
        <f t="shared" si="29"/>
        <v>0</v>
      </c>
      <c r="AD77" s="85">
        <f t="shared" si="29"/>
        <v>0</v>
      </c>
      <c r="AE77" s="85">
        <f t="shared" si="29"/>
        <v>0</v>
      </c>
      <c r="AF77" s="85">
        <f t="shared" si="29"/>
        <v>0</v>
      </c>
      <c r="AG77" s="85">
        <f t="shared" si="29"/>
        <v>0</v>
      </c>
      <c r="AH77" s="85"/>
      <c r="AI77" s="85"/>
      <c r="AJ77" s="85"/>
      <c r="AK77" s="85"/>
      <c r="AL77" s="8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c r="CH77" s="85"/>
      <c r="CI77" s="85"/>
      <c r="CJ77" s="85"/>
      <c r="CK77" s="85"/>
      <c r="CL77" s="85"/>
      <c r="CM77" s="85"/>
      <c r="CN77" s="85"/>
      <c r="CO77" s="85"/>
      <c r="CP77" s="85"/>
      <c r="CQ77" s="85"/>
      <c r="CR77" s="85"/>
      <c r="CS77" s="85"/>
      <c r="CT77" s="85"/>
      <c r="CU77" s="85"/>
      <c r="CV77" s="85"/>
      <c r="CW77" s="85"/>
      <c r="CX77" s="85"/>
      <c r="CY77" s="85"/>
      <c r="CZ77" s="85"/>
      <c r="DA77" s="85"/>
    </row>
    <row r="78" spans="1:105" s="86" customFormat="1" hidden="1" x14ac:dyDescent="0.25">
      <c r="A78" s="86" t="s">
        <v>134</v>
      </c>
      <c r="C78" s="85">
        <f t="shared" ref="C78:AG78" si="30">C219-C298</f>
        <v>0</v>
      </c>
      <c r="D78" s="85">
        <f t="shared" si="30"/>
        <v>0</v>
      </c>
      <c r="E78" s="85">
        <f t="shared" si="30"/>
        <v>0</v>
      </c>
      <c r="F78" s="85">
        <f t="shared" si="30"/>
        <v>2100</v>
      </c>
      <c r="G78" s="85">
        <f t="shared" si="30"/>
        <v>5000</v>
      </c>
      <c r="H78" s="85">
        <f t="shared" si="30"/>
        <v>0</v>
      </c>
      <c r="I78" s="85">
        <f t="shared" si="30"/>
        <v>0</v>
      </c>
      <c r="J78" s="85">
        <f t="shared" si="30"/>
        <v>0</v>
      </c>
      <c r="K78" s="85">
        <f t="shared" si="30"/>
        <v>0</v>
      </c>
      <c r="L78" s="85">
        <f t="shared" si="30"/>
        <v>0</v>
      </c>
      <c r="M78" s="85">
        <f t="shared" si="30"/>
        <v>0</v>
      </c>
      <c r="N78" s="85">
        <f t="shared" si="30"/>
        <v>0</v>
      </c>
      <c r="O78" s="85">
        <f t="shared" si="30"/>
        <v>0</v>
      </c>
      <c r="P78" s="85">
        <f t="shared" si="30"/>
        <v>0</v>
      </c>
      <c r="Q78" s="85">
        <f t="shared" si="30"/>
        <v>0</v>
      </c>
      <c r="R78" s="85">
        <f t="shared" si="30"/>
        <v>0</v>
      </c>
      <c r="S78" s="85">
        <f t="shared" si="30"/>
        <v>0</v>
      </c>
      <c r="T78" s="85">
        <f t="shared" si="30"/>
        <v>0</v>
      </c>
      <c r="U78" s="85">
        <f t="shared" si="30"/>
        <v>0</v>
      </c>
      <c r="V78" s="85">
        <f t="shared" si="30"/>
        <v>0</v>
      </c>
      <c r="W78" s="85">
        <f t="shared" si="30"/>
        <v>0</v>
      </c>
      <c r="X78" s="85">
        <f t="shared" si="30"/>
        <v>0</v>
      </c>
      <c r="Y78" s="85">
        <f t="shared" si="30"/>
        <v>0</v>
      </c>
      <c r="Z78" s="85">
        <f t="shared" si="30"/>
        <v>0</v>
      </c>
      <c r="AA78" s="85">
        <f t="shared" si="30"/>
        <v>0</v>
      </c>
      <c r="AB78" s="85">
        <f t="shared" si="30"/>
        <v>0</v>
      </c>
      <c r="AC78" s="85">
        <f t="shared" si="30"/>
        <v>0</v>
      </c>
      <c r="AD78" s="85">
        <f t="shared" si="30"/>
        <v>0</v>
      </c>
      <c r="AE78" s="85">
        <f t="shared" si="30"/>
        <v>0</v>
      </c>
      <c r="AF78" s="85">
        <f t="shared" si="30"/>
        <v>0</v>
      </c>
      <c r="AG78" s="85">
        <f t="shared" si="30"/>
        <v>0</v>
      </c>
      <c r="AH78" s="85"/>
      <c r="AI78" s="85"/>
      <c r="AJ78" s="85"/>
      <c r="AK78" s="85"/>
      <c r="AL78" s="8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5"/>
      <c r="BY78" s="85"/>
      <c r="BZ78" s="85"/>
      <c r="CA78" s="85"/>
      <c r="CB78" s="85"/>
      <c r="CC78" s="85"/>
      <c r="CD78" s="85"/>
      <c r="CE78" s="85"/>
      <c r="CF78" s="85"/>
      <c r="CG78" s="85"/>
      <c r="CH78" s="85"/>
      <c r="CI78" s="85"/>
      <c r="CJ78" s="85"/>
      <c r="CK78" s="85"/>
      <c r="CL78" s="85"/>
      <c r="CM78" s="85"/>
      <c r="CN78" s="85"/>
      <c r="CO78" s="85"/>
      <c r="CP78" s="85"/>
      <c r="CQ78" s="85"/>
      <c r="CR78" s="85"/>
      <c r="CS78" s="85"/>
      <c r="CT78" s="85"/>
      <c r="CU78" s="85"/>
      <c r="CV78" s="85"/>
      <c r="CW78" s="85"/>
      <c r="CX78" s="85"/>
      <c r="CY78" s="85"/>
      <c r="CZ78" s="85"/>
      <c r="DA78" s="85"/>
    </row>
    <row r="79" spans="1:105" s="86" customFormat="1" hidden="1" x14ac:dyDescent="0.25">
      <c r="A79" s="86" t="s">
        <v>133</v>
      </c>
      <c r="C79" s="85">
        <f t="shared" ref="C79:AG79" si="31">C220-C299</f>
        <v>0</v>
      </c>
      <c r="D79" s="85">
        <f t="shared" si="31"/>
        <v>0</v>
      </c>
      <c r="E79" s="85">
        <f t="shared" si="31"/>
        <v>0</v>
      </c>
      <c r="F79" s="85">
        <f t="shared" si="31"/>
        <v>0</v>
      </c>
      <c r="G79" s="85">
        <f t="shared" si="31"/>
        <v>0</v>
      </c>
      <c r="H79" s="85">
        <f t="shared" si="31"/>
        <v>0</v>
      </c>
      <c r="I79" s="85">
        <f t="shared" si="31"/>
        <v>0</v>
      </c>
      <c r="J79" s="85">
        <f t="shared" si="31"/>
        <v>0</v>
      </c>
      <c r="K79" s="85">
        <f t="shared" si="31"/>
        <v>0</v>
      </c>
      <c r="L79" s="85">
        <f t="shared" si="31"/>
        <v>0</v>
      </c>
      <c r="M79" s="85">
        <f t="shared" si="31"/>
        <v>0</v>
      </c>
      <c r="N79" s="85">
        <f t="shared" si="31"/>
        <v>0</v>
      </c>
      <c r="O79" s="85">
        <f t="shared" si="31"/>
        <v>0</v>
      </c>
      <c r="P79" s="85">
        <f t="shared" si="31"/>
        <v>0</v>
      </c>
      <c r="Q79" s="85">
        <f t="shared" si="31"/>
        <v>0</v>
      </c>
      <c r="R79" s="85">
        <f t="shared" si="31"/>
        <v>0</v>
      </c>
      <c r="S79" s="85">
        <f t="shared" si="31"/>
        <v>0</v>
      </c>
      <c r="T79" s="85">
        <f t="shared" si="31"/>
        <v>0</v>
      </c>
      <c r="U79" s="85">
        <f t="shared" si="31"/>
        <v>0</v>
      </c>
      <c r="V79" s="85">
        <f t="shared" si="31"/>
        <v>0</v>
      </c>
      <c r="W79" s="85">
        <f t="shared" si="31"/>
        <v>0</v>
      </c>
      <c r="X79" s="85">
        <f t="shared" si="31"/>
        <v>0</v>
      </c>
      <c r="Y79" s="85">
        <f t="shared" si="31"/>
        <v>0</v>
      </c>
      <c r="Z79" s="85">
        <f t="shared" si="31"/>
        <v>0</v>
      </c>
      <c r="AA79" s="85">
        <f t="shared" si="31"/>
        <v>0</v>
      </c>
      <c r="AB79" s="85">
        <f t="shared" si="31"/>
        <v>0</v>
      </c>
      <c r="AC79" s="85">
        <f t="shared" si="31"/>
        <v>0</v>
      </c>
      <c r="AD79" s="85">
        <f t="shared" si="31"/>
        <v>0</v>
      </c>
      <c r="AE79" s="85">
        <f t="shared" si="31"/>
        <v>0</v>
      </c>
      <c r="AF79" s="85">
        <f t="shared" si="31"/>
        <v>0</v>
      </c>
      <c r="AG79" s="85">
        <f t="shared" si="31"/>
        <v>0</v>
      </c>
      <c r="AH79" s="85"/>
      <c r="AI79" s="85"/>
      <c r="AJ79" s="85"/>
      <c r="AK79" s="85"/>
      <c r="AL79" s="8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c r="BT79" s="85"/>
      <c r="BU79" s="85"/>
      <c r="BV79" s="85"/>
      <c r="BW79" s="85"/>
      <c r="BX79" s="85"/>
      <c r="BY79" s="85"/>
      <c r="BZ79" s="85"/>
      <c r="CA79" s="85"/>
      <c r="CB79" s="85"/>
      <c r="CC79" s="85"/>
      <c r="CD79" s="85"/>
      <c r="CE79" s="85"/>
      <c r="CF79" s="85"/>
      <c r="CG79" s="85"/>
      <c r="CH79" s="85"/>
      <c r="CI79" s="85"/>
      <c r="CJ79" s="85"/>
      <c r="CK79" s="85"/>
      <c r="CL79" s="85"/>
      <c r="CM79" s="85"/>
      <c r="CN79" s="85"/>
      <c r="CO79" s="85"/>
      <c r="CP79" s="85"/>
      <c r="CQ79" s="85"/>
      <c r="CR79" s="85"/>
      <c r="CS79" s="85"/>
      <c r="CT79" s="85"/>
      <c r="CU79" s="85"/>
      <c r="CV79" s="85"/>
      <c r="CW79" s="85"/>
      <c r="CX79" s="85"/>
      <c r="CY79" s="85"/>
      <c r="CZ79" s="85"/>
      <c r="DA79" s="85"/>
    </row>
    <row r="80" spans="1:105" s="86" customFormat="1" hidden="1" x14ac:dyDescent="0.25">
      <c r="A80" s="86" t="s">
        <v>116</v>
      </c>
      <c r="C80" s="85">
        <f t="shared" ref="C80:AG80" si="32">C221-C300</f>
        <v>0</v>
      </c>
      <c r="D80" s="85">
        <f t="shared" si="32"/>
        <v>0</v>
      </c>
      <c r="E80" s="85">
        <f t="shared" si="32"/>
        <v>0</v>
      </c>
      <c r="F80" s="85">
        <f t="shared" si="32"/>
        <v>0</v>
      </c>
      <c r="G80" s="85">
        <f t="shared" si="32"/>
        <v>0</v>
      </c>
      <c r="H80" s="85">
        <f t="shared" si="32"/>
        <v>0</v>
      </c>
      <c r="I80" s="85">
        <f t="shared" si="32"/>
        <v>0</v>
      </c>
      <c r="J80" s="85">
        <f t="shared" si="32"/>
        <v>0</v>
      </c>
      <c r="K80" s="85">
        <f t="shared" si="32"/>
        <v>0</v>
      </c>
      <c r="L80" s="85">
        <f t="shared" si="32"/>
        <v>0</v>
      </c>
      <c r="M80" s="85">
        <f t="shared" si="32"/>
        <v>0</v>
      </c>
      <c r="N80" s="85">
        <f t="shared" si="32"/>
        <v>0</v>
      </c>
      <c r="O80" s="85">
        <f t="shared" si="32"/>
        <v>0</v>
      </c>
      <c r="P80" s="85">
        <f t="shared" si="32"/>
        <v>0</v>
      </c>
      <c r="Q80" s="85">
        <f t="shared" si="32"/>
        <v>0</v>
      </c>
      <c r="R80" s="85">
        <f t="shared" si="32"/>
        <v>0</v>
      </c>
      <c r="S80" s="85">
        <f t="shared" si="32"/>
        <v>0</v>
      </c>
      <c r="T80" s="85">
        <f t="shared" si="32"/>
        <v>0</v>
      </c>
      <c r="U80" s="85">
        <f t="shared" si="32"/>
        <v>0</v>
      </c>
      <c r="V80" s="85">
        <f t="shared" si="32"/>
        <v>0</v>
      </c>
      <c r="W80" s="85">
        <f t="shared" si="32"/>
        <v>0</v>
      </c>
      <c r="X80" s="85">
        <f t="shared" si="32"/>
        <v>0</v>
      </c>
      <c r="Y80" s="85">
        <f t="shared" si="32"/>
        <v>0</v>
      </c>
      <c r="Z80" s="85">
        <f t="shared" si="32"/>
        <v>0</v>
      </c>
      <c r="AA80" s="85">
        <f t="shared" si="32"/>
        <v>0</v>
      </c>
      <c r="AB80" s="85">
        <f t="shared" si="32"/>
        <v>0</v>
      </c>
      <c r="AC80" s="85">
        <f t="shared" si="32"/>
        <v>0</v>
      </c>
      <c r="AD80" s="85">
        <f t="shared" si="32"/>
        <v>0</v>
      </c>
      <c r="AE80" s="85">
        <f t="shared" si="32"/>
        <v>0</v>
      </c>
      <c r="AF80" s="85">
        <f t="shared" si="32"/>
        <v>0</v>
      </c>
      <c r="AG80" s="85">
        <f t="shared" si="32"/>
        <v>0</v>
      </c>
      <c r="AH80" s="85"/>
      <c r="AI80" s="85"/>
      <c r="AJ80" s="85"/>
      <c r="AK80" s="85"/>
      <c r="AL80" s="8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5"/>
      <c r="BY80" s="85"/>
      <c r="BZ80" s="85"/>
      <c r="CA80" s="85"/>
      <c r="CB80" s="85"/>
      <c r="CC80" s="85"/>
      <c r="CD80" s="85"/>
      <c r="CE80" s="85"/>
      <c r="CF80" s="85"/>
      <c r="CG80" s="85"/>
      <c r="CH80" s="85"/>
      <c r="CI80" s="85"/>
      <c r="CJ80" s="85"/>
      <c r="CK80" s="85"/>
      <c r="CL80" s="85"/>
      <c r="CM80" s="85"/>
      <c r="CN80" s="85"/>
      <c r="CO80" s="85"/>
      <c r="CP80" s="85"/>
      <c r="CQ80" s="85"/>
      <c r="CR80" s="85"/>
      <c r="CS80" s="85"/>
      <c r="CT80" s="85"/>
      <c r="CU80" s="85"/>
      <c r="CV80" s="85"/>
      <c r="CW80" s="85"/>
      <c r="CX80" s="85"/>
      <c r="CY80" s="85"/>
      <c r="CZ80" s="85"/>
      <c r="DA80" s="85"/>
    </row>
    <row r="81" spans="1:105" s="86" customFormat="1" hidden="1" x14ac:dyDescent="0.25">
      <c r="A81" s="86" t="s">
        <v>93</v>
      </c>
      <c r="C81" s="85">
        <f t="shared" ref="C81:AG81" si="33">C222-C301</f>
        <v>5446</v>
      </c>
      <c r="D81" s="85">
        <f t="shared" si="33"/>
        <v>8123</v>
      </c>
      <c r="E81" s="85">
        <f t="shared" si="33"/>
        <v>4484</v>
      </c>
      <c r="F81" s="85">
        <f t="shared" si="33"/>
        <v>6075</v>
      </c>
      <c r="G81" s="85">
        <f t="shared" si="33"/>
        <v>9559</v>
      </c>
      <c r="H81" s="85">
        <f t="shared" si="33"/>
        <v>10124</v>
      </c>
      <c r="I81" s="85">
        <f t="shared" si="33"/>
        <v>9971</v>
      </c>
      <c r="J81" s="85">
        <f t="shared" si="33"/>
        <v>5404</v>
      </c>
      <c r="K81" s="85">
        <f t="shared" si="33"/>
        <v>2948</v>
      </c>
      <c r="L81" s="85">
        <f t="shared" si="33"/>
        <v>7056</v>
      </c>
      <c r="M81" s="85">
        <f t="shared" si="33"/>
        <v>10024</v>
      </c>
      <c r="N81" s="85">
        <f t="shared" si="33"/>
        <v>8376</v>
      </c>
      <c r="O81" s="85">
        <f t="shared" si="33"/>
        <v>9870</v>
      </c>
      <c r="P81" s="85">
        <f t="shared" si="33"/>
        <v>4679</v>
      </c>
      <c r="Q81" s="85">
        <f t="shared" si="33"/>
        <v>-774</v>
      </c>
      <c r="R81" s="85">
        <f t="shared" si="33"/>
        <v>-1854</v>
      </c>
      <c r="S81" s="85">
        <f t="shared" si="33"/>
        <v>1423</v>
      </c>
      <c r="T81" s="85">
        <f t="shared" si="33"/>
        <v>6423</v>
      </c>
      <c r="U81" s="85">
        <f t="shared" si="33"/>
        <v>0</v>
      </c>
      <c r="V81" s="85">
        <f t="shared" si="33"/>
        <v>0</v>
      </c>
      <c r="W81" s="85">
        <f t="shared" si="33"/>
        <v>0</v>
      </c>
      <c r="X81" s="85">
        <f t="shared" si="33"/>
        <v>0</v>
      </c>
      <c r="Y81" s="85">
        <f t="shared" si="33"/>
        <v>0</v>
      </c>
      <c r="Z81" s="85">
        <f t="shared" si="33"/>
        <v>0</v>
      </c>
      <c r="AA81" s="85">
        <f t="shared" si="33"/>
        <v>0</v>
      </c>
      <c r="AB81" s="85">
        <f t="shared" si="33"/>
        <v>0</v>
      </c>
      <c r="AC81" s="85">
        <f t="shared" si="33"/>
        <v>0</v>
      </c>
      <c r="AD81" s="85">
        <f t="shared" si="33"/>
        <v>0</v>
      </c>
      <c r="AE81" s="85">
        <f t="shared" si="33"/>
        <v>0</v>
      </c>
      <c r="AF81" s="85">
        <f t="shared" si="33"/>
        <v>0</v>
      </c>
      <c r="AG81" s="85">
        <f t="shared" si="33"/>
        <v>0</v>
      </c>
      <c r="AH81" s="85"/>
      <c r="AI81" s="85"/>
      <c r="AJ81" s="85"/>
      <c r="AK81" s="85"/>
      <c r="AL81" s="8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c r="CH81" s="85"/>
      <c r="CI81" s="85"/>
      <c r="CJ81" s="85"/>
      <c r="CK81" s="85"/>
      <c r="CL81" s="85"/>
      <c r="CM81" s="85"/>
      <c r="CN81" s="85"/>
      <c r="CO81" s="85"/>
      <c r="CP81" s="85"/>
      <c r="CQ81" s="85"/>
      <c r="CR81" s="85"/>
      <c r="CS81" s="85"/>
      <c r="CT81" s="85"/>
      <c r="CU81" s="85"/>
      <c r="CV81" s="85"/>
      <c r="CW81" s="85"/>
      <c r="CX81" s="85"/>
      <c r="CY81" s="85"/>
      <c r="CZ81" s="85"/>
      <c r="DA81" s="85"/>
    </row>
    <row r="82" spans="1:105" s="86" customFormat="1" hidden="1" x14ac:dyDescent="0.25">
      <c r="A82" s="86" t="s">
        <v>86</v>
      </c>
      <c r="C82" s="85">
        <f t="shared" ref="C82:AG82" si="34">C223-C302</f>
        <v>-753</v>
      </c>
      <c r="D82" s="85">
        <f t="shared" si="34"/>
        <v>-464</v>
      </c>
      <c r="E82" s="85">
        <f t="shared" si="34"/>
        <v>15417</v>
      </c>
      <c r="F82" s="85">
        <f t="shared" si="34"/>
        <v>40261</v>
      </c>
      <c r="G82" s="85">
        <f t="shared" si="34"/>
        <v>40903</v>
      </c>
      <c r="H82" s="85">
        <f t="shared" si="34"/>
        <v>-114</v>
      </c>
      <c r="I82" s="85">
        <f t="shared" si="34"/>
        <v>-61</v>
      </c>
      <c r="J82" s="85">
        <f t="shared" si="34"/>
        <v>-87</v>
      </c>
      <c r="K82" s="85">
        <f t="shared" si="34"/>
        <v>-131</v>
      </c>
      <c r="L82" s="85">
        <f t="shared" si="34"/>
        <v>10000</v>
      </c>
      <c r="M82" s="85">
        <f t="shared" si="34"/>
        <v>-159</v>
      </c>
      <c r="N82" s="85">
        <f t="shared" si="34"/>
        <v>0</v>
      </c>
      <c r="O82" s="85">
        <f t="shared" si="34"/>
        <v>-149</v>
      </c>
      <c r="P82" s="85">
        <f t="shared" si="34"/>
        <v>0</v>
      </c>
      <c r="Q82" s="85">
        <f t="shared" si="34"/>
        <v>-88</v>
      </c>
      <c r="R82" s="85">
        <f t="shared" si="34"/>
        <v>0</v>
      </c>
      <c r="S82" s="85">
        <f t="shared" si="34"/>
        <v>-186</v>
      </c>
      <c r="T82" s="85">
        <f t="shared" si="34"/>
        <v>-186</v>
      </c>
      <c r="U82" s="85">
        <f t="shared" si="34"/>
        <v>0</v>
      </c>
      <c r="V82" s="85">
        <f t="shared" si="34"/>
        <v>0</v>
      </c>
      <c r="W82" s="85">
        <f t="shared" si="34"/>
        <v>0</v>
      </c>
      <c r="X82" s="85">
        <f t="shared" si="34"/>
        <v>0</v>
      </c>
      <c r="Y82" s="85">
        <f t="shared" si="34"/>
        <v>0</v>
      </c>
      <c r="Z82" s="85">
        <f t="shared" si="34"/>
        <v>0</v>
      </c>
      <c r="AA82" s="85">
        <f t="shared" si="34"/>
        <v>0</v>
      </c>
      <c r="AB82" s="85">
        <f t="shared" si="34"/>
        <v>0</v>
      </c>
      <c r="AC82" s="85">
        <f t="shared" si="34"/>
        <v>0</v>
      </c>
      <c r="AD82" s="85">
        <f t="shared" si="34"/>
        <v>0</v>
      </c>
      <c r="AE82" s="85">
        <f t="shared" si="34"/>
        <v>0</v>
      </c>
      <c r="AF82" s="85">
        <f t="shared" si="34"/>
        <v>0</v>
      </c>
      <c r="AG82" s="85">
        <f t="shared" si="34"/>
        <v>0</v>
      </c>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5"/>
      <c r="BY82" s="85"/>
      <c r="BZ82" s="85"/>
      <c r="CA82" s="85"/>
      <c r="CB82" s="85"/>
      <c r="CC82" s="85"/>
      <c r="CD82" s="85"/>
      <c r="CE82" s="85"/>
      <c r="CF82" s="85"/>
      <c r="CG82" s="85"/>
      <c r="CH82" s="85"/>
      <c r="CI82" s="85"/>
      <c r="CJ82" s="85"/>
      <c r="CK82" s="85"/>
      <c r="CL82" s="85"/>
      <c r="CM82" s="85"/>
      <c r="CN82" s="85"/>
      <c r="CO82" s="85"/>
      <c r="CP82" s="85"/>
      <c r="CQ82" s="85"/>
      <c r="CR82" s="85"/>
      <c r="CS82" s="85"/>
      <c r="CT82" s="85"/>
      <c r="CU82" s="85"/>
      <c r="CV82" s="85"/>
      <c r="CW82" s="85"/>
      <c r="CX82" s="85"/>
      <c r="CY82" s="85"/>
      <c r="CZ82" s="85"/>
      <c r="DA82" s="85"/>
    </row>
    <row r="83" spans="1:105" s="86" customFormat="1" hidden="1" x14ac:dyDescent="0.25">
      <c r="A83" s="86" t="s">
        <v>135</v>
      </c>
      <c r="C83" s="85">
        <f t="shared" ref="C83:AG83" si="35">C224-C303</f>
        <v>0</v>
      </c>
      <c r="D83" s="85">
        <f t="shared" si="35"/>
        <v>0</v>
      </c>
      <c r="E83" s="85">
        <f t="shared" si="35"/>
        <v>0</v>
      </c>
      <c r="F83" s="85">
        <f t="shared" si="35"/>
        <v>0</v>
      </c>
      <c r="G83" s="85">
        <f t="shared" si="35"/>
        <v>0</v>
      </c>
      <c r="H83" s="85">
        <f t="shared" si="35"/>
        <v>0</v>
      </c>
      <c r="I83" s="85">
        <f t="shared" si="35"/>
        <v>0</v>
      </c>
      <c r="J83" s="85">
        <f t="shared" si="35"/>
        <v>0</v>
      </c>
      <c r="K83" s="85">
        <f t="shared" si="35"/>
        <v>0</v>
      </c>
      <c r="L83" s="85">
        <f t="shared" si="35"/>
        <v>0</v>
      </c>
      <c r="M83" s="85">
        <f t="shared" si="35"/>
        <v>0</v>
      </c>
      <c r="N83" s="85">
        <f t="shared" si="35"/>
        <v>0</v>
      </c>
      <c r="O83" s="85">
        <f t="shared" si="35"/>
        <v>0</v>
      </c>
      <c r="P83" s="85">
        <f t="shared" si="35"/>
        <v>0</v>
      </c>
      <c r="Q83" s="85">
        <f t="shared" si="35"/>
        <v>0</v>
      </c>
      <c r="R83" s="85">
        <f t="shared" si="35"/>
        <v>0</v>
      </c>
      <c r="S83" s="85">
        <f t="shared" si="35"/>
        <v>0</v>
      </c>
      <c r="T83" s="85">
        <f t="shared" si="35"/>
        <v>0</v>
      </c>
      <c r="U83" s="85">
        <f t="shared" si="35"/>
        <v>0</v>
      </c>
      <c r="V83" s="85">
        <f t="shared" si="35"/>
        <v>0</v>
      </c>
      <c r="W83" s="85">
        <f t="shared" si="35"/>
        <v>0</v>
      </c>
      <c r="X83" s="85">
        <f t="shared" si="35"/>
        <v>0</v>
      </c>
      <c r="Y83" s="85">
        <f t="shared" si="35"/>
        <v>0</v>
      </c>
      <c r="Z83" s="85">
        <f t="shared" si="35"/>
        <v>0</v>
      </c>
      <c r="AA83" s="85">
        <f t="shared" si="35"/>
        <v>0</v>
      </c>
      <c r="AB83" s="85">
        <f t="shared" si="35"/>
        <v>0</v>
      </c>
      <c r="AC83" s="85">
        <f t="shared" si="35"/>
        <v>0</v>
      </c>
      <c r="AD83" s="85">
        <f t="shared" si="35"/>
        <v>0</v>
      </c>
      <c r="AE83" s="85">
        <f t="shared" si="35"/>
        <v>0</v>
      </c>
      <c r="AF83" s="85">
        <f t="shared" si="35"/>
        <v>0</v>
      </c>
      <c r="AG83" s="85">
        <f t="shared" si="35"/>
        <v>0</v>
      </c>
      <c r="AH83" s="85"/>
      <c r="AI83" s="85"/>
      <c r="AJ83" s="85"/>
      <c r="AK83" s="85"/>
      <c r="AL83" s="8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c r="CH83" s="85"/>
      <c r="CI83" s="85"/>
      <c r="CJ83" s="85"/>
      <c r="CK83" s="85"/>
      <c r="CL83" s="85"/>
      <c r="CM83" s="85"/>
      <c r="CN83" s="85"/>
      <c r="CO83" s="85"/>
      <c r="CP83" s="85"/>
      <c r="CQ83" s="85"/>
      <c r="CR83" s="85"/>
      <c r="CS83" s="85"/>
      <c r="CT83" s="85"/>
      <c r="CU83" s="85"/>
      <c r="CV83" s="85"/>
      <c r="CW83" s="85"/>
      <c r="CX83" s="85"/>
      <c r="CY83" s="85"/>
      <c r="CZ83" s="85"/>
      <c r="DA83" s="85"/>
    </row>
    <row r="84" spans="1:105" s="86" customFormat="1" hidden="1" x14ac:dyDescent="0.25">
      <c r="A84" s="86" t="s">
        <v>96</v>
      </c>
      <c r="C84" s="85">
        <f t="shared" ref="C84:AG84" si="36">C225-C304</f>
        <v>2719</v>
      </c>
      <c r="D84" s="85">
        <f t="shared" si="36"/>
        <v>2536</v>
      </c>
      <c r="E84" s="85">
        <f t="shared" si="36"/>
        <v>-2082</v>
      </c>
      <c r="F84" s="85">
        <f t="shared" si="36"/>
        <v>-604</v>
      </c>
      <c r="G84" s="85">
        <f t="shared" si="36"/>
        <v>-830</v>
      </c>
      <c r="H84" s="85">
        <f t="shared" si="36"/>
        <v>-2813</v>
      </c>
      <c r="I84" s="85">
        <f t="shared" si="36"/>
        <v>-899</v>
      </c>
      <c r="J84" s="85">
        <f t="shared" si="36"/>
        <v>-668</v>
      </c>
      <c r="K84" s="85">
        <f t="shared" si="36"/>
        <v>-610</v>
      </c>
      <c r="L84" s="85">
        <f t="shared" si="36"/>
        <v>-1759</v>
      </c>
      <c r="M84" s="85">
        <f t="shared" si="36"/>
        <v>-476</v>
      </c>
      <c r="N84" s="85">
        <f t="shared" si="36"/>
        <v>87</v>
      </c>
      <c r="O84" s="85">
        <f t="shared" si="36"/>
        <v>-1068</v>
      </c>
      <c r="P84" s="85">
        <f t="shared" si="36"/>
        <v>-2580</v>
      </c>
      <c r="Q84" s="85">
        <f t="shared" si="36"/>
        <v>-3177</v>
      </c>
      <c r="R84" s="85">
        <f t="shared" si="36"/>
        <v>4565</v>
      </c>
      <c r="S84" s="85">
        <f t="shared" si="36"/>
        <v>3294</v>
      </c>
      <c r="T84" s="85">
        <f t="shared" si="36"/>
        <v>3294</v>
      </c>
      <c r="U84" s="85">
        <f t="shared" si="36"/>
        <v>0</v>
      </c>
      <c r="V84" s="85">
        <f t="shared" si="36"/>
        <v>0</v>
      </c>
      <c r="W84" s="85">
        <f t="shared" si="36"/>
        <v>0</v>
      </c>
      <c r="X84" s="85">
        <f t="shared" si="36"/>
        <v>0</v>
      </c>
      <c r="Y84" s="85">
        <f t="shared" si="36"/>
        <v>0</v>
      </c>
      <c r="Z84" s="85">
        <f t="shared" si="36"/>
        <v>0</v>
      </c>
      <c r="AA84" s="85">
        <f t="shared" si="36"/>
        <v>0</v>
      </c>
      <c r="AB84" s="85">
        <f t="shared" si="36"/>
        <v>0</v>
      </c>
      <c r="AC84" s="85">
        <f t="shared" si="36"/>
        <v>0</v>
      </c>
      <c r="AD84" s="85">
        <f t="shared" si="36"/>
        <v>0</v>
      </c>
      <c r="AE84" s="85">
        <f t="shared" si="36"/>
        <v>0</v>
      </c>
      <c r="AF84" s="85">
        <f t="shared" si="36"/>
        <v>0</v>
      </c>
      <c r="AG84" s="85">
        <f t="shared" si="36"/>
        <v>0</v>
      </c>
      <c r="AH84" s="85"/>
      <c r="AI84" s="85"/>
      <c r="AJ84" s="85"/>
      <c r="AK84" s="85"/>
      <c r="AL84" s="8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5"/>
      <c r="BY84" s="85"/>
      <c r="BZ84" s="85"/>
      <c r="CA84" s="85"/>
      <c r="CB84" s="85"/>
      <c r="CC84" s="85"/>
      <c r="CD84" s="85"/>
      <c r="CE84" s="85"/>
      <c r="CF84" s="85"/>
      <c r="CG84" s="85"/>
      <c r="CH84" s="85"/>
      <c r="CI84" s="85"/>
      <c r="CJ84" s="85"/>
      <c r="CK84" s="85"/>
      <c r="CL84" s="85"/>
      <c r="CM84" s="85"/>
      <c r="CN84" s="85"/>
      <c r="CO84" s="85"/>
      <c r="CP84" s="85"/>
      <c r="CQ84" s="85"/>
      <c r="CR84" s="85"/>
      <c r="CS84" s="85"/>
      <c r="CT84" s="85"/>
      <c r="CU84" s="85"/>
      <c r="CV84" s="85"/>
      <c r="CW84" s="85"/>
      <c r="CX84" s="85"/>
      <c r="CY84" s="85"/>
      <c r="CZ84" s="85"/>
      <c r="DA84" s="85"/>
    </row>
    <row r="85" spans="1:105" s="86" customFormat="1" hidden="1" x14ac:dyDescent="0.25">
      <c r="A85" s="86" t="s">
        <v>89</v>
      </c>
      <c r="C85" s="85">
        <f t="shared" ref="C85:AG85" si="37">C226-C305</f>
        <v>-724</v>
      </c>
      <c r="D85" s="85">
        <f t="shared" si="37"/>
        <v>-681</v>
      </c>
      <c r="E85" s="85">
        <f t="shared" si="37"/>
        <v>-778</v>
      </c>
      <c r="F85" s="85">
        <f t="shared" si="37"/>
        <v>-741</v>
      </c>
      <c r="G85" s="85">
        <f t="shared" si="37"/>
        <v>-798</v>
      </c>
      <c r="H85" s="85">
        <f t="shared" si="37"/>
        <v>-789</v>
      </c>
      <c r="I85" s="85">
        <f t="shared" si="37"/>
        <v>-1066</v>
      </c>
      <c r="J85" s="85">
        <f t="shared" si="37"/>
        <v>-1025</v>
      </c>
      <c r="K85" s="85">
        <f t="shared" si="37"/>
        <v>-265</v>
      </c>
      <c r="L85" s="85">
        <f t="shared" si="37"/>
        <v>977</v>
      </c>
      <c r="M85" s="85">
        <f t="shared" si="37"/>
        <v>6715</v>
      </c>
      <c r="N85" s="85">
        <f t="shared" si="37"/>
        <v>8944</v>
      </c>
      <c r="O85" s="85">
        <f t="shared" si="37"/>
        <v>4231</v>
      </c>
      <c r="P85" s="85">
        <f t="shared" si="37"/>
        <v>-792</v>
      </c>
      <c r="Q85" s="85">
        <f t="shared" si="37"/>
        <v>-2375</v>
      </c>
      <c r="R85" s="85">
        <f t="shared" si="37"/>
        <v>-5989</v>
      </c>
      <c r="S85" s="85">
        <f t="shared" si="37"/>
        <v>-6067</v>
      </c>
      <c r="T85" s="85">
        <f t="shared" si="37"/>
        <v>-1067</v>
      </c>
      <c r="U85" s="85">
        <f t="shared" si="37"/>
        <v>0</v>
      </c>
      <c r="V85" s="85">
        <f t="shared" si="37"/>
        <v>0</v>
      </c>
      <c r="W85" s="85">
        <f t="shared" si="37"/>
        <v>0</v>
      </c>
      <c r="X85" s="85">
        <f t="shared" si="37"/>
        <v>0</v>
      </c>
      <c r="Y85" s="85">
        <f t="shared" si="37"/>
        <v>0</v>
      </c>
      <c r="Z85" s="85">
        <f t="shared" si="37"/>
        <v>0</v>
      </c>
      <c r="AA85" s="85">
        <f t="shared" si="37"/>
        <v>0</v>
      </c>
      <c r="AB85" s="85">
        <f t="shared" si="37"/>
        <v>0</v>
      </c>
      <c r="AC85" s="85">
        <f t="shared" si="37"/>
        <v>0</v>
      </c>
      <c r="AD85" s="85">
        <f t="shared" si="37"/>
        <v>0</v>
      </c>
      <c r="AE85" s="85">
        <f t="shared" si="37"/>
        <v>0</v>
      </c>
      <c r="AF85" s="85">
        <f t="shared" si="37"/>
        <v>0</v>
      </c>
      <c r="AG85" s="85">
        <f t="shared" si="37"/>
        <v>0</v>
      </c>
      <c r="AH85" s="85"/>
      <c r="AI85" s="85"/>
      <c r="AJ85" s="85"/>
      <c r="AK85" s="85"/>
      <c r="AL85" s="8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c r="CH85" s="85"/>
      <c r="CI85" s="85"/>
      <c r="CJ85" s="85"/>
      <c r="CK85" s="85"/>
      <c r="CL85" s="85"/>
      <c r="CM85" s="85"/>
      <c r="CN85" s="85"/>
      <c r="CO85" s="85"/>
      <c r="CP85" s="85"/>
      <c r="CQ85" s="85"/>
      <c r="CR85" s="85"/>
      <c r="CS85" s="85"/>
      <c r="CT85" s="85"/>
      <c r="CU85" s="85"/>
      <c r="CV85" s="85"/>
      <c r="CW85" s="85"/>
      <c r="CX85" s="85"/>
      <c r="CY85" s="85"/>
      <c r="CZ85" s="85"/>
      <c r="DA85" s="85"/>
    </row>
    <row r="86" spans="1:105" s="86" customFormat="1" hidden="1" x14ac:dyDescent="0.25">
      <c r="A86" s="86" t="s">
        <v>136</v>
      </c>
      <c r="C86" s="85">
        <f t="shared" ref="C86:AG86" si="38">C227-C306</f>
        <v>0</v>
      </c>
      <c r="D86" s="85">
        <f t="shared" si="38"/>
        <v>0</v>
      </c>
      <c r="E86" s="85">
        <f t="shared" si="38"/>
        <v>0</v>
      </c>
      <c r="F86" s="85">
        <f t="shared" si="38"/>
        <v>0</v>
      </c>
      <c r="G86" s="85">
        <f t="shared" si="38"/>
        <v>0</v>
      </c>
      <c r="H86" s="85">
        <f t="shared" si="38"/>
        <v>0</v>
      </c>
      <c r="I86" s="85">
        <f t="shared" si="38"/>
        <v>0</v>
      </c>
      <c r="J86" s="85">
        <f t="shared" si="38"/>
        <v>0</v>
      </c>
      <c r="K86" s="85">
        <f t="shared" si="38"/>
        <v>0</v>
      </c>
      <c r="L86" s="85">
        <f t="shared" si="38"/>
        <v>0</v>
      </c>
      <c r="M86" s="85">
        <f t="shared" si="38"/>
        <v>0</v>
      </c>
      <c r="N86" s="85">
        <f t="shared" si="38"/>
        <v>0</v>
      </c>
      <c r="O86" s="85">
        <f t="shared" si="38"/>
        <v>0</v>
      </c>
      <c r="P86" s="85">
        <f t="shared" si="38"/>
        <v>0</v>
      </c>
      <c r="Q86" s="85">
        <f t="shared" si="38"/>
        <v>0</v>
      </c>
      <c r="R86" s="85">
        <f t="shared" si="38"/>
        <v>0</v>
      </c>
      <c r="S86" s="85">
        <f t="shared" si="38"/>
        <v>0</v>
      </c>
      <c r="T86" s="85">
        <f t="shared" si="38"/>
        <v>0</v>
      </c>
      <c r="U86" s="85">
        <f t="shared" si="38"/>
        <v>0</v>
      </c>
      <c r="V86" s="85">
        <f t="shared" si="38"/>
        <v>0</v>
      </c>
      <c r="W86" s="85">
        <f t="shared" si="38"/>
        <v>0</v>
      </c>
      <c r="X86" s="85">
        <f t="shared" si="38"/>
        <v>0</v>
      </c>
      <c r="Y86" s="85">
        <f t="shared" si="38"/>
        <v>0</v>
      </c>
      <c r="Z86" s="85">
        <f t="shared" si="38"/>
        <v>0</v>
      </c>
      <c r="AA86" s="85">
        <f t="shared" si="38"/>
        <v>0</v>
      </c>
      <c r="AB86" s="85">
        <f t="shared" si="38"/>
        <v>0</v>
      </c>
      <c r="AC86" s="85">
        <f t="shared" si="38"/>
        <v>0</v>
      </c>
      <c r="AD86" s="85">
        <f t="shared" si="38"/>
        <v>0</v>
      </c>
      <c r="AE86" s="85">
        <f t="shared" si="38"/>
        <v>0</v>
      </c>
      <c r="AF86" s="85">
        <f t="shared" si="38"/>
        <v>0</v>
      </c>
      <c r="AG86" s="85">
        <f t="shared" si="38"/>
        <v>0</v>
      </c>
      <c r="AH86" s="85"/>
      <c r="AI86" s="85"/>
      <c r="AJ86" s="85"/>
      <c r="AK86" s="85"/>
      <c r="AL86" s="8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5"/>
      <c r="BY86" s="85"/>
      <c r="BZ86" s="85"/>
      <c r="CA86" s="85"/>
      <c r="CB86" s="85"/>
      <c r="CC86" s="85"/>
      <c r="CD86" s="85"/>
      <c r="CE86" s="85"/>
      <c r="CF86" s="85"/>
      <c r="CG86" s="85"/>
      <c r="CH86" s="85"/>
      <c r="CI86" s="85"/>
      <c r="CJ86" s="85"/>
      <c r="CK86" s="85"/>
      <c r="CL86" s="85"/>
      <c r="CM86" s="85"/>
      <c r="CN86" s="85"/>
      <c r="CO86" s="85"/>
      <c r="CP86" s="85"/>
      <c r="CQ86" s="85"/>
      <c r="CR86" s="85"/>
      <c r="CS86" s="85"/>
      <c r="CT86" s="85"/>
      <c r="CU86" s="85"/>
      <c r="CV86" s="85"/>
      <c r="CW86" s="85"/>
      <c r="CX86" s="85"/>
      <c r="CY86" s="85"/>
      <c r="CZ86" s="85"/>
      <c r="DA86" s="85"/>
    </row>
    <row r="87" spans="1:105" s="86" customFormat="1" hidden="1" x14ac:dyDescent="0.25">
      <c r="A87" s="86" t="s">
        <v>137</v>
      </c>
      <c r="C87" s="85">
        <f t="shared" ref="C87:AG87" si="39">C228-C307</f>
        <v>0</v>
      </c>
      <c r="D87" s="85">
        <f t="shared" si="39"/>
        <v>0</v>
      </c>
      <c r="E87" s="85">
        <f t="shared" si="39"/>
        <v>0</v>
      </c>
      <c r="F87" s="85">
        <f t="shared" si="39"/>
        <v>0</v>
      </c>
      <c r="G87" s="85">
        <f t="shared" si="39"/>
        <v>0</v>
      </c>
      <c r="H87" s="85">
        <f t="shared" si="39"/>
        <v>0</v>
      </c>
      <c r="I87" s="85">
        <f t="shared" si="39"/>
        <v>0</v>
      </c>
      <c r="J87" s="85">
        <f t="shared" si="39"/>
        <v>0</v>
      </c>
      <c r="K87" s="85">
        <f t="shared" si="39"/>
        <v>0</v>
      </c>
      <c r="L87" s="85">
        <f t="shared" si="39"/>
        <v>0</v>
      </c>
      <c r="M87" s="85">
        <f t="shared" si="39"/>
        <v>0</v>
      </c>
      <c r="N87" s="85">
        <f t="shared" si="39"/>
        <v>0</v>
      </c>
      <c r="O87" s="85">
        <f t="shared" si="39"/>
        <v>0</v>
      </c>
      <c r="P87" s="85">
        <f t="shared" si="39"/>
        <v>0</v>
      </c>
      <c r="Q87" s="85">
        <f t="shared" si="39"/>
        <v>0</v>
      </c>
      <c r="R87" s="85">
        <f t="shared" si="39"/>
        <v>0</v>
      </c>
      <c r="S87" s="85">
        <f t="shared" si="39"/>
        <v>0</v>
      </c>
      <c r="T87" s="85">
        <f t="shared" si="39"/>
        <v>0</v>
      </c>
      <c r="U87" s="85">
        <f t="shared" si="39"/>
        <v>0</v>
      </c>
      <c r="V87" s="85">
        <f t="shared" si="39"/>
        <v>0</v>
      </c>
      <c r="W87" s="85">
        <f t="shared" si="39"/>
        <v>0</v>
      </c>
      <c r="X87" s="85">
        <f t="shared" si="39"/>
        <v>0</v>
      </c>
      <c r="Y87" s="85">
        <f t="shared" si="39"/>
        <v>0</v>
      </c>
      <c r="Z87" s="85">
        <f t="shared" si="39"/>
        <v>0</v>
      </c>
      <c r="AA87" s="85">
        <f t="shared" si="39"/>
        <v>0</v>
      </c>
      <c r="AB87" s="85">
        <f t="shared" si="39"/>
        <v>0</v>
      </c>
      <c r="AC87" s="85">
        <f t="shared" si="39"/>
        <v>0</v>
      </c>
      <c r="AD87" s="85">
        <f t="shared" si="39"/>
        <v>0</v>
      </c>
      <c r="AE87" s="85">
        <f t="shared" si="39"/>
        <v>0</v>
      </c>
      <c r="AF87" s="85">
        <f t="shared" si="39"/>
        <v>0</v>
      </c>
      <c r="AG87" s="85">
        <f t="shared" si="39"/>
        <v>0</v>
      </c>
      <c r="AH87" s="85"/>
      <c r="AI87" s="85"/>
      <c r="AJ87" s="85"/>
      <c r="AK87" s="85"/>
      <c r="AL87" s="8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c r="CH87" s="85"/>
      <c r="CI87" s="85"/>
      <c r="CJ87" s="85"/>
      <c r="CK87" s="85"/>
      <c r="CL87" s="85"/>
      <c r="CM87" s="85"/>
      <c r="CN87" s="85"/>
      <c r="CO87" s="85"/>
      <c r="CP87" s="85"/>
      <c r="CQ87" s="85"/>
      <c r="CR87" s="85"/>
      <c r="CS87" s="85"/>
      <c r="CT87" s="85"/>
      <c r="CU87" s="85"/>
      <c r="CV87" s="85"/>
      <c r="CW87" s="85"/>
      <c r="CX87" s="85"/>
      <c r="CY87" s="85"/>
      <c r="CZ87" s="85"/>
      <c r="DA87" s="85"/>
    </row>
    <row r="88" spans="1:105" s="86" customFormat="1" hidden="1" x14ac:dyDescent="0.25">
      <c r="A88" s="86" t="s">
        <v>138</v>
      </c>
      <c r="C88" s="85">
        <f t="shared" ref="C88:AG88" si="40">C229-C308</f>
        <v>0</v>
      </c>
      <c r="D88" s="85">
        <f t="shared" si="40"/>
        <v>0</v>
      </c>
      <c r="E88" s="85">
        <f t="shared" si="40"/>
        <v>0</v>
      </c>
      <c r="F88" s="85">
        <f t="shared" si="40"/>
        <v>0</v>
      </c>
      <c r="G88" s="85">
        <f t="shared" si="40"/>
        <v>0</v>
      </c>
      <c r="H88" s="85">
        <f t="shared" si="40"/>
        <v>0</v>
      </c>
      <c r="I88" s="85">
        <f t="shared" si="40"/>
        <v>0</v>
      </c>
      <c r="J88" s="85">
        <f t="shared" si="40"/>
        <v>0</v>
      </c>
      <c r="K88" s="85">
        <f t="shared" si="40"/>
        <v>0</v>
      </c>
      <c r="L88" s="85">
        <f t="shared" si="40"/>
        <v>0</v>
      </c>
      <c r="M88" s="85">
        <f t="shared" si="40"/>
        <v>0</v>
      </c>
      <c r="N88" s="85">
        <f t="shared" si="40"/>
        <v>0</v>
      </c>
      <c r="O88" s="85">
        <f t="shared" si="40"/>
        <v>0</v>
      </c>
      <c r="P88" s="85">
        <f t="shared" si="40"/>
        <v>0</v>
      </c>
      <c r="Q88" s="85">
        <f t="shared" si="40"/>
        <v>0</v>
      </c>
      <c r="R88" s="85">
        <f t="shared" si="40"/>
        <v>0</v>
      </c>
      <c r="S88" s="85">
        <f t="shared" si="40"/>
        <v>0</v>
      </c>
      <c r="T88" s="85">
        <f t="shared" si="40"/>
        <v>0</v>
      </c>
      <c r="U88" s="85">
        <f t="shared" si="40"/>
        <v>0</v>
      </c>
      <c r="V88" s="85">
        <f t="shared" si="40"/>
        <v>0</v>
      </c>
      <c r="W88" s="85">
        <f t="shared" si="40"/>
        <v>0</v>
      </c>
      <c r="X88" s="85">
        <f t="shared" si="40"/>
        <v>0</v>
      </c>
      <c r="Y88" s="85">
        <f t="shared" si="40"/>
        <v>0</v>
      </c>
      <c r="Z88" s="85">
        <f t="shared" si="40"/>
        <v>0</v>
      </c>
      <c r="AA88" s="85">
        <f t="shared" si="40"/>
        <v>0</v>
      </c>
      <c r="AB88" s="85">
        <f t="shared" si="40"/>
        <v>0</v>
      </c>
      <c r="AC88" s="85">
        <f t="shared" si="40"/>
        <v>0</v>
      </c>
      <c r="AD88" s="85">
        <f t="shared" si="40"/>
        <v>0</v>
      </c>
      <c r="AE88" s="85">
        <f t="shared" si="40"/>
        <v>0</v>
      </c>
      <c r="AF88" s="85">
        <f t="shared" si="40"/>
        <v>0</v>
      </c>
      <c r="AG88" s="85">
        <f t="shared" si="40"/>
        <v>0</v>
      </c>
      <c r="AH88" s="85"/>
      <c r="AI88" s="85"/>
      <c r="AJ88" s="85"/>
      <c r="AK88" s="85"/>
      <c r="AL88" s="8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5"/>
      <c r="BY88" s="85"/>
      <c r="BZ88" s="85"/>
      <c r="CA88" s="85"/>
      <c r="CB88" s="85"/>
      <c r="CC88" s="85"/>
      <c r="CD88" s="85"/>
      <c r="CE88" s="85"/>
      <c r="CF88" s="85"/>
      <c r="CG88" s="85"/>
      <c r="CH88" s="85"/>
      <c r="CI88" s="85"/>
      <c r="CJ88" s="85"/>
      <c r="CK88" s="85"/>
      <c r="CL88" s="85"/>
      <c r="CM88" s="85"/>
      <c r="CN88" s="85"/>
      <c r="CO88" s="85"/>
      <c r="CP88" s="85"/>
      <c r="CQ88" s="85"/>
      <c r="CR88" s="85"/>
      <c r="CS88" s="85"/>
      <c r="CT88" s="85"/>
      <c r="CU88" s="85"/>
      <c r="CV88" s="85"/>
      <c r="CW88" s="85"/>
      <c r="CX88" s="85"/>
      <c r="CY88" s="85"/>
      <c r="CZ88" s="85"/>
      <c r="DA88" s="85"/>
    </row>
    <row r="89" spans="1:105" s="86" customFormat="1" hidden="1" x14ac:dyDescent="0.25">
      <c r="A89" s="86" t="s">
        <v>90</v>
      </c>
      <c r="C89" s="85">
        <f t="shared" ref="C89:AG89" si="41">C230-C309</f>
        <v>-3497</v>
      </c>
      <c r="D89" s="85">
        <f t="shared" si="41"/>
        <v>-2993</v>
      </c>
      <c r="E89" s="85">
        <f t="shared" si="41"/>
        <v>-3136</v>
      </c>
      <c r="F89" s="85">
        <f t="shared" si="41"/>
        <v>-1959</v>
      </c>
      <c r="G89" s="85">
        <f t="shared" si="41"/>
        <v>-2327</v>
      </c>
      <c r="H89" s="85">
        <f t="shared" si="41"/>
        <v>-1805</v>
      </c>
      <c r="I89" s="85">
        <f t="shared" si="41"/>
        <v>-1457</v>
      </c>
      <c r="J89" s="85">
        <f t="shared" si="41"/>
        <v>-1383</v>
      </c>
      <c r="K89" s="85">
        <f t="shared" si="41"/>
        <v>-2128</v>
      </c>
      <c r="L89" s="85">
        <f t="shared" si="41"/>
        <v>-1497</v>
      </c>
      <c r="M89" s="85">
        <f t="shared" si="41"/>
        <v>-450</v>
      </c>
      <c r="N89" s="85">
        <f t="shared" si="41"/>
        <v>-1392</v>
      </c>
      <c r="O89" s="85">
        <f t="shared" si="41"/>
        <v>-1568</v>
      </c>
      <c r="P89" s="85">
        <f t="shared" si="41"/>
        <v>-2634</v>
      </c>
      <c r="Q89" s="85">
        <f t="shared" si="41"/>
        <v>-4381</v>
      </c>
      <c r="R89" s="85">
        <f t="shared" si="41"/>
        <v>-3186</v>
      </c>
      <c r="S89" s="85">
        <f t="shared" si="41"/>
        <v>-3300</v>
      </c>
      <c r="T89" s="85">
        <f t="shared" si="41"/>
        <v>-1300</v>
      </c>
      <c r="U89" s="85">
        <f t="shared" si="41"/>
        <v>0</v>
      </c>
      <c r="V89" s="85">
        <f t="shared" si="41"/>
        <v>0</v>
      </c>
      <c r="W89" s="85">
        <f t="shared" si="41"/>
        <v>0</v>
      </c>
      <c r="X89" s="85">
        <f t="shared" si="41"/>
        <v>0</v>
      </c>
      <c r="Y89" s="85">
        <f t="shared" si="41"/>
        <v>0</v>
      </c>
      <c r="Z89" s="85">
        <f t="shared" si="41"/>
        <v>0</v>
      </c>
      <c r="AA89" s="85">
        <f t="shared" si="41"/>
        <v>0</v>
      </c>
      <c r="AB89" s="85">
        <f t="shared" si="41"/>
        <v>0</v>
      </c>
      <c r="AC89" s="85">
        <f t="shared" si="41"/>
        <v>0</v>
      </c>
      <c r="AD89" s="85">
        <f t="shared" si="41"/>
        <v>0</v>
      </c>
      <c r="AE89" s="85">
        <f t="shared" si="41"/>
        <v>0</v>
      </c>
      <c r="AF89" s="85">
        <f t="shared" si="41"/>
        <v>0</v>
      </c>
      <c r="AG89" s="85">
        <f t="shared" si="41"/>
        <v>0</v>
      </c>
      <c r="AH89" s="85"/>
      <c r="AI89" s="85"/>
      <c r="AJ89" s="85"/>
      <c r="AK89" s="85"/>
      <c r="AL89" s="8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c r="CH89" s="85"/>
      <c r="CI89" s="85"/>
      <c r="CJ89" s="85"/>
      <c r="CK89" s="85"/>
      <c r="CL89" s="85"/>
      <c r="CM89" s="85"/>
      <c r="CN89" s="85"/>
      <c r="CO89" s="85"/>
      <c r="CP89" s="85"/>
      <c r="CQ89" s="85"/>
      <c r="CR89" s="85"/>
      <c r="CS89" s="85"/>
      <c r="CT89" s="85"/>
      <c r="CU89" s="85"/>
      <c r="CV89" s="85"/>
      <c r="CW89" s="85"/>
      <c r="CX89" s="85"/>
      <c r="CY89" s="85"/>
      <c r="CZ89" s="85"/>
      <c r="DA89" s="85"/>
    </row>
    <row r="90" spans="1:105" s="86" customFormat="1" hidden="1" x14ac:dyDescent="0.25">
      <c r="A90" s="86" t="s">
        <v>91</v>
      </c>
      <c r="C90" s="85">
        <f t="shared" ref="C90:AG90" si="42">C231-C310</f>
        <v>-847</v>
      </c>
      <c r="D90" s="85">
        <f t="shared" si="42"/>
        <v>-631</v>
      </c>
      <c r="E90" s="85">
        <f t="shared" si="42"/>
        <v>-3865</v>
      </c>
      <c r="F90" s="85">
        <f t="shared" si="42"/>
        <v>-7442</v>
      </c>
      <c r="G90" s="85">
        <f t="shared" si="42"/>
        <v>-672</v>
      </c>
      <c r="H90" s="85">
        <f t="shared" si="42"/>
        <v>-4622</v>
      </c>
      <c r="I90" s="85">
        <f t="shared" si="42"/>
        <v>2621</v>
      </c>
      <c r="J90" s="85">
        <f t="shared" si="42"/>
        <v>12181</v>
      </c>
      <c r="K90" s="85">
        <f t="shared" si="42"/>
        <v>2276</v>
      </c>
      <c r="L90" s="85">
        <f t="shared" si="42"/>
        <v>-12872</v>
      </c>
      <c r="M90" s="85">
        <f t="shared" si="42"/>
        <v>1142</v>
      </c>
      <c r="N90" s="85">
        <f t="shared" si="42"/>
        <v>-6417</v>
      </c>
      <c r="O90" s="85">
        <f t="shared" si="42"/>
        <v>-4577</v>
      </c>
      <c r="P90" s="85">
        <f t="shared" si="42"/>
        <v>1561</v>
      </c>
      <c r="Q90" s="85">
        <f t="shared" si="42"/>
        <v>7351</v>
      </c>
      <c r="R90" s="85">
        <f t="shared" si="42"/>
        <v>6261</v>
      </c>
      <c r="S90" s="85">
        <f t="shared" si="42"/>
        <v>9171</v>
      </c>
      <c r="T90" s="85">
        <f t="shared" si="42"/>
        <v>9171</v>
      </c>
      <c r="U90" s="85">
        <f t="shared" si="42"/>
        <v>0</v>
      </c>
      <c r="V90" s="85">
        <f t="shared" si="42"/>
        <v>0</v>
      </c>
      <c r="W90" s="85">
        <f t="shared" si="42"/>
        <v>0</v>
      </c>
      <c r="X90" s="85">
        <f t="shared" si="42"/>
        <v>0</v>
      </c>
      <c r="Y90" s="85">
        <f t="shared" si="42"/>
        <v>0</v>
      </c>
      <c r="Z90" s="85">
        <f t="shared" si="42"/>
        <v>0</v>
      </c>
      <c r="AA90" s="85">
        <f t="shared" si="42"/>
        <v>0</v>
      </c>
      <c r="AB90" s="85">
        <f t="shared" si="42"/>
        <v>0</v>
      </c>
      <c r="AC90" s="85">
        <f t="shared" si="42"/>
        <v>0</v>
      </c>
      <c r="AD90" s="85">
        <f t="shared" si="42"/>
        <v>0</v>
      </c>
      <c r="AE90" s="85">
        <f t="shared" si="42"/>
        <v>0</v>
      </c>
      <c r="AF90" s="85">
        <f t="shared" si="42"/>
        <v>0</v>
      </c>
      <c r="AG90" s="85">
        <f t="shared" si="42"/>
        <v>0</v>
      </c>
      <c r="AH90" s="85"/>
      <c r="AI90" s="85"/>
      <c r="AJ90" s="85"/>
      <c r="AK90" s="85"/>
      <c r="AL90" s="8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5"/>
      <c r="BY90" s="85"/>
      <c r="BZ90" s="85"/>
      <c r="CA90" s="85"/>
      <c r="CB90" s="85"/>
      <c r="CC90" s="85"/>
      <c r="CD90" s="85"/>
      <c r="CE90" s="85"/>
      <c r="CF90" s="85"/>
      <c r="CG90" s="85"/>
      <c r="CH90" s="85"/>
      <c r="CI90" s="85"/>
      <c r="CJ90" s="85"/>
      <c r="CK90" s="85"/>
      <c r="CL90" s="85"/>
      <c r="CM90" s="85"/>
      <c r="CN90" s="85"/>
      <c r="CO90" s="85"/>
      <c r="CP90" s="85"/>
      <c r="CQ90" s="85"/>
      <c r="CR90" s="85"/>
      <c r="CS90" s="85"/>
      <c r="CT90" s="85"/>
      <c r="CU90" s="85"/>
      <c r="CV90" s="85"/>
      <c r="CW90" s="85"/>
      <c r="CX90" s="85"/>
      <c r="CY90" s="85"/>
      <c r="CZ90" s="85"/>
      <c r="DA90" s="85"/>
    </row>
    <row r="91" spans="1:105" s="86" customFormat="1" hidden="1" x14ac:dyDescent="0.25">
      <c r="A91" s="86" t="s">
        <v>92</v>
      </c>
      <c r="C91" s="85">
        <f t="shared" ref="C91:AG91" si="43">C232-C311</f>
        <v>2059</v>
      </c>
      <c r="D91" s="85">
        <f t="shared" si="43"/>
        <v>2056</v>
      </c>
      <c r="E91" s="85">
        <f t="shared" si="43"/>
        <v>2030</v>
      </c>
      <c r="F91" s="85">
        <f t="shared" si="43"/>
        <v>2087</v>
      </c>
      <c r="G91" s="85">
        <f t="shared" si="43"/>
        <v>3</v>
      </c>
      <c r="H91" s="85">
        <f t="shared" si="43"/>
        <v>-352</v>
      </c>
      <c r="I91" s="85">
        <f t="shared" si="43"/>
        <v>-247</v>
      </c>
      <c r="J91" s="85">
        <f t="shared" si="43"/>
        <v>-166</v>
      </c>
      <c r="K91" s="85">
        <f t="shared" si="43"/>
        <v>-159</v>
      </c>
      <c r="L91" s="85">
        <f t="shared" si="43"/>
        <v>-263</v>
      </c>
      <c r="M91" s="85">
        <f t="shared" si="43"/>
        <v>-167</v>
      </c>
      <c r="N91" s="85">
        <f t="shared" si="43"/>
        <v>-150</v>
      </c>
      <c r="O91" s="85">
        <f t="shared" si="43"/>
        <v>-129</v>
      </c>
      <c r="P91" s="85">
        <f t="shared" si="43"/>
        <v>-100</v>
      </c>
      <c r="Q91" s="85">
        <f t="shared" si="43"/>
        <v>-45</v>
      </c>
      <c r="R91" s="85">
        <f t="shared" si="43"/>
        <v>-110</v>
      </c>
      <c r="S91" s="85">
        <f t="shared" si="43"/>
        <v>-97</v>
      </c>
      <c r="T91" s="85">
        <f t="shared" si="43"/>
        <v>-97</v>
      </c>
      <c r="U91" s="85">
        <f t="shared" si="43"/>
        <v>0</v>
      </c>
      <c r="V91" s="85">
        <f t="shared" si="43"/>
        <v>0</v>
      </c>
      <c r="W91" s="85">
        <f t="shared" si="43"/>
        <v>0</v>
      </c>
      <c r="X91" s="85">
        <f t="shared" si="43"/>
        <v>0</v>
      </c>
      <c r="Y91" s="85">
        <f t="shared" si="43"/>
        <v>0</v>
      </c>
      <c r="Z91" s="85">
        <f t="shared" si="43"/>
        <v>0</v>
      </c>
      <c r="AA91" s="85">
        <f t="shared" si="43"/>
        <v>0</v>
      </c>
      <c r="AB91" s="85">
        <f t="shared" si="43"/>
        <v>0</v>
      </c>
      <c r="AC91" s="85">
        <f t="shared" si="43"/>
        <v>0</v>
      </c>
      <c r="AD91" s="85">
        <f t="shared" si="43"/>
        <v>0</v>
      </c>
      <c r="AE91" s="85">
        <f t="shared" si="43"/>
        <v>0</v>
      </c>
      <c r="AF91" s="85">
        <f t="shared" si="43"/>
        <v>0</v>
      </c>
      <c r="AG91" s="85">
        <f t="shared" si="43"/>
        <v>0</v>
      </c>
      <c r="AH91" s="85"/>
      <c r="AI91" s="85"/>
      <c r="AJ91" s="85"/>
      <c r="AK91" s="85"/>
      <c r="AL91" s="85"/>
      <c r="AM91" s="85"/>
      <c r="AN91" s="85"/>
      <c r="AO91" s="85"/>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c r="BO91" s="85"/>
      <c r="BP91" s="85"/>
      <c r="BQ91" s="85"/>
      <c r="BR91" s="85"/>
      <c r="BS91" s="85"/>
      <c r="BT91" s="85"/>
      <c r="BU91" s="85"/>
      <c r="BV91" s="85"/>
      <c r="BW91" s="85"/>
      <c r="BX91" s="85"/>
      <c r="BY91" s="85"/>
      <c r="BZ91" s="85"/>
      <c r="CA91" s="85"/>
      <c r="CB91" s="85"/>
      <c r="CC91" s="85"/>
      <c r="CD91" s="85"/>
      <c r="CE91" s="85"/>
      <c r="CF91" s="85"/>
      <c r="CG91" s="85"/>
      <c r="CH91" s="85"/>
      <c r="CI91" s="85"/>
      <c r="CJ91" s="85"/>
      <c r="CK91" s="85"/>
      <c r="CL91" s="85"/>
      <c r="CM91" s="85"/>
      <c r="CN91" s="85"/>
      <c r="CO91" s="85"/>
      <c r="CP91" s="85"/>
      <c r="CQ91" s="85"/>
      <c r="CR91" s="85"/>
      <c r="CS91" s="85"/>
      <c r="CT91" s="85"/>
      <c r="CU91" s="85"/>
      <c r="CV91" s="85"/>
      <c r="CW91" s="85"/>
      <c r="CX91" s="85"/>
      <c r="CY91" s="85"/>
      <c r="CZ91" s="85"/>
      <c r="DA91" s="85"/>
    </row>
    <row r="92" spans="1:105" s="86" customFormat="1" hidden="1" x14ac:dyDescent="0.25">
      <c r="A92" s="86" t="s">
        <v>139</v>
      </c>
      <c r="C92" s="85">
        <f t="shared" ref="C92:AG92" si="44">C233-C312</f>
        <v>-57</v>
      </c>
      <c r="D92" s="85">
        <f t="shared" si="44"/>
        <v>-59</v>
      </c>
      <c r="E92" s="85">
        <f t="shared" si="44"/>
        <v>-59</v>
      </c>
      <c r="F92" s="85">
        <f t="shared" si="44"/>
        <v>-58</v>
      </c>
      <c r="G92" s="85">
        <f t="shared" si="44"/>
        <v>-59</v>
      </c>
      <c r="H92" s="85">
        <f t="shared" si="44"/>
        <v>-60</v>
      </c>
      <c r="I92" s="85">
        <f t="shared" si="44"/>
        <v>20</v>
      </c>
      <c r="J92" s="85">
        <f t="shared" si="44"/>
        <v>-47</v>
      </c>
      <c r="K92" s="85">
        <f t="shared" si="44"/>
        <v>-43</v>
      </c>
      <c r="L92" s="85">
        <f t="shared" si="44"/>
        <v>-49</v>
      </c>
      <c r="M92" s="85">
        <f t="shared" si="44"/>
        <v>43</v>
      </c>
      <c r="N92" s="85">
        <f t="shared" si="44"/>
        <v>25</v>
      </c>
      <c r="O92" s="85">
        <f t="shared" si="44"/>
        <v>16</v>
      </c>
      <c r="P92" s="85">
        <f t="shared" si="44"/>
        <v>28</v>
      </c>
      <c r="Q92" s="85">
        <f t="shared" si="44"/>
        <v>27</v>
      </c>
      <c r="R92" s="85">
        <f t="shared" si="44"/>
        <v>28</v>
      </c>
      <c r="S92" s="85">
        <f t="shared" si="44"/>
        <v>27</v>
      </c>
      <c r="T92" s="85">
        <f t="shared" si="44"/>
        <v>27</v>
      </c>
      <c r="U92" s="85">
        <f t="shared" si="44"/>
        <v>0</v>
      </c>
      <c r="V92" s="85">
        <f t="shared" si="44"/>
        <v>0</v>
      </c>
      <c r="W92" s="85">
        <f t="shared" si="44"/>
        <v>0</v>
      </c>
      <c r="X92" s="85">
        <f t="shared" si="44"/>
        <v>0</v>
      </c>
      <c r="Y92" s="85">
        <f t="shared" si="44"/>
        <v>0</v>
      </c>
      <c r="Z92" s="85">
        <f t="shared" si="44"/>
        <v>0</v>
      </c>
      <c r="AA92" s="85">
        <f t="shared" si="44"/>
        <v>0</v>
      </c>
      <c r="AB92" s="85">
        <f t="shared" si="44"/>
        <v>0</v>
      </c>
      <c r="AC92" s="85">
        <f t="shared" si="44"/>
        <v>0</v>
      </c>
      <c r="AD92" s="85">
        <f t="shared" si="44"/>
        <v>0</v>
      </c>
      <c r="AE92" s="85">
        <f t="shared" si="44"/>
        <v>0</v>
      </c>
      <c r="AF92" s="85">
        <f t="shared" si="44"/>
        <v>0</v>
      </c>
      <c r="AG92" s="85">
        <f t="shared" si="44"/>
        <v>0</v>
      </c>
      <c r="AH92" s="85"/>
      <c r="AI92" s="85"/>
      <c r="AJ92" s="85"/>
      <c r="AK92" s="85"/>
      <c r="AL92" s="8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5"/>
      <c r="BY92" s="85"/>
      <c r="BZ92" s="85"/>
      <c r="CA92" s="85"/>
      <c r="CB92" s="85"/>
      <c r="CC92" s="85"/>
      <c r="CD92" s="85"/>
      <c r="CE92" s="85"/>
      <c r="CF92" s="85"/>
      <c r="CG92" s="85"/>
      <c r="CH92" s="85"/>
      <c r="CI92" s="85"/>
      <c r="CJ92" s="85"/>
      <c r="CK92" s="85"/>
      <c r="CL92" s="85"/>
      <c r="CM92" s="85"/>
      <c r="CN92" s="85"/>
      <c r="CO92" s="85"/>
      <c r="CP92" s="85"/>
      <c r="CQ92" s="85"/>
      <c r="CR92" s="85"/>
      <c r="CS92" s="85"/>
      <c r="CT92" s="85"/>
      <c r="CU92" s="85"/>
      <c r="CV92" s="85"/>
      <c r="CW92" s="85"/>
      <c r="CX92" s="85"/>
      <c r="CY92" s="85"/>
      <c r="CZ92" s="85"/>
      <c r="DA92" s="85"/>
    </row>
    <row r="93" spans="1:105" s="86" customFormat="1" hidden="1" x14ac:dyDescent="0.25">
      <c r="A93" s="86" t="s">
        <v>113</v>
      </c>
      <c r="C93" s="85">
        <f t="shared" ref="C93:AG93" si="45">C234-C313</f>
        <v>148</v>
      </c>
      <c r="D93" s="85">
        <f t="shared" si="45"/>
        <v>512</v>
      </c>
      <c r="E93" s="85">
        <f t="shared" si="45"/>
        <v>113</v>
      </c>
      <c r="F93" s="85">
        <f t="shared" si="45"/>
        <v>-212</v>
      </c>
      <c r="G93" s="85">
        <f t="shared" si="45"/>
        <v>472</v>
      </c>
      <c r="H93" s="85">
        <f t="shared" si="45"/>
        <v>455</v>
      </c>
      <c r="I93" s="85">
        <f t="shared" si="45"/>
        <v>293</v>
      </c>
      <c r="J93" s="85">
        <f t="shared" si="45"/>
        <v>195</v>
      </c>
      <c r="K93" s="85">
        <f t="shared" si="45"/>
        <v>-126</v>
      </c>
      <c r="L93" s="85">
        <f t="shared" si="45"/>
        <v>927</v>
      </c>
      <c r="M93" s="85">
        <f t="shared" si="45"/>
        <v>1679</v>
      </c>
      <c r="N93" s="85">
        <f t="shared" si="45"/>
        <v>1959</v>
      </c>
      <c r="O93" s="85">
        <f t="shared" si="45"/>
        <v>1706</v>
      </c>
      <c r="P93" s="85">
        <f t="shared" si="45"/>
        <v>1796</v>
      </c>
      <c r="Q93" s="85">
        <f t="shared" si="45"/>
        <v>1622</v>
      </c>
      <c r="R93" s="85">
        <f t="shared" si="45"/>
        <v>1691</v>
      </c>
      <c r="S93" s="85">
        <f t="shared" si="45"/>
        <v>1976</v>
      </c>
      <c r="T93" s="85">
        <f t="shared" si="45"/>
        <v>1976</v>
      </c>
      <c r="U93" s="85">
        <f t="shared" si="45"/>
        <v>0</v>
      </c>
      <c r="V93" s="85">
        <f t="shared" si="45"/>
        <v>0</v>
      </c>
      <c r="W93" s="85">
        <f t="shared" si="45"/>
        <v>0</v>
      </c>
      <c r="X93" s="85">
        <f t="shared" si="45"/>
        <v>0</v>
      </c>
      <c r="Y93" s="85">
        <f t="shared" si="45"/>
        <v>0</v>
      </c>
      <c r="Z93" s="85">
        <f t="shared" si="45"/>
        <v>0</v>
      </c>
      <c r="AA93" s="85">
        <f t="shared" si="45"/>
        <v>0</v>
      </c>
      <c r="AB93" s="85">
        <f t="shared" si="45"/>
        <v>0</v>
      </c>
      <c r="AC93" s="85">
        <f t="shared" si="45"/>
        <v>0</v>
      </c>
      <c r="AD93" s="85">
        <f t="shared" si="45"/>
        <v>0</v>
      </c>
      <c r="AE93" s="85">
        <f t="shared" si="45"/>
        <v>0</v>
      </c>
      <c r="AF93" s="85">
        <f t="shared" si="45"/>
        <v>0</v>
      </c>
      <c r="AG93" s="85">
        <f t="shared" si="45"/>
        <v>0</v>
      </c>
      <c r="AH93" s="85"/>
      <c r="AI93" s="85"/>
      <c r="AJ93" s="85"/>
      <c r="AK93" s="85"/>
      <c r="AL93" s="85"/>
      <c r="AM93" s="85"/>
      <c r="AN93" s="85"/>
      <c r="AO93" s="85"/>
      <c r="AP93" s="85"/>
      <c r="AQ93" s="85"/>
      <c r="AR93" s="85"/>
      <c r="AS93" s="85"/>
      <c r="AT93" s="85"/>
      <c r="AU93" s="85"/>
      <c r="AV93" s="85"/>
      <c r="AW93" s="85"/>
      <c r="AX93" s="85"/>
      <c r="AY93" s="85"/>
      <c r="AZ93" s="85"/>
      <c r="BA93" s="85"/>
      <c r="BB93" s="85"/>
      <c r="BC93" s="85"/>
      <c r="BD93" s="85"/>
      <c r="BE93" s="85"/>
      <c r="BF93" s="85"/>
      <c r="BG93" s="85"/>
      <c r="BH93" s="85"/>
      <c r="BI93" s="85"/>
      <c r="BJ93" s="85"/>
      <c r="BK93" s="85"/>
      <c r="BL93" s="85"/>
      <c r="BM93" s="85"/>
      <c r="BN93" s="85"/>
      <c r="BO93" s="85"/>
      <c r="BP93" s="85"/>
      <c r="BQ93" s="85"/>
      <c r="BR93" s="85"/>
      <c r="BS93" s="85"/>
      <c r="BT93" s="85"/>
      <c r="BU93" s="85"/>
      <c r="BV93" s="85"/>
      <c r="BW93" s="85"/>
      <c r="BX93" s="85"/>
      <c r="BY93" s="85"/>
      <c r="BZ93" s="85"/>
      <c r="CA93" s="85"/>
      <c r="CB93" s="85"/>
      <c r="CC93" s="85"/>
      <c r="CD93" s="85"/>
      <c r="CE93" s="85"/>
      <c r="CF93" s="85"/>
      <c r="CG93" s="85"/>
      <c r="CH93" s="85"/>
      <c r="CI93" s="85"/>
      <c r="CJ93" s="85"/>
      <c r="CK93" s="85"/>
      <c r="CL93" s="85"/>
      <c r="CM93" s="85"/>
      <c r="CN93" s="85"/>
      <c r="CO93" s="85"/>
      <c r="CP93" s="85"/>
      <c r="CQ93" s="85"/>
      <c r="CR93" s="85"/>
      <c r="CS93" s="85"/>
      <c r="CT93" s="85"/>
      <c r="CU93" s="85"/>
      <c r="CV93" s="85"/>
      <c r="CW93" s="85"/>
      <c r="CX93" s="85"/>
      <c r="CY93" s="85"/>
      <c r="CZ93" s="85"/>
      <c r="DA93" s="85"/>
    </row>
    <row r="94" spans="1:105" s="86" customFormat="1" hidden="1" x14ac:dyDescent="0.25">
      <c r="A94" s="86" t="s">
        <v>126</v>
      </c>
      <c r="C94" s="85">
        <f t="shared" ref="C94:AG94" si="46">C235-C314</f>
        <v>427</v>
      </c>
      <c r="D94" s="85">
        <f t="shared" si="46"/>
        <v>466</v>
      </c>
      <c r="E94" s="85">
        <f t="shared" si="46"/>
        <v>216</v>
      </c>
      <c r="F94" s="85">
        <f t="shared" si="46"/>
        <v>-51</v>
      </c>
      <c r="G94" s="85">
        <f t="shared" si="46"/>
        <v>-124</v>
      </c>
      <c r="H94" s="85">
        <f t="shared" si="46"/>
        <v>-357</v>
      </c>
      <c r="I94" s="85">
        <f t="shared" si="46"/>
        <v>-944</v>
      </c>
      <c r="J94" s="85">
        <f t="shared" si="46"/>
        <v>-2473</v>
      </c>
      <c r="K94" s="85">
        <f t="shared" si="46"/>
        <v>-1614</v>
      </c>
      <c r="L94" s="85">
        <f t="shared" si="46"/>
        <v>-1213</v>
      </c>
      <c r="M94" s="85">
        <f t="shared" si="46"/>
        <v>-1907</v>
      </c>
      <c r="N94" s="85">
        <f t="shared" si="46"/>
        <v>-2408</v>
      </c>
      <c r="O94" s="85">
        <f t="shared" si="46"/>
        <v>-3105</v>
      </c>
      <c r="P94" s="85">
        <f t="shared" si="46"/>
        <v>-3618</v>
      </c>
      <c r="Q94" s="85">
        <f t="shared" si="46"/>
        <v>-2286</v>
      </c>
      <c r="R94" s="85">
        <f t="shared" si="46"/>
        <v>-2552</v>
      </c>
      <c r="S94" s="85">
        <f t="shared" si="46"/>
        <v>-3131</v>
      </c>
      <c r="T94" s="85">
        <f t="shared" si="46"/>
        <v>-3131</v>
      </c>
      <c r="U94" s="85">
        <f t="shared" si="46"/>
        <v>0</v>
      </c>
      <c r="V94" s="85">
        <f t="shared" si="46"/>
        <v>0</v>
      </c>
      <c r="W94" s="85">
        <f t="shared" si="46"/>
        <v>0</v>
      </c>
      <c r="X94" s="85">
        <f t="shared" si="46"/>
        <v>0</v>
      </c>
      <c r="Y94" s="85">
        <f t="shared" si="46"/>
        <v>0</v>
      </c>
      <c r="Z94" s="85">
        <f t="shared" si="46"/>
        <v>0</v>
      </c>
      <c r="AA94" s="85">
        <f t="shared" si="46"/>
        <v>0</v>
      </c>
      <c r="AB94" s="85">
        <f t="shared" si="46"/>
        <v>0</v>
      </c>
      <c r="AC94" s="85">
        <f t="shared" si="46"/>
        <v>0</v>
      </c>
      <c r="AD94" s="85">
        <f t="shared" si="46"/>
        <v>0</v>
      </c>
      <c r="AE94" s="85">
        <f t="shared" si="46"/>
        <v>0</v>
      </c>
      <c r="AF94" s="85">
        <f t="shared" si="46"/>
        <v>0</v>
      </c>
      <c r="AG94" s="85">
        <f t="shared" si="46"/>
        <v>0</v>
      </c>
      <c r="AH94" s="85"/>
      <c r="AI94" s="85"/>
      <c r="AJ94" s="85"/>
      <c r="AK94" s="85"/>
      <c r="AL94" s="8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5"/>
      <c r="BY94" s="85"/>
      <c r="BZ94" s="85"/>
      <c r="CA94" s="85"/>
      <c r="CB94" s="85"/>
      <c r="CC94" s="85"/>
      <c r="CD94" s="85"/>
      <c r="CE94" s="85"/>
      <c r="CF94" s="85"/>
      <c r="CG94" s="85"/>
      <c r="CH94" s="85"/>
      <c r="CI94" s="85"/>
      <c r="CJ94" s="85"/>
      <c r="CK94" s="85"/>
      <c r="CL94" s="85"/>
      <c r="CM94" s="85"/>
      <c r="CN94" s="85"/>
      <c r="CO94" s="85"/>
      <c r="CP94" s="85"/>
      <c r="CQ94" s="85"/>
      <c r="CR94" s="85"/>
      <c r="CS94" s="85"/>
      <c r="CT94" s="85"/>
      <c r="CU94" s="85"/>
      <c r="CV94" s="85"/>
      <c r="CW94" s="85"/>
      <c r="CX94" s="85"/>
      <c r="CY94" s="85"/>
      <c r="CZ94" s="85"/>
      <c r="DA94" s="85"/>
    </row>
    <row r="95" spans="1:105" s="86" customFormat="1" hidden="1" x14ac:dyDescent="0.25">
      <c r="A95" s="86" t="s">
        <v>97</v>
      </c>
      <c r="C95" s="85">
        <f t="shared" ref="C95:AG95" si="47">C236-C315</f>
        <v>-7659</v>
      </c>
      <c r="D95" s="85">
        <f t="shared" si="47"/>
        <v>-7749</v>
      </c>
      <c r="E95" s="85">
        <f t="shared" si="47"/>
        <v>-6163</v>
      </c>
      <c r="F95" s="85">
        <f t="shared" si="47"/>
        <v>-9508</v>
      </c>
      <c r="G95" s="85">
        <f t="shared" si="47"/>
        <v>-7644</v>
      </c>
      <c r="H95" s="85">
        <f t="shared" si="47"/>
        <v>-5158</v>
      </c>
      <c r="I95" s="85">
        <f t="shared" si="47"/>
        <v>-6967</v>
      </c>
      <c r="J95" s="85">
        <f t="shared" si="47"/>
        <v>-4704</v>
      </c>
      <c r="K95" s="85">
        <f t="shared" si="47"/>
        <v>-2913</v>
      </c>
      <c r="L95" s="85">
        <f t="shared" si="47"/>
        <v>606</v>
      </c>
      <c r="M95" s="85">
        <f t="shared" si="47"/>
        <v>-3861</v>
      </c>
      <c r="N95" s="85">
        <f t="shared" si="47"/>
        <v>-6932</v>
      </c>
      <c r="O95" s="85">
        <f t="shared" si="47"/>
        <v>-4538</v>
      </c>
      <c r="P95" s="85">
        <f t="shared" si="47"/>
        <v>-4450</v>
      </c>
      <c r="Q95" s="85">
        <f t="shared" si="47"/>
        <v>1264</v>
      </c>
      <c r="R95" s="85">
        <f t="shared" si="47"/>
        <v>-11453</v>
      </c>
      <c r="S95" s="85">
        <f t="shared" si="47"/>
        <v>-8673</v>
      </c>
      <c r="T95" s="85">
        <f t="shared" si="47"/>
        <v>1327</v>
      </c>
      <c r="U95" s="85">
        <f t="shared" si="47"/>
        <v>0</v>
      </c>
      <c r="V95" s="85">
        <f t="shared" si="47"/>
        <v>0</v>
      </c>
      <c r="W95" s="85">
        <f t="shared" si="47"/>
        <v>0</v>
      </c>
      <c r="X95" s="85">
        <f t="shared" si="47"/>
        <v>0</v>
      </c>
      <c r="Y95" s="85">
        <f t="shared" si="47"/>
        <v>0</v>
      </c>
      <c r="Z95" s="85">
        <f t="shared" si="47"/>
        <v>0</v>
      </c>
      <c r="AA95" s="85">
        <f t="shared" si="47"/>
        <v>0</v>
      </c>
      <c r="AB95" s="85">
        <f t="shared" si="47"/>
        <v>0</v>
      </c>
      <c r="AC95" s="85">
        <f t="shared" si="47"/>
        <v>0</v>
      </c>
      <c r="AD95" s="85">
        <f t="shared" si="47"/>
        <v>0</v>
      </c>
      <c r="AE95" s="85">
        <f t="shared" si="47"/>
        <v>0</v>
      </c>
      <c r="AF95" s="85">
        <f t="shared" si="47"/>
        <v>0</v>
      </c>
      <c r="AG95" s="85">
        <f t="shared" si="47"/>
        <v>0</v>
      </c>
      <c r="AH95" s="85"/>
      <c r="AI95" s="85"/>
      <c r="AJ95" s="85"/>
      <c r="AK95" s="85"/>
      <c r="AL95" s="85"/>
      <c r="AM95" s="85"/>
      <c r="AN95" s="85"/>
      <c r="AO95" s="85"/>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c r="BR95" s="85"/>
      <c r="BS95" s="85"/>
      <c r="BT95" s="85"/>
      <c r="BU95" s="85"/>
      <c r="BV95" s="85"/>
      <c r="BW95" s="85"/>
      <c r="BX95" s="85"/>
      <c r="BY95" s="85"/>
      <c r="BZ95" s="85"/>
      <c r="CA95" s="85"/>
      <c r="CB95" s="85"/>
      <c r="CC95" s="85"/>
      <c r="CD95" s="85"/>
      <c r="CE95" s="85"/>
      <c r="CF95" s="85"/>
      <c r="CG95" s="85"/>
      <c r="CH95" s="85"/>
      <c r="CI95" s="85"/>
      <c r="CJ95" s="85"/>
      <c r="CK95" s="85"/>
      <c r="CL95" s="85"/>
      <c r="CM95" s="85"/>
      <c r="CN95" s="85"/>
      <c r="CO95" s="85"/>
      <c r="CP95" s="85"/>
      <c r="CQ95" s="85"/>
      <c r="CR95" s="85"/>
      <c r="CS95" s="85"/>
      <c r="CT95" s="85"/>
      <c r="CU95" s="85"/>
      <c r="CV95" s="85"/>
      <c r="CW95" s="85"/>
      <c r="CX95" s="85"/>
      <c r="CY95" s="85"/>
      <c r="CZ95" s="85"/>
      <c r="DA95" s="85"/>
    </row>
    <row r="96" spans="1:105" s="86" customFormat="1" hidden="1" x14ac:dyDescent="0.25">
      <c r="A96" s="86" t="s">
        <v>100</v>
      </c>
      <c r="C96" s="85">
        <f t="shared" ref="C96:AG96" si="48">C237-C316</f>
        <v>2002</v>
      </c>
      <c r="D96" s="85">
        <f t="shared" si="48"/>
        <v>1559</v>
      </c>
      <c r="E96" s="85">
        <f t="shared" si="48"/>
        <v>1260</v>
      </c>
      <c r="F96" s="85">
        <f t="shared" si="48"/>
        <v>1348</v>
      </c>
      <c r="G96" s="85">
        <f t="shared" si="48"/>
        <v>3412</v>
      </c>
      <c r="H96" s="85">
        <f t="shared" si="48"/>
        <v>3607</v>
      </c>
      <c r="I96" s="85">
        <f t="shared" si="48"/>
        <v>3435</v>
      </c>
      <c r="J96" s="85">
        <f t="shared" si="48"/>
        <v>3505</v>
      </c>
      <c r="K96" s="85">
        <f t="shared" si="48"/>
        <v>3570</v>
      </c>
      <c r="L96" s="85">
        <f t="shared" si="48"/>
        <v>3548</v>
      </c>
      <c r="M96" s="85">
        <f t="shared" si="48"/>
        <v>3491</v>
      </c>
      <c r="N96" s="85">
        <f t="shared" si="48"/>
        <v>3430</v>
      </c>
      <c r="O96" s="85">
        <f t="shared" si="48"/>
        <v>3423</v>
      </c>
      <c r="P96" s="85">
        <f t="shared" si="48"/>
        <v>3450</v>
      </c>
      <c r="Q96" s="85">
        <f t="shared" si="48"/>
        <v>3086</v>
      </c>
      <c r="R96" s="85">
        <f t="shared" si="48"/>
        <v>1089</v>
      </c>
      <c r="S96" s="85">
        <f t="shared" si="48"/>
        <v>1242</v>
      </c>
      <c r="T96" s="85">
        <f t="shared" si="48"/>
        <v>1242</v>
      </c>
      <c r="U96" s="85">
        <f t="shared" si="48"/>
        <v>0</v>
      </c>
      <c r="V96" s="85">
        <f t="shared" si="48"/>
        <v>0</v>
      </c>
      <c r="W96" s="85">
        <f t="shared" si="48"/>
        <v>0</v>
      </c>
      <c r="X96" s="85">
        <f t="shared" si="48"/>
        <v>0</v>
      </c>
      <c r="Y96" s="85">
        <f t="shared" si="48"/>
        <v>0</v>
      </c>
      <c r="Z96" s="85">
        <f t="shared" si="48"/>
        <v>0</v>
      </c>
      <c r="AA96" s="85">
        <f t="shared" si="48"/>
        <v>0</v>
      </c>
      <c r="AB96" s="85">
        <f t="shared" si="48"/>
        <v>0</v>
      </c>
      <c r="AC96" s="85">
        <f t="shared" si="48"/>
        <v>0</v>
      </c>
      <c r="AD96" s="85">
        <f t="shared" si="48"/>
        <v>0</v>
      </c>
      <c r="AE96" s="85">
        <f t="shared" si="48"/>
        <v>0</v>
      </c>
      <c r="AF96" s="85">
        <f t="shared" si="48"/>
        <v>0</v>
      </c>
      <c r="AG96" s="85">
        <f t="shared" si="48"/>
        <v>0</v>
      </c>
      <c r="AH96" s="85"/>
      <c r="AI96" s="85"/>
      <c r="AJ96" s="85"/>
      <c r="AK96" s="85"/>
      <c r="AL96" s="8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5"/>
      <c r="BY96" s="85"/>
      <c r="BZ96" s="85"/>
      <c r="CA96" s="85"/>
      <c r="CB96" s="85"/>
      <c r="CC96" s="85"/>
      <c r="CD96" s="85"/>
      <c r="CE96" s="85"/>
      <c r="CF96" s="85"/>
      <c r="CG96" s="85"/>
      <c r="CH96" s="85"/>
      <c r="CI96" s="85"/>
      <c r="CJ96" s="85"/>
      <c r="CK96" s="85"/>
      <c r="CL96" s="85"/>
      <c r="CM96" s="85"/>
      <c r="CN96" s="85"/>
      <c r="CO96" s="85"/>
      <c r="CP96" s="85"/>
      <c r="CQ96" s="85"/>
      <c r="CR96" s="85"/>
      <c r="CS96" s="85"/>
      <c r="CT96" s="85"/>
      <c r="CU96" s="85"/>
      <c r="CV96" s="85"/>
      <c r="CW96" s="85"/>
      <c r="CX96" s="85"/>
      <c r="CY96" s="85"/>
      <c r="CZ96" s="85"/>
      <c r="DA96" s="85"/>
    </row>
    <row r="97" spans="1:105" s="86" customFormat="1" hidden="1" x14ac:dyDescent="0.25">
      <c r="A97" s="86" t="s">
        <v>79</v>
      </c>
      <c r="C97" s="85">
        <f t="shared" ref="C97:AG97" si="49">C238-C317</f>
        <v>-702</v>
      </c>
      <c r="D97" s="85">
        <f t="shared" si="49"/>
        <v>-1852</v>
      </c>
      <c r="E97" s="85">
        <f t="shared" si="49"/>
        <v>-2328</v>
      </c>
      <c r="F97" s="85">
        <f t="shared" si="49"/>
        <v>-2160</v>
      </c>
      <c r="G97" s="85">
        <f t="shared" si="49"/>
        <v>2000</v>
      </c>
      <c r="H97" s="85">
        <f t="shared" si="49"/>
        <v>897</v>
      </c>
      <c r="I97" s="85">
        <f t="shared" si="49"/>
        <v>414</v>
      </c>
      <c r="J97" s="85">
        <f t="shared" si="49"/>
        <v>2368</v>
      </c>
      <c r="K97" s="85">
        <f t="shared" si="49"/>
        <v>3133</v>
      </c>
      <c r="L97" s="85">
        <f t="shared" si="49"/>
        <v>1617</v>
      </c>
      <c r="M97" s="85">
        <f t="shared" si="49"/>
        <v>4227</v>
      </c>
      <c r="N97" s="85">
        <f t="shared" si="49"/>
        <v>-10</v>
      </c>
      <c r="O97" s="85">
        <f t="shared" si="49"/>
        <v>-733</v>
      </c>
      <c r="P97" s="85">
        <f t="shared" si="49"/>
        <v>1466</v>
      </c>
      <c r="Q97" s="85">
        <f t="shared" si="49"/>
        <v>1377</v>
      </c>
      <c r="R97" s="85">
        <f t="shared" si="49"/>
        <v>-173</v>
      </c>
      <c r="S97" s="85">
        <f t="shared" si="49"/>
        <v>-1850</v>
      </c>
      <c r="T97" s="85">
        <f t="shared" si="49"/>
        <v>-1850</v>
      </c>
      <c r="U97" s="85">
        <f t="shared" si="49"/>
        <v>0</v>
      </c>
      <c r="V97" s="85">
        <f t="shared" si="49"/>
        <v>0</v>
      </c>
      <c r="W97" s="85">
        <f t="shared" si="49"/>
        <v>0</v>
      </c>
      <c r="X97" s="85">
        <f t="shared" si="49"/>
        <v>0</v>
      </c>
      <c r="Y97" s="85">
        <f t="shared" si="49"/>
        <v>0</v>
      </c>
      <c r="Z97" s="85">
        <f t="shared" si="49"/>
        <v>0</v>
      </c>
      <c r="AA97" s="85">
        <f t="shared" si="49"/>
        <v>0</v>
      </c>
      <c r="AB97" s="85">
        <f t="shared" si="49"/>
        <v>0</v>
      </c>
      <c r="AC97" s="85">
        <f t="shared" si="49"/>
        <v>0</v>
      </c>
      <c r="AD97" s="85">
        <f t="shared" si="49"/>
        <v>0</v>
      </c>
      <c r="AE97" s="85">
        <f t="shared" si="49"/>
        <v>0</v>
      </c>
      <c r="AF97" s="85">
        <f t="shared" si="49"/>
        <v>0</v>
      </c>
      <c r="AG97" s="85">
        <f t="shared" si="49"/>
        <v>0</v>
      </c>
      <c r="AH97" s="85"/>
      <c r="AI97" s="85"/>
      <c r="AJ97" s="85"/>
      <c r="AK97" s="85"/>
      <c r="AL97" s="85"/>
      <c r="AM97" s="85"/>
      <c r="AN97" s="85"/>
      <c r="AO97" s="85"/>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85"/>
      <c r="BO97" s="85"/>
      <c r="BP97" s="85"/>
      <c r="BQ97" s="85"/>
      <c r="BR97" s="85"/>
      <c r="BS97" s="85"/>
      <c r="BT97" s="85"/>
      <c r="BU97" s="85"/>
      <c r="BV97" s="85"/>
      <c r="BW97" s="85"/>
      <c r="BX97" s="85"/>
      <c r="BY97" s="85"/>
      <c r="BZ97" s="85"/>
      <c r="CA97" s="85"/>
      <c r="CB97" s="85"/>
      <c r="CC97" s="85"/>
      <c r="CD97" s="85"/>
      <c r="CE97" s="85"/>
      <c r="CF97" s="85"/>
      <c r="CG97" s="85"/>
      <c r="CH97" s="85"/>
      <c r="CI97" s="85"/>
      <c r="CJ97" s="85"/>
      <c r="CK97" s="85"/>
      <c r="CL97" s="85"/>
      <c r="CM97" s="85"/>
      <c r="CN97" s="85"/>
      <c r="CO97" s="85"/>
      <c r="CP97" s="85"/>
      <c r="CQ97" s="85"/>
      <c r="CR97" s="85"/>
      <c r="CS97" s="85"/>
      <c r="CT97" s="85"/>
      <c r="CU97" s="85"/>
      <c r="CV97" s="85"/>
      <c r="CW97" s="85"/>
      <c r="CX97" s="85"/>
      <c r="CY97" s="85"/>
      <c r="CZ97" s="85"/>
      <c r="DA97" s="85"/>
    </row>
    <row r="98" spans="1:105" s="86" customFormat="1" hidden="1" x14ac:dyDescent="0.25">
      <c r="A98" s="86" t="s">
        <v>88</v>
      </c>
      <c r="C98" s="85">
        <f t="shared" ref="C98:AG98" si="50">C239-C318</f>
        <v>0</v>
      </c>
      <c r="D98" s="85">
        <f t="shared" si="50"/>
        <v>0</v>
      </c>
      <c r="E98" s="85">
        <f t="shared" si="50"/>
        <v>0</v>
      </c>
      <c r="F98" s="85">
        <f t="shared" si="50"/>
        <v>0</v>
      </c>
      <c r="G98" s="85">
        <f t="shared" si="50"/>
        <v>0</v>
      </c>
      <c r="H98" s="85">
        <f t="shared" si="50"/>
        <v>0</v>
      </c>
      <c r="I98" s="85">
        <f t="shared" si="50"/>
        <v>0</v>
      </c>
      <c r="J98" s="85">
        <f t="shared" si="50"/>
        <v>0</v>
      </c>
      <c r="K98" s="85">
        <f t="shared" si="50"/>
        <v>0</v>
      </c>
      <c r="L98" s="85">
        <f t="shared" si="50"/>
        <v>0</v>
      </c>
      <c r="M98" s="85">
        <f t="shared" si="50"/>
        <v>0</v>
      </c>
      <c r="N98" s="85">
        <f t="shared" si="50"/>
        <v>0</v>
      </c>
      <c r="O98" s="85">
        <f t="shared" si="50"/>
        <v>0</v>
      </c>
      <c r="P98" s="85">
        <f t="shared" si="50"/>
        <v>0</v>
      </c>
      <c r="Q98" s="85">
        <f t="shared" si="50"/>
        <v>0</v>
      </c>
      <c r="R98" s="85">
        <f t="shared" si="50"/>
        <v>0</v>
      </c>
      <c r="S98" s="85">
        <f t="shared" si="50"/>
        <v>0</v>
      </c>
      <c r="T98" s="85">
        <f t="shared" si="50"/>
        <v>0</v>
      </c>
      <c r="U98" s="85">
        <f t="shared" si="50"/>
        <v>0</v>
      </c>
      <c r="V98" s="85">
        <f t="shared" si="50"/>
        <v>0</v>
      </c>
      <c r="W98" s="85">
        <f t="shared" si="50"/>
        <v>0</v>
      </c>
      <c r="X98" s="85">
        <f t="shared" si="50"/>
        <v>0</v>
      </c>
      <c r="Y98" s="85">
        <f t="shared" si="50"/>
        <v>0</v>
      </c>
      <c r="Z98" s="85">
        <f t="shared" si="50"/>
        <v>0</v>
      </c>
      <c r="AA98" s="85">
        <f t="shared" si="50"/>
        <v>0</v>
      </c>
      <c r="AB98" s="85">
        <f t="shared" si="50"/>
        <v>0</v>
      </c>
      <c r="AC98" s="85">
        <f t="shared" si="50"/>
        <v>0</v>
      </c>
      <c r="AD98" s="85">
        <f t="shared" si="50"/>
        <v>0</v>
      </c>
      <c r="AE98" s="85">
        <f t="shared" si="50"/>
        <v>0</v>
      </c>
      <c r="AF98" s="85">
        <f t="shared" si="50"/>
        <v>0</v>
      </c>
      <c r="AG98" s="85">
        <f t="shared" si="50"/>
        <v>0</v>
      </c>
      <c r="AH98" s="85"/>
      <c r="AI98" s="85"/>
      <c r="AJ98" s="85"/>
      <c r="AK98" s="85"/>
      <c r="AL98" s="8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5"/>
      <c r="BY98" s="85"/>
      <c r="BZ98" s="85"/>
      <c r="CA98" s="85"/>
      <c r="CB98" s="85"/>
      <c r="CC98" s="85"/>
      <c r="CD98" s="85"/>
      <c r="CE98" s="85"/>
      <c r="CF98" s="85"/>
      <c r="CG98" s="85"/>
      <c r="CH98" s="85"/>
      <c r="CI98" s="85"/>
      <c r="CJ98" s="85"/>
      <c r="CK98" s="85"/>
      <c r="CL98" s="85"/>
      <c r="CM98" s="85"/>
      <c r="CN98" s="85"/>
      <c r="CO98" s="85"/>
      <c r="CP98" s="85"/>
      <c r="CQ98" s="85"/>
      <c r="CR98" s="85"/>
      <c r="CS98" s="85"/>
      <c r="CT98" s="85"/>
      <c r="CU98" s="85"/>
      <c r="CV98" s="85"/>
      <c r="CW98" s="85"/>
      <c r="CX98" s="85"/>
      <c r="CY98" s="85"/>
      <c r="CZ98" s="85"/>
      <c r="DA98" s="85"/>
    </row>
    <row r="99" spans="1:105" s="86" customFormat="1" hidden="1" x14ac:dyDescent="0.25">
      <c r="A99" s="86" t="s">
        <v>140</v>
      </c>
      <c r="C99" s="85">
        <f t="shared" ref="C99:AG99" si="51">C240-C319</f>
        <v>0</v>
      </c>
      <c r="D99" s="85">
        <f t="shared" si="51"/>
        <v>0</v>
      </c>
      <c r="E99" s="85">
        <f t="shared" si="51"/>
        <v>0</v>
      </c>
      <c r="F99" s="85">
        <f t="shared" si="51"/>
        <v>0</v>
      </c>
      <c r="G99" s="85">
        <f t="shared" si="51"/>
        <v>0</v>
      </c>
      <c r="H99" s="85">
        <f t="shared" si="51"/>
        <v>0</v>
      </c>
      <c r="I99" s="85">
        <f t="shared" si="51"/>
        <v>0</v>
      </c>
      <c r="J99" s="85">
        <f t="shared" si="51"/>
        <v>0</v>
      </c>
      <c r="K99" s="85">
        <f t="shared" si="51"/>
        <v>0</v>
      </c>
      <c r="L99" s="85">
        <f t="shared" si="51"/>
        <v>0</v>
      </c>
      <c r="M99" s="85">
        <f t="shared" si="51"/>
        <v>0</v>
      </c>
      <c r="N99" s="85">
        <f t="shared" si="51"/>
        <v>0</v>
      </c>
      <c r="O99" s="85">
        <f t="shared" si="51"/>
        <v>0</v>
      </c>
      <c r="P99" s="85">
        <f t="shared" si="51"/>
        <v>0</v>
      </c>
      <c r="Q99" s="85">
        <f t="shared" si="51"/>
        <v>0</v>
      </c>
      <c r="R99" s="85">
        <f t="shared" si="51"/>
        <v>0</v>
      </c>
      <c r="S99" s="85">
        <f t="shared" si="51"/>
        <v>0</v>
      </c>
      <c r="T99" s="85">
        <f t="shared" si="51"/>
        <v>0</v>
      </c>
      <c r="U99" s="85">
        <f t="shared" si="51"/>
        <v>0</v>
      </c>
      <c r="V99" s="85">
        <f t="shared" si="51"/>
        <v>0</v>
      </c>
      <c r="W99" s="85">
        <f t="shared" si="51"/>
        <v>0</v>
      </c>
      <c r="X99" s="85">
        <f t="shared" si="51"/>
        <v>0</v>
      </c>
      <c r="Y99" s="85">
        <f t="shared" si="51"/>
        <v>0</v>
      </c>
      <c r="Z99" s="85">
        <f t="shared" si="51"/>
        <v>0</v>
      </c>
      <c r="AA99" s="85">
        <f t="shared" si="51"/>
        <v>0</v>
      </c>
      <c r="AB99" s="85">
        <f t="shared" si="51"/>
        <v>0</v>
      </c>
      <c r="AC99" s="85">
        <f t="shared" si="51"/>
        <v>0</v>
      </c>
      <c r="AD99" s="85">
        <f t="shared" si="51"/>
        <v>0</v>
      </c>
      <c r="AE99" s="85">
        <f t="shared" si="51"/>
        <v>0</v>
      </c>
      <c r="AF99" s="85">
        <f t="shared" si="51"/>
        <v>0</v>
      </c>
      <c r="AG99" s="85">
        <f t="shared" si="51"/>
        <v>0</v>
      </c>
      <c r="AH99" s="85"/>
      <c r="AI99" s="85"/>
      <c r="AJ99" s="85"/>
      <c r="AK99" s="85"/>
      <c r="AL99" s="8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c r="CH99" s="85"/>
      <c r="CI99" s="85"/>
      <c r="CJ99" s="85"/>
      <c r="CK99" s="85"/>
      <c r="CL99" s="85"/>
      <c r="CM99" s="85"/>
      <c r="CN99" s="85"/>
      <c r="CO99" s="85"/>
      <c r="CP99" s="85"/>
      <c r="CQ99" s="85"/>
      <c r="CR99" s="85"/>
      <c r="CS99" s="85"/>
      <c r="CT99" s="85"/>
      <c r="CU99" s="85"/>
      <c r="CV99" s="85"/>
      <c r="CW99" s="85"/>
      <c r="CX99" s="85"/>
      <c r="CY99" s="85"/>
      <c r="CZ99" s="85"/>
      <c r="DA99" s="85"/>
    </row>
    <row r="100" spans="1:105" s="86" customFormat="1" hidden="1" x14ac:dyDescent="0.25">
      <c r="A100" s="86" t="s">
        <v>94</v>
      </c>
      <c r="C100" s="85">
        <f t="shared" ref="C100:AG100" si="52">C241-C320</f>
        <v>19542</v>
      </c>
      <c r="D100" s="85">
        <f t="shared" si="52"/>
        <v>19543</v>
      </c>
      <c r="E100" s="85">
        <f t="shared" si="52"/>
        <v>19540</v>
      </c>
      <c r="F100" s="85">
        <f t="shared" si="52"/>
        <v>19541</v>
      </c>
      <c r="G100" s="85">
        <f t="shared" si="52"/>
        <v>19542</v>
      </c>
      <c r="H100" s="85">
        <f t="shared" si="52"/>
        <v>19541</v>
      </c>
      <c r="I100" s="85">
        <f t="shared" si="52"/>
        <v>19541</v>
      </c>
      <c r="J100" s="85">
        <f t="shared" si="52"/>
        <v>19539</v>
      </c>
      <c r="K100" s="85">
        <f t="shared" si="52"/>
        <v>19543</v>
      </c>
      <c r="L100" s="85">
        <f t="shared" si="52"/>
        <v>4539</v>
      </c>
      <c r="M100" s="85">
        <f t="shared" si="52"/>
        <v>4542</v>
      </c>
      <c r="N100" s="85">
        <f t="shared" si="52"/>
        <v>4542</v>
      </c>
      <c r="O100" s="85">
        <f t="shared" si="52"/>
        <v>4538</v>
      </c>
      <c r="P100" s="85">
        <f t="shared" si="52"/>
        <v>4543</v>
      </c>
      <c r="Q100" s="85">
        <f t="shared" si="52"/>
        <v>4540</v>
      </c>
      <c r="R100" s="85">
        <f t="shared" si="52"/>
        <v>4544</v>
      </c>
      <c r="S100" s="85">
        <f t="shared" si="52"/>
        <v>4538</v>
      </c>
      <c r="T100" s="85">
        <f t="shared" si="52"/>
        <v>4538</v>
      </c>
      <c r="U100" s="85">
        <f t="shared" si="52"/>
        <v>0</v>
      </c>
      <c r="V100" s="85">
        <f t="shared" si="52"/>
        <v>0</v>
      </c>
      <c r="W100" s="85">
        <f t="shared" si="52"/>
        <v>0</v>
      </c>
      <c r="X100" s="85">
        <f t="shared" si="52"/>
        <v>0</v>
      </c>
      <c r="Y100" s="85">
        <f t="shared" si="52"/>
        <v>0</v>
      </c>
      <c r="Z100" s="85">
        <f t="shared" si="52"/>
        <v>0</v>
      </c>
      <c r="AA100" s="85">
        <f t="shared" si="52"/>
        <v>0</v>
      </c>
      <c r="AB100" s="85">
        <f t="shared" si="52"/>
        <v>0</v>
      </c>
      <c r="AC100" s="85">
        <f t="shared" si="52"/>
        <v>0</v>
      </c>
      <c r="AD100" s="85">
        <f t="shared" si="52"/>
        <v>0</v>
      </c>
      <c r="AE100" s="85">
        <f t="shared" si="52"/>
        <v>0</v>
      </c>
      <c r="AF100" s="85">
        <f t="shared" si="52"/>
        <v>0</v>
      </c>
      <c r="AG100" s="85">
        <f t="shared" si="52"/>
        <v>0</v>
      </c>
      <c r="AH100" s="85"/>
      <c r="AI100" s="85"/>
      <c r="AJ100" s="85"/>
      <c r="AK100" s="85"/>
      <c r="AL100" s="8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5"/>
      <c r="BY100" s="85"/>
      <c r="BZ100" s="85"/>
      <c r="CA100" s="85"/>
      <c r="CB100" s="85"/>
      <c r="CC100" s="85"/>
      <c r="CD100" s="85"/>
      <c r="CE100" s="85"/>
      <c r="CF100" s="85"/>
      <c r="CG100" s="85"/>
      <c r="CH100" s="85"/>
      <c r="CI100" s="85"/>
      <c r="CJ100" s="85"/>
      <c r="CK100" s="85"/>
      <c r="CL100" s="85"/>
      <c r="CM100" s="85"/>
      <c r="CN100" s="85"/>
      <c r="CO100" s="85"/>
      <c r="CP100" s="85"/>
      <c r="CQ100" s="85"/>
      <c r="CR100" s="85"/>
      <c r="CS100" s="85"/>
      <c r="CT100" s="85"/>
      <c r="CU100" s="85"/>
      <c r="CV100" s="85"/>
      <c r="CW100" s="85"/>
      <c r="CX100" s="85"/>
      <c r="CY100" s="85"/>
      <c r="CZ100" s="85"/>
      <c r="DA100" s="85"/>
    </row>
    <row r="101" spans="1:105" s="86" customFormat="1" hidden="1" x14ac:dyDescent="0.25">
      <c r="A101" s="86" t="s">
        <v>141</v>
      </c>
      <c r="C101" s="85">
        <f t="shared" ref="C101:AG101" si="53">C242-C321</f>
        <v>14563</v>
      </c>
      <c r="D101" s="85">
        <f t="shared" si="53"/>
        <v>14604</v>
      </c>
      <c r="E101" s="85">
        <f t="shared" si="53"/>
        <v>14757</v>
      </c>
      <c r="F101" s="85">
        <f t="shared" si="53"/>
        <v>14572</v>
      </c>
      <c r="G101" s="85">
        <f t="shared" si="53"/>
        <v>14395</v>
      </c>
      <c r="H101" s="85">
        <f t="shared" si="53"/>
        <v>14626</v>
      </c>
      <c r="I101" s="85">
        <f t="shared" si="53"/>
        <v>14598</v>
      </c>
      <c r="J101" s="85">
        <f t="shared" si="53"/>
        <v>14962</v>
      </c>
      <c r="K101" s="85">
        <f t="shared" si="53"/>
        <v>14877</v>
      </c>
      <c r="L101" s="85">
        <f t="shared" si="53"/>
        <v>-256</v>
      </c>
      <c r="M101" s="85">
        <f t="shared" si="53"/>
        <v>-426</v>
      </c>
      <c r="N101" s="85">
        <f t="shared" si="53"/>
        <v>-23</v>
      </c>
      <c r="O101" s="85">
        <f t="shared" si="53"/>
        <v>-236</v>
      </c>
      <c r="P101" s="85">
        <f t="shared" si="53"/>
        <v>-269</v>
      </c>
      <c r="Q101" s="85">
        <f t="shared" si="53"/>
        <v>-199</v>
      </c>
      <c r="R101" s="85">
        <f t="shared" si="53"/>
        <v>-252</v>
      </c>
      <c r="S101" s="85">
        <f t="shared" si="53"/>
        <v>42</v>
      </c>
      <c r="T101" s="85">
        <f t="shared" si="53"/>
        <v>42</v>
      </c>
      <c r="U101" s="85">
        <f t="shared" si="53"/>
        <v>0</v>
      </c>
      <c r="V101" s="85">
        <f t="shared" si="53"/>
        <v>0</v>
      </c>
      <c r="W101" s="85">
        <f t="shared" si="53"/>
        <v>0</v>
      </c>
      <c r="X101" s="85">
        <f t="shared" si="53"/>
        <v>0</v>
      </c>
      <c r="Y101" s="85">
        <f t="shared" si="53"/>
        <v>0</v>
      </c>
      <c r="Z101" s="85">
        <f t="shared" si="53"/>
        <v>0</v>
      </c>
      <c r="AA101" s="85">
        <f t="shared" si="53"/>
        <v>0</v>
      </c>
      <c r="AB101" s="85">
        <f t="shared" si="53"/>
        <v>0</v>
      </c>
      <c r="AC101" s="85">
        <f t="shared" si="53"/>
        <v>0</v>
      </c>
      <c r="AD101" s="85">
        <f t="shared" si="53"/>
        <v>0</v>
      </c>
      <c r="AE101" s="85">
        <f t="shared" si="53"/>
        <v>0</v>
      </c>
      <c r="AF101" s="85">
        <f t="shared" si="53"/>
        <v>0</v>
      </c>
      <c r="AG101" s="85">
        <f t="shared" si="53"/>
        <v>0</v>
      </c>
      <c r="AH101" s="85"/>
      <c r="AI101" s="85"/>
      <c r="AJ101" s="85"/>
      <c r="AK101" s="85"/>
      <c r="AL101" s="8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c r="BR101" s="85"/>
      <c r="BS101" s="85"/>
      <c r="BT101" s="85"/>
      <c r="BU101" s="85"/>
      <c r="BV101" s="85"/>
      <c r="BW101" s="85"/>
      <c r="BX101" s="85"/>
      <c r="BY101" s="85"/>
      <c r="BZ101" s="85"/>
      <c r="CA101" s="85"/>
      <c r="CB101" s="85"/>
      <c r="CC101" s="85"/>
      <c r="CD101" s="85"/>
      <c r="CE101" s="85"/>
      <c r="CF101" s="85"/>
      <c r="CG101" s="85"/>
      <c r="CH101" s="85"/>
      <c r="CI101" s="85"/>
      <c r="CJ101" s="85"/>
      <c r="CK101" s="85"/>
      <c r="CL101" s="85"/>
      <c r="CM101" s="85"/>
      <c r="CN101" s="85"/>
      <c r="CO101" s="85"/>
      <c r="CP101" s="85"/>
      <c r="CQ101" s="85"/>
      <c r="CR101" s="85"/>
      <c r="CS101" s="85"/>
      <c r="CT101" s="85"/>
      <c r="CU101" s="85"/>
      <c r="CV101" s="85"/>
      <c r="CW101" s="85"/>
      <c r="CX101" s="85"/>
      <c r="CY101" s="85"/>
      <c r="CZ101" s="85"/>
      <c r="DA101" s="85"/>
    </row>
    <row r="102" spans="1:105" s="86" customFormat="1" hidden="1" x14ac:dyDescent="0.25">
      <c r="A102" s="86" t="s">
        <v>142</v>
      </c>
      <c r="C102" s="85">
        <f t="shared" ref="C102:AG102" si="54">C243-C322</f>
        <v>-35255</v>
      </c>
      <c r="D102" s="85">
        <f t="shared" si="54"/>
        <v>-35255</v>
      </c>
      <c r="E102" s="85">
        <f t="shared" si="54"/>
        <v>-35256</v>
      </c>
      <c r="F102" s="85">
        <f t="shared" si="54"/>
        <v>-35253</v>
      </c>
      <c r="G102" s="85">
        <f t="shared" si="54"/>
        <v>-35256</v>
      </c>
      <c r="H102" s="85">
        <f t="shared" si="54"/>
        <v>-35254</v>
      </c>
      <c r="I102" s="85">
        <f t="shared" si="54"/>
        <v>-35408</v>
      </c>
      <c r="J102" s="85">
        <f t="shared" si="54"/>
        <v>-35255</v>
      </c>
      <c r="K102" s="85">
        <f t="shared" si="54"/>
        <v>-35255</v>
      </c>
      <c r="L102" s="85">
        <f t="shared" si="54"/>
        <v>-5256</v>
      </c>
      <c r="M102" s="85">
        <f t="shared" si="54"/>
        <v>-5408</v>
      </c>
      <c r="N102" s="85">
        <f t="shared" si="54"/>
        <v>-5414</v>
      </c>
      <c r="O102" s="85">
        <f t="shared" si="54"/>
        <v>-5254</v>
      </c>
      <c r="P102" s="85">
        <f t="shared" si="54"/>
        <v>-5255</v>
      </c>
      <c r="Q102" s="85">
        <f t="shared" si="54"/>
        <v>-5254</v>
      </c>
      <c r="R102" s="85">
        <f t="shared" si="54"/>
        <v>-5409</v>
      </c>
      <c r="S102" s="85">
        <f t="shared" si="54"/>
        <v>-5411</v>
      </c>
      <c r="T102" s="85">
        <f t="shared" si="54"/>
        <v>-5411</v>
      </c>
      <c r="U102" s="85">
        <f t="shared" si="54"/>
        <v>0</v>
      </c>
      <c r="V102" s="85">
        <f t="shared" si="54"/>
        <v>0</v>
      </c>
      <c r="W102" s="85">
        <f t="shared" si="54"/>
        <v>0</v>
      </c>
      <c r="X102" s="85">
        <f t="shared" si="54"/>
        <v>0</v>
      </c>
      <c r="Y102" s="85">
        <f t="shared" si="54"/>
        <v>0</v>
      </c>
      <c r="Z102" s="85">
        <f t="shared" si="54"/>
        <v>0</v>
      </c>
      <c r="AA102" s="85">
        <f t="shared" si="54"/>
        <v>0</v>
      </c>
      <c r="AB102" s="85">
        <f t="shared" si="54"/>
        <v>0</v>
      </c>
      <c r="AC102" s="85">
        <f t="shared" si="54"/>
        <v>0</v>
      </c>
      <c r="AD102" s="85">
        <f t="shared" si="54"/>
        <v>0</v>
      </c>
      <c r="AE102" s="85">
        <f t="shared" si="54"/>
        <v>0</v>
      </c>
      <c r="AF102" s="85">
        <f t="shared" si="54"/>
        <v>0</v>
      </c>
      <c r="AG102" s="85">
        <f t="shared" si="54"/>
        <v>0</v>
      </c>
      <c r="AH102" s="85"/>
      <c r="AI102" s="85"/>
      <c r="AJ102" s="85"/>
      <c r="AK102" s="85"/>
      <c r="AL102" s="8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5"/>
      <c r="BY102" s="85"/>
      <c r="BZ102" s="85"/>
      <c r="CA102" s="85"/>
      <c r="CB102" s="85"/>
      <c r="CC102" s="85"/>
      <c r="CD102" s="85"/>
      <c r="CE102" s="85"/>
      <c r="CF102" s="85"/>
      <c r="CG102" s="85"/>
      <c r="CH102" s="85"/>
      <c r="CI102" s="85"/>
      <c r="CJ102" s="85"/>
      <c r="CK102" s="85"/>
      <c r="CL102" s="85"/>
      <c r="CM102" s="85"/>
      <c r="CN102" s="85"/>
      <c r="CO102" s="85"/>
      <c r="CP102" s="85"/>
      <c r="CQ102" s="85"/>
      <c r="CR102" s="85"/>
      <c r="CS102" s="85"/>
      <c r="CT102" s="85"/>
      <c r="CU102" s="85"/>
      <c r="CV102" s="85"/>
      <c r="CW102" s="85"/>
      <c r="CX102" s="85"/>
      <c r="CY102" s="85"/>
      <c r="CZ102" s="85"/>
      <c r="DA102" s="85"/>
    </row>
    <row r="103" spans="1:105" s="86" customFormat="1" hidden="1" x14ac:dyDescent="0.25">
      <c r="A103" s="86" t="s">
        <v>143</v>
      </c>
      <c r="C103" s="85">
        <f t="shared" ref="C103:AG103" si="55">C244-C323</f>
        <v>0</v>
      </c>
      <c r="D103" s="85">
        <f t="shared" si="55"/>
        <v>0</v>
      </c>
      <c r="E103" s="85">
        <f t="shared" si="55"/>
        <v>0</v>
      </c>
      <c r="F103" s="85">
        <f t="shared" si="55"/>
        <v>0</v>
      </c>
      <c r="G103" s="85">
        <f t="shared" si="55"/>
        <v>0</v>
      </c>
      <c r="H103" s="85">
        <f t="shared" si="55"/>
        <v>0</v>
      </c>
      <c r="I103" s="85">
        <f t="shared" si="55"/>
        <v>0</v>
      </c>
      <c r="J103" s="85">
        <f t="shared" si="55"/>
        <v>0</v>
      </c>
      <c r="K103" s="85">
        <f t="shared" si="55"/>
        <v>0</v>
      </c>
      <c r="L103" s="85">
        <f t="shared" si="55"/>
        <v>0</v>
      </c>
      <c r="M103" s="85">
        <f t="shared" si="55"/>
        <v>0</v>
      </c>
      <c r="N103" s="85">
        <f t="shared" si="55"/>
        <v>0</v>
      </c>
      <c r="O103" s="85">
        <f t="shared" si="55"/>
        <v>0</v>
      </c>
      <c r="P103" s="85">
        <f t="shared" si="55"/>
        <v>0</v>
      </c>
      <c r="Q103" s="85">
        <f t="shared" si="55"/>
        <v>0</v>
      </c>
      <c r="R103" s="85">
        <f t="shared" si="55"/>
        <v>0</v>
      </c>
      <c r="S103" s="85">
        <f t="shared" si="55"/>
        <v>0</v>
      </c>
      <c r="T103" s="85">
        <f t="shared" si="55"/>
        <v>0</v>
      </c>
      <c r="U103" s="85">
        <f t="shared" si="55"/>
        <v>0</v>
      </c>
      <c r="V103" s="85">
        <f t="shared" si="55"/>
        <v>0</v>
      </c>
      <c r="W103" s="85">
        <f t="shared" si="55"/>
        <v>0</v>
      </c>
      <c r="X103" s="85">
        <f t="shared" si="55"/>
        <v>0</v>
      </c>
      <c r="Y103" s="85">
        <f t="shared" si="55"/>
        <v>0</v>
      </c>
      <c r="Z103" s="85">
        <f t="shared" si="55"/>
        <v>0</v>
      </c>
      <c r="AA103" s="85">
        <f t="shared" si="55"/>
        <v>0</v>
      </c>
      <c r="AB103" s="85">
        <f t="shared" si="55"/>
        <v>0</v>
      </c>
      <c r="AC103" s="85">
        <f t="shared" si="55"/>
        <v>0</v>
      </c>
      <c r="AD103" s="85">
        <f t="shared" si="55"/>
        <v>0</v>
      </c>
      <c r="AE103" s="85">
        <f t="shared" si="55"/>
        <v>0</v>
      </c>
      <c r="AF103" s="85">
        <f t="shared" si="55"/>
        <v>0</v>
      </c>
      <c r="AG103" s="85">
        <f t="shared" si="55"/>
        <v>0</v>
      </c>
      <c r="AH103" s="85"/>
      <c r="AI103" s="85"/>
      <c r="AJ103" s="85"/>
      <c r="AK103" s="85"/>
      <c r="AL103" s="85"/>
      <c r="AM103" s="85"/>
      <c r="AN103" s="85"/>
      <c r="AO103" s="85"/>
      <c r="AP103" s="85"/>
      <c r="AQ103" s="85"/>
      <c r="AR103" s="85"/>
      <c r="AS103" s="85"/>
      <c r="AT103" s="85"/>
      <c r="AU103" s="85"/>
      <c r="AV103" s="85"/>
      <c r="AW103" s="85"/>
      <c r="AX103" s="85"/>
      <c r="AY103" s="85"/>
      <c r="AZ103" s="85"/>
      <c r="BA103" s="85"/>
      <c r="BB103" s="85"/>
      <c r="BC103" s="85"/>
      <c r="BD103" s="85"/>
      <c r="BE103" s="85"/>
      <c r="BF103" s="85"/>
      <c r="BG103" s="85"/>
      <c r="BH103" s="85"/>
      <c r="BI103" s="85"/>
      <c r="BJ103" s="85"/>
      <c r="BK103" s="85"/>
      <c r="BL103" s="85"/>
      <c r="BM103" s="85"/>
      <c r="BN103" s="85"/>
      <c r="BO103" s="85"/>
      <c r="BP103" s="85"/>
      <c r="BQ103" s="85"/>
      <c r="BR103" s="85"/>
      <c r="BS103" s="85"/>
      <c r="BT103" s="85"/>
      <c r="BU103" s="85"/>
      <c r="BV103" s="85"/>
      <c r="BW103" s="85"/>
      <c r="BX103" s="85"/>
      <c r="BY103" s="85"/>
      <c r="BZ103" s="85"/>
      <c r="CA103" s="85"/>
      <c r="CB103" s="85"/>
      <c r="CC103" s="85"/>
      <c r="CD103" s="85"/>
      <c r="CE103" s="85"/>
      <c r="CF103" s="85"/>
      <c r="CG103" s="85"/>
      <c r="CH103" s="85"/>
      <c r="CI103" s="85"/>
      <c r="CJ103" s="85"/>
      <c r="CK103" s="85"/>
      <c r="CL103" s="85"/>
      <c r="CM103" s="85"/>
      <c r="CN103" s="85"/>
      <c r="CO103" s="85"/>
      <c r="CP103" s="85"/>
      <c r="CQ103" s="85"/>
      <c r="CR103" s="85"/>
      <c r="CS103" s="85"/>
      <c r="CT103" s="85"/>
      <c r="CU103" s="85"/>
      <c r="CV103" s="85"/>
      <c r="CW103" s="85"/>
      <c r="CX103" s="85"/>
      <c r="CY103" s="85"/>
      <c r="CZ103" s="85"/>
      <c r="DA103" s="85"/>
    </row>
    <row r="104" spans="1:105" s="86" customFormat="1" hidden="1" x14ac:dyDescent="0.25">
      <c r="A104" s="86" t="s">
        <v>95</v>
      </c>
      <c r="C104" s="85">
        <f t="shared" ref="C104:AG104" si="56">C245-C324</f>
        <v>2600</v>
      </c>
      <c r="D104" s="85">
        <f t="shared" si="56"/>
        <v>2981</v>
      </c>
      <c r="E104" s="85">
        <f t="shared" si="56"/>
        <v>441</v>
      </c>
      <c r="F104" s="85">
        <f t="shared" si="56"/>
        <v>868</v>
      </c>
      <c r="G104" s="85">
        <f t="shared" si="56"/>
        <v>644</v>
      </c>
      <c r="H104" s="85">
        <f t="shared" si="56"/>
        <v>3436</v>
      </c>
      <c r="I104" s="85">
        <f t="shared" si="56"/>
        <v>1575</v>
      </c>
      <c r="J104" s="85">
        <f t="shared" si="56"/>
        <v>2235</v>
      </c>
      <c r="K104" s="85">
        <f t="shared" si="56"/>
        <v>2616</v>
      </c>
      <c r="L104" s="85">
        <f t="shared" si="56"/>
        <v>1820</v>
      </c>
      <c r="M104" s="85">
        <f t="shared" si="56"/>
        <v>1750</v>
      </c>
      <c r="N104" s="85">
        <f t="shared" si="56"/>
        <v>2153</v>
      </c>
      <c r="O104" s="85">
        <f t="shared" si="56"/>
        <v>2300</v>
      </c>
      <c r="P104" s="85">
        <f t="shared" si="56"/>
        <v>1893</v>
      </c>
      <c r="Q104" s="85">
        <f t="shared" si="56"/>
        <v>1651</v>
      </c>
      <c r="R104" s="85">
        <f t="shared" si="56"/>
        <v>1026</v>
      </c>
      <c r="S104" s="85">
        <f t="shared" si="56"/>
        <v>834</v>
      </c>
      <c r="T104" s="85">
        <f t="shared" si="56"/>
        <v>834</v>
      </c>
      <c r="U104" s="85">
        <f t="shared" si="56"/>
        <v>0</v>
      </c>
      <c r="V104" s="85">
        <f t="shared" si="56"/>
        <v>0</v>
      </c>
      <c r="W104" s="85">
        <f t="shared" si="56"/>
        <v>0</v>
      </c>
      <c r="X104" s="85">
        <f t="shared" si="56"/>
        <v>0</v>
      </c>
      <c r="Y104" s="85">
        <f t="shared" si="56"/>
        <v>0</v>
      </c>
      <c r="Z104" s="85">
        <f t="shared" si="56"/>
        <v>0</v>
      </c>
      <c r="AA104" s="85">
        <f t="shared" si="56"/>
        <v>0</v>
      </c>
      <c r="AB104" s="85">
        <f t="shared" si="56"/>
        <v>0</v>
      </c>
      <c r="AC104" s="85">
        <f t="shared" si="56"/>
        <v>0</v>
      </c>
      <c r="AD104" s="85">
        <f t="shared" si="56"/>
        <v>0</v>
      </c>
      <c r="AE104" s="85">
        <f t="shared" si="56"/>
        <v>0</v>
      </c>
      <c r="AF104" s="85">
        <f t="shared" si="56"/>
        <v>0</v>
      </c>
      <c r="AG104" s="85">
        <f t="shared" si="56"/>
        <v>0</v>
      </c>
      <c r="AH104" s="85"/>
      <c r="AI104" s="85"/>
      <c r="AJ104" s="85"/>
      <c r="AK104" s="85"/>
      <c r="AL104" s="8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5"/>
      <c r="BY104" s="85"/>
      <c r="BZ104" s="85"/>
      <c r="CA104" s="85"/>
      <c r="CB104" s="85"/>
      <c r="CC104" s="85"/>
      <c r="CD104" s="85"/>
      <c r="CE104" s="85"/>
      <c r="CF104" s="85"/>
      <c r="CG104" s="85"/>
      <c r="CH104" s="85"/>
      <c r="CI104" s="85"/>
      <c r="CJ104" s="85"/>
      <c r="CK104" s="85"/>
      <c r="CL104" s="85"/>
      <c r="CM104" s="85"/>
      <c r="CN104" s="85"/>
      <c r="CO104" s="85"/>
      <c r="CP104" s="85"/>
      <c r="CQ104" s="85"/>
      <c r="CR104" s="85"/>
      <c r="CS104" s="85"/>
      <c r="CT104" s="85"/>
      <c r="CU104" s="85"/>
      <c r="CV104" s="85"/>
      <c r="CW104" s="85"/>
      <c r="CX104" s="85"/>
      <c r="CY104" s="85"/>
      <c r="CZ104" s="85"/>
      <c r="DA104" s="85"/>
    </row>
    <row r="105" spans="1:105" s="86" customFormat="1" hidden="1" x14ac:dyDescent="0.25">
      <c r="A105" s="86" t="s">
        <v>121</v>
      </c>
      <c r="C105" s="85">
        <f t="shared" ref="C105:AG105" si="57">C246-C325</f>
        <v>0</v>
      </c>
      <c r="D105" s="85">
        <f t="shared" si="57"/>
        <v>0</v>
      </c>
      <c r="E105" s="85">
        <f t="shared" si="57"/>
        <v>0</v>
      </c>
      <c r="F105" s="85">
        <f t="shared" si="57"/>
        <v>0</v>
      </c>
      <c r="G105" s="85">
        <f t="shared" si="57"/>
        <v>0</v>
      </c>
      <c r="H105" s="85">
        <f t="shared" si="57"/>
        <v>0</v>
      </c>
      <c r="I105" s="85">
        <f t="shared" si="57"/>
        <v>0</v>
      </c>
      <c r="J105" s="85">
        <f t="shared" si="57"/>
        <v>0</v>
      </c>
      <c r="K105" s="85">
        <f t="shared" si="57"/>
        <v>0</v>
      </c>
      <c r="L105" s="85">
        <f t="shared" si="57"/>
        <v>0</v>
      </c>
      <c r="M105" s="85">
        <f t="shared" si="57"/>
        <v>0</v>
      </c>
      <c r="N105" s="85">
        <f t="shared" si="57"/>
        <v>0</v>
      </c>
      <c r="O105" s="85">
        <f t="shared" si="57"/>
        <v>0</v>
      </c>
      <c r="P105" s="85">
        <f t="shared" si="57"/>
        <v>0</v>
      </c>
      <c r="Q105" s="85">
        <f t="shared" si="57"/>
        <v>0</v>
      </c>
      <c r="R105" s="85">
        <f t="shared" si="57"/>
        <v>0</v>
      </c>
      <c r="S105" s="85">
        <f t="shared" si="57"/>
        <v>0</v>
      </c>
      <c r="T105" s="85">
        <f t="shared" si="57"/>
        <v>0</v>
      </c>
      <c r="U105" s="85">
        <f t="shared" si="57"/>
        <v>0</v>
      </c>
      <c r="V105" s="85">
        <f t="shared" si="57"/>
        <v>0</v>
      </c>
      <c r="W105" s="85">
        <f t="shared" si="57"/>
        <v>0</v>
      </c>
      <c r="X105" s="85">
        <f t="shared" si="57"/>
        <v>0</v>
      </c>
      <c r="Y105" s="85">
        <f t="shared" si="57"/>
        <v>0</v>
      </c>
      <c r="Z105" s="85">
        <f t="shared" si="57"/>
        <v>0</v>
      </c>
      <c r="AA105" s="85">
        <f t="shared" si="57"/>
        <v>0</v>
      </c>
      <c r="AB105" s="85">
        <f t="shared" si="57"/>
        <v>0</v>
      </c>
      <c r="AC105" s="85">
        <f t="shared" si="57"/>
        <v>0</v>
      </c>
      <c r="AD105" s="85">
        <f t="shared" si="57"/>
        <v>0</v>
      </c>
      <c r="AE105" s="85">
        <f t="shared" si="57"/>
        <v>0</v>
      </c>
      <c r="AF105" s="85">
        <f t="shared" si="57"/>
        <v>0</v>
      </c>
      <c r="AG105" s="85">
        <f t="shared" si="57"/>
        <v>0</v>
      </c>
      <c r="AH105" s="85"/>
      <c r="AI105" s="85"/>
      <c r="AJ105" s="85"/>
      <c r="AK105" s="85"/>
      <c r="AL105" s="85"/>
      <c r="AM105" s="85"/>
      <c r="AN105" s="85"/>
      <c r="AO105" s="85"/>
      <c r="AP105" s="85"/>
      <c r="AQ105" s="85"/>
      <c r="AR105" s="85"/>
      <c r="AS105" s="85"/>
      <c r="AT105" s="85"/>
      <c r="AU105" s="85"/>
      <c r="AV105" s="85"/>
      <c r="AW105" s="85"/>
      <c r="AX105" s="85"/>
      <c r="AY105" s="85"/>
      <c r="AZ105" s="85"/>
      <c r="BA105" s="85"/>
      <c r="BB105" s="85"/>
      <c r="BC105" s="85"/>
      <c r="BD105" s="85"/>
      <c r="BE105" s="85"/>
      <c r="BF105" s="85"/>
      <c r="BG105" s="85"/>
      <c r="BH105" s="85"/>
      <c r="BI105" s="85"/>
      <c r="BJ105" s="85"/>
      <c r="BK105" s="85"/>
      <c r="BL105" s="85"/>
      <c r="BM105" s="85"/>
      <c r="BN105" s="85"/>
      <c r="BO105" s="85"/>
      <c r="BP105" s="85"/>
      <c r="BQ105" s="85"/>
      <c r="BR105" s="85"/>
      <c r="BS105" s="85"/>
      <c r="BT105" s="85"/>
      <c r="BU105" s="85"/>
      <c r="BV105" s="85"/>
      <c r="BW105" s="85"/>
      <c r="BX105" s="85"/>
      <c r="BY105" s="85"/>
      <c r="BZ105" s="85"/>
      <c r="CA105" s="85"/>
      <c r="CB105" s="85"/>
      <c r="CC105" s="85"/>
      <c r="CD105" s="85"/>
      <c r="CE105" s="85"/>
      <c r="CF105" s="85"/>
      <c r="CG105" s="85"/>
      <c r="CH105" s="85"/>
      <c r="CI105" s="85"/>
      <c r="CJ105" s="85"/>
      <c r="CK105" s="85"/>
      <c r="CL105" s="85"/>
      <c r="CM105" s="85"/>
      <c r="CN105" s="85"/>
      <c r="CO105" s="85"/>
      <c r="CP105" s="85"/>
      <c r="CQ105" s="85"/>
      <c r="CR105" s="85"/>
      <c r="CS105" s="85"/>
      <c r="CT105" s="85"/>
      <c r="CU105" s="85"/>
      <c r="CV105" s="85"/>
      <c r="CW105" s="85"/>
      <c r="CX105" s="85"/>
      <c r="CY105" s="85"/>
      <c r="CZ105" s="85"/>
      <c r="DA105" s="85"/>
    </row>
    <row r="106" spans="1:105" s="86" customFormat="1" hidden="1" x14ac:dyDescent="0.25">
      <c r="A106" s="86" t="s">
        <v>122</v>
      </c>
      <c r="C106" s="85">
        <f t="shared" ref="C106:AG106" si="58">C247-C326</f>
        <v>0</v>
      </c>
      <c r="D106" s="85">
        <f t="shared" si="58"/>
        <v>0</v>
      </c>
      <c r="E106" s="85">
        <f t="shared" si="58"/>
        <v>0</v>
      </c>
      <c r="F106" s="85">
        <f t="shared" si="58"/>
        <v>0</v>
      </c>
      <c r="G106" s="85">
        <f t="shared" si="58"/>
        <v>0</v>
      </c>
      <c r="H106" s="85">
        <f t="shared" si="58"/>
        <v>0</v>
      </c>
      <c r="I106" s="85">
        <f t="shared" si="58"/>
        <v>0</v>
      </c>
      <c r="J106" s="85">
        <f t="shared" si="58"/>
        <v>0</v>
      </c>
      <c r="K106" s="85">
        <f t="shared" si="58"/>
        <v>0</v>
      </c>
      <c r="L106" s="85">
        <f t="shared" si="58"/>
        <v>0</v>
      </c>
      <c r="M106" s="85">
        <f t="shared" si="58"/>
        <v>0</v>
      </c>
      <c r="N106" s="85">
        <f t="shared" si="58"/>
        <v>0</v>
      </c>
      <c r="O106" s="85">
        <f t="shared" si="58"/>
        <v>0</v>
      </c>
      <c r="P106" s="85">
        <f t="shared" si="58"/>
        <v>0</v>
      </c>
      <c r="Q106" s="85">
        <f t="shared" si="58"/>
        <v>0</v>
      </c>
      <c r="R106" s="85">
        <f t="shared" si="58"/>
        <v>0</v>
      </c>
      <c r="S106" s="85">
        <f t="shared" si="58"/>
        <v>0</v>
      </c>
      <c r="T106" s="85">
        <f t="shared" si="58"/>
        <v>0</v>
      </c>
      <c r="U106" s="85">
        <f t="shared" si="58"/>
        <v>0</v>
      </c>
      <c r="V106" s="85">
        <f t="shared" si="58"/>
        <v>0</v>
      </c>
      <c r="W106" s="85">
        <f t="shared" si="58"/>
        <v>0</v>
      </c>
      <c r="X106" s="85">
        <f t="shared" si="58"/>
        <v>0</v>
      </c>
      <c r="Y106" s="85">
        <f t="shared" si="58"/>
        <v>0</v>
      </c>
      <c r="Z106" s="85">
        <f t="shared" si="58"/>
        <v>0</v>
      </c>
      <c r="AA106" s="85">
        <f t="shared" si="58"/>
        <v>0</v>
      </c>
      <c r="AB106" s="85">
        <f t="shared" si="58"/>
        <v>0</v>
      </c>
      <c r="AC106" s="85">
        <f t="shared" si="58"/>
        <v>0</v>
      </c>
      <c r="AD106" s="85">
        <f t="shared" si="58"/>
        <v>0</v>
      </c>
      <c r="AE106" s="85">
        <f t="shared" si="58"/>
        <v>0</v>
      </c>
      <c r="AF106" s="85">
        <f t="shared" si="58"/>
        <v>0</v>
      </c>
      <c r="AG106" s="85">
        <f t="shared" si="58"/>
        <v>0</v>
      </c>
      <c r="AH106" s="85"/>
      <c r="AI106" s="85"/>
      <c r="AJ106" s="85"/>
      <c r="AK106" s="85"/>
      <c r="AL106" s="8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5"/>
      <c r="BY106" s="85"/>
      <c r="BZ106" s="85"/>
      <c r="CA106" s="85"/>
      <c r="CB106" s="85"/>
      <c r="CC106" s="85"/>
      <c r="CD106" s="85"/>
      <c r="CE106" s="85"/>
      <c r="CF106" s="85"/>
      <c r="CG106" s="85"/>
      <c r="CH106" s="85"/>
      <c r="CI106" s="85"/>
      <c r="CJ106" s="85"/>
      <c r="CK106" s="85"/>
      <c r="CL106" s="85"/>
      <c r="CM106" s="85"/>
      <c r="CN106" s="85"/>
      <c r="CO106" s="85"/>
      <c r="CP106" s="85"/>
      <c r="CQ106" s="85"/>
      <c r="CR106" s="85"/>
      <c r="CS106" s="85"/>
      <c r="CT106" s="85"/>
      <c r="CU106" s="85"/>
      <c r="CV106" s="85"/>
      <c r="CW106" s="85"/>
      <c r="CX106" s="85"/>
      <c r="CY106" s="85"/>
      <c r="CZ106" s="85"/>
      <c r="DA106" s="85"/>
    </row>
    <row r="107" spans="1:105" s="98" customFormat="1" hidden="1" x14ac:dyDescent="0.25">
      <c r="A107" s="98" t="s">
        <v>102</v>
      </c>
      <c r="C107" s="99">
        <f t="shared" ref="C107:AG107" si="59">C248-C327</f>
        <v>-39</v>
      </c>
      <c r="D107" s="99">
        <f t="shared" si="59"/>
        <v>-38</v>
      </c>
      <c r="E107" s="99">
        <f t="shared" si="59"/>
        <v>-37</v>
      </c>
      <c r="F107" s="99">
        <f t="shared" si="59"/>
        <v>-40</v>
      </c>
      <c r="G107" s="99">
        <f t="shared" si="59"/>
        <v>-38</v>
      </c>
      <c r="H107" s="99">
        <f t="shared" si="59"/>
        <v>-38</v>
      </c>
      <c r="I107" s="99">
        <f t="shared" si="59"/>
        <v>-39</v>
      </c>
      <c r="J107" s="99">
        <f t="shared" si="59"/>
        <v>-36</v>
      </c>
      <c r="K107" s="99">
        <f t="shared" si="59"/>
        <v>-39</v>
      </c>
      <c r="L107" s="99">
        <f t="shared" si="59"/>
        <v>-35</v>
      </c>
      <c r="M107" s="99">
        <f t="shared" si="59"/>
        <v>-42</v>
      </c>
      <c r="N107" s="99">
        <f t="shared" si="59"/>
        <v>-37</v>
      </c>
      <c r="O107" s="99">
        <f t="shared" si="59"/>
        <v>-39</v>
      </c>
      <c r="P107" s="99">
        <f t="shared" si="59"/>
        <v>-38</v>
      </c>
      <c r="Q107" s="99">
        <f t="shared" si="59"/>
        <v>-38</v>
      </c>
      <c r="R107" s="99">
        <f t="shared" si="59"/>
        <v>-33</v>
      </c>
      <c r="S107" s="99">
        <f t="shared" si="59"/>
        <v>-41</v>
      </c>
      <c r="T107" s="99">
        <f t="shared" si="59"/>
        <v>-41</v>
      </c>
      <c r="U107" s="99">
        <f t="shared" si="59"/>
        <v>0</v>
      </c>
      <c r="V107" s="99">
        <f t="shared" si="59"/>
        <v>0</v>
      </c>
      <c r="W107" s="99">
        <f t="shared" si="59"/>
        <v>0</v>
      </c>
      <c r="X107" s="99">
        <f t="shared" si="59"/>
        <v>0</v>
      </c>
      <c r="Y107" s="99">
        <f t="shared" si="59"/>
        <v>0</v>
      </c>
      <c r="Z107" s="99">
        <f t="shared" si="59"/>
        <v>0</v>
      </c>
      <c r="AA107" s="99">
        <f t="shared" si="59"/>
        <v>0</v>
      </c>
      <c r="AB107" s="99">
        <f t="shared" si="59"/>
        <v>0</v>
      </c>
      <c r="AC107" s="99">
        <f t="shared" si="59"/>
        <v>0</v>
      </c>
      <c r="AD107" s="99">
        <f t="shared" si="59"/>
        <v>0</v>
      </c>
      <c r="AE107" s="99">
        <f t="shared" si="59"/>
        <v>0</v>
      </c>
      <c r="AF107" s="99">
        <f t="shared" si="59"/>
        <v>0</v>
      </c>
      <c r="AG107" s="99">
        <f t="shared" si="59"/>
        <v>0</v>
      </c>
      <c r="AH107" s="99"/>
      <c r="AI107" s="99"/>
      <c r="AJ107" s="99"/>
      <c r="AK107" s="99"/>
      <c r="AL107" s="99"/>
      <c r="AM107" s="99"/>
      <c r="AN107" s="99"/>
      <c r="AO107" s="99"/>
      <c r="AP107" s="99"/>
      <c r="AQ107" s="99"/>
      <c r="AR107" s="99"/>
      <c r="AS107" s="99"/>
      <c r="AT107" s="99"/>
      <c r="AU107" s="99"/>
      <c r="AV107" s="99"/>
      <c r="AW107" s="99"/>
      <c r="AX107" s="99"/>
      <c r="AY107" s="99"/>
      <c r="AZ107" s="99"/>
      <c r="BA107" s="99"/>
      <c r="BB107" s="99"/>
      <c r="BC107" s="99"/>
      <c r="BD107" s="99"/>
      <c r="BE107" s="99"/>
      <c r="BF107" s="99"/>
      <c r="BG107" s="99"/>
      <c r="BH107" s="99"/>
      <c r="BI107" s="99"/>
      <c r="BJ107" s="99"/>
      <c r="BK107" s="99"/>
      <c r="BL107" s="99"/>
      <c r="BM107" s="99"/>
      <c r="BN107" s="99"/>
      <c r="BO107" s="99"/>
      <c r="BP107" s="99"/>
      <c r="BQ107" s="99"/>
      <c r="BR107" s="99"/>
      <c r="BS107" s="99"/>
      <c r="BT107" s="99"/>
      <c r="BU107" s="99"/>
      <c r="BV107" s="99"/>
      <c r="BW107" s="99"/>
      <c r="BX107" s="99"/>
      <c r="BY107" s="99"/>
      <c r="BZ107" s="99"/>
      <c r="CA107" s="99"/>
      <c r="CB107" s="99"/>
      <c r="CC107" s="99"/>
      <c r="CD107" s="99"/>
      <c r="CE107" s="99"/>
      <c r="CF107" s="99"/>
      <c r="CG107" s="99"/>
      <c r="CH107" s="99"/>
      <c r="CI107" s="99"/>
      <c r="CJ107" s="99"/>
      <c r="CK107" s="99"/>
      <c r="CL107" s="99"/>
      <c r="CM107" s="99"/>
      <c r="CN107" s="99"/>
      <c r="CO107" s="99"/>
      <c r="CP107" s="99"/>
      <c r="CQ107" s="99"/>
      <c r="CR107" s="99"/>
      <c r="CS107" s="99"/>
      <c r="CT107" s="99"/>
      <c r="CU107" s="99"/>
      <c r="CV107" s="99"/>
      <c r="CW107" s="99"/>
      <c r="CX107" s="99"/>
      <c r="CY107" s="99"/>
      <c r="CZ107" s="99"/>
      <c r="DA107" s="99"/>
    </row>
    <row r="108" spans="1:105" s="98" customFormat="1" hidden="1" x14ac:dyDescent="0.25">
      <c r="A108" s="98" t="s">
        <v>104</v>
      </c>
      <c r="C108" s="99">
        <f t="shared" ref="C108:AG108" si="60">C249-C328</f>
        <v>0</v>
      </c>
      <c r="D108" s="99">
        <f t="shared" si="60"/>
        <v>0</v>
      </c>
      <c r="E108" s="99">
        <f t="shared" si="60"/>
        <v>0</v>
      </c>
      <c r="F108" s="99">
        <f t="shared" si="60"/>
        <v>0</v>
      </c>
      <c r="G108" s="99">
        <f t="shared" si="60"/>
        <v>0</v>
      </c>
      <c r="H108" s="99">
        <f t="shared" si="60"/>
        <v>0</v>
      </c>
      <c r="I108" s="99">
        <f t="shared" si="60"/>
        <v>0</v>
      </c>
      <c r="J108" s="99">
        <f t="shared" si="60"/>
        <v>0</v>
      </c>
      <c r="K108" s="99">
        <f t="shared" si="60"/>
        <v>0</v>
      </c>
      <c r="L108" s="99">
        <f t="shared" si="60"/>
        <v>0</v>
      </c>
      <c r="M108" s="99">
        <f t="shared" si="60"/>
        <v>0</v>
      </c>
      <c r="N108" s="99">
        <f t="shared" si="60"/>
        <v>0</v>
      </c>
      <c r="O108" s="99">
        <f t="shared" si="60"/>
        <v>0</v>
      </c>
      <c r="P108" s="99">
        <f t="shared" si="60"/>
        <v>0</v>
      </c>
      <c r="Q108" s="99">
        <f t="shared" si="60"/>
        <v>0</v>
      </c>
      <c r="R108" s="99">
        <f t="shared" si="60"/>
        <v>0</v>
      </c>
      <c r="S108" s="99">
        <f t="shared" si="60"/>
        <v>0</v>
      </c>
      <c r="T108" s="99">
        <f t="shared" si="60"/>
        <v>0</v>
      </c>
      <c r="U108" s="99">
        <f t="shared" si="60"/>
        <v>0</v>
      </c>
      <c r="V108" s="99">
        <f t="shared" si="60"/>
        <v>0</v>
      </c>
      <c r="W108" s="99">
        <f t="shared" si="60"/>
        <v>0</v>
      </c>
      <c r="X108" s="99">
        <f t="shared" si="60"/>
        <v>0</v>
      </c>
      <c r="Y108" s="99">
        <f t="shared" si="60"/>
        <v>0</v>
      </c>
      <c r="Z108" s="99">
        <f t="shared" si="60"/>
        <v>0</v>
      </c>
      <c r="AA108" s="99">
        <f t="shared" si="60"/>
        <v>0</v>
      </c>
      <c r="AB108" s="99">
        <f t="shared" si="60"/>
        <v>0</v>
      </c>
      <c r="AC108" s="99">
        <f t="shared" si="60"/>
        <v>0</v>
      </c>
      <c r="AD108" s="99">
        <f t="shared" si="60"/>
        <v>0</v>
      </c>
      <c r="AE108" s="99">
        <f t="shared" si="60"/>
        <v>0</v>
      </c>
      <c r="AF108" s="99">
        <f t="shared" si="60"/>
        <v>0</v>
      </c>
      <c r="AG108" s="99">
        <f t="shared" si="60"/>
        <v>0</v>
      </c>
      <c r="AH108" s="99"/>
      <c r="AI108" s="99"/>
      <c r="AJ108" s="99"/>
      <c r="AK108" s="99"/>
      <c r="AL108" s="99"/>
      <c r="AM108" s="99"/>
      <c r="AN108" s="99"/>
      <c r="AO108" s="99"/>
      <c r="AP108" s="99"/>
      <c r="AQ108" s="99"/>
      <c r="AR108" s="99"/>
      <c r="AS108" s="99"/>
      <c r="AT108" s="99"/>
      <c r="AU108" s="99"/>
      <c r="AV108" s="99"/>
      <c r="AW108" s="99"/>
      <c r="AX108" s="99"/>
      <c r="AY108" s="99"/>
      <c r="AZ108" s="99"/>
      <c r="BA108" s="99"/>
      <c r="BB108" s="99"/>
      <c r="BC108" s="99"/>
      <c r="BD108" s="99"/>
      <c r="BE108" s="99"/>
      <c r="BF108" s="99"/>
      <c r="BG108" s="99"/>
      <c r="BH108" s="99"/>
      <c r="BI108" s="99"/>
      <c r="BJ108" s="99"/>
      <c r="BK108" s="99"/>
      <c r="BL108" s="99"/>
      <c r="BM108" s="99"/>
      <c r="BN108" s="99"/>
      <c r="BO108" s="99"/>
      <c r="BP108" s="99"/>
      <c r="BQ108" s="99"/>
      <c r="BR108" s="99"/>
      <c r="BS108" s="99"/>
      <c r="BT108" s="99"/>
      <c r="BU108" s="99"/>
      <c r="BV108" s="99"/>
      <c r="BW108" s="99"/>
      <c r="BX108" s="99"/>
      <c r="BY108" s="99"/>
      <c r="BZ108" s="99"/>
      <c r="CA108" s="99"/>
      <c r="CB108" s="99"/>
      <c r="CC108" s="99"/>
      <c r="CD108" s="99"/>
      <c r="CE108" s="99"/>
      <c r="CF108" s="99"/>
      <c r="CG108" s="99"/>
      <c r="CH108" s="99"/>
      <c r="CI108" s="99"/>
      <c r="CJ108" s="99"/>
      <c r="CK108" s="99"/>
      <c r="CL108" s="99"/>
      <c r="CM108" s="99"/>
      <c r="CN108" s="99"/>
      <c r="CO108" s="99"/>
      <c r="CP108" s="99"/>
      <c r="CQ108" s="99"/>
      <c r="CR108" s="99"/>
      <c r="CS108" s="99"/>
      <c r="CT108" s="99"/>
      <c r="CU108" s="99"/>
      <c r="CV108" s="99"/>
      <c r="CW108" s="99"/>
      <c r="CX108" s="99"/>
      <c r="CY108" s="99"/>
      <c r="CZ108" s="99"/>
      <c r="DA108" s="99"/>
    </row>
    <row r="109" spans="1:105" s="98" customFormat="1" hidden="1" x14ac:dyDescent="0.25">
      <c r="A109" s="98" t="s">
        <v>103</v>
      </c>
      <c r="C109" s="99">
        <f t="shared" ref="C109:AG109" si="61">C250-C329</f>
        <v>-709</v>
      </c>
      <c r="D109" s="99">
        <f t="shared" si="61"/>
        <v>-718</v>
      </c>
      <c r="E109" s="99">
        <f t="shared" si="61"/>
        <v>-717</v>
      </c>
      <c r="F109" s="99">
        <f t="shared" si="61"/>
        <v>-756</v>
      </c>
      <c r="G109" s="99">
        <f t="shared" si="61"/>
        <v>-1409</v>
      </c>
      <c r="H109" s="99">
        <f t="shared" si="61"/>
        <v>-1313</v>
      </c>
      <c r="I109" s="99">
        <f t="shared" si="61"/>
        <v>-1269</v>
      </c>
      <c r="J109" s="99">
        <f t="shared" si="61"/>
        <v>-1238</v>
      </c>
      <c r="K109" s="99">
        <f t="shared" si="61"/>
        <v>-1175</v>
      </c>
      <c r="L109" s="99">
        <f t="shared" si="61"/>
        <v>-1191</v>
      </c>
      <c r="M109" s="99">
        <f t="shared" si="61"/>
        <v>-1188</v>
      </c>
      <c r="N109" s="99">
        <f t="shared" si="61"/>
        <v>-1282</v>
      </c>
      <c r="O109" s="99">
        <f t="shared" si="61"/>
        <v>-1202</v>
      </c>
      <c r="P109" s="99">
        <f t="shared" si="61"/>
        <v>-1217</v>
      </c>
      <c r="Q109" s="99">
        <f t="shared" si="61"/>
        <v>-1253</v>
      </c>
      <c r="R109" s="99">
        <f t="shared" si="61"/>
        <v>-302</v>
      </c>
      <c r="S109" s="99">
        <f t="shared" si="61"/>
        <v>-132</v>
      </c>
      <c r="T109" s="99">
        <f t="shared" si="61"/>
        <v>-132</v>
      </c>
      <c r="U109" s="99">
        <f t="shared" si="61"/>
        <v>0</v>
      </c>
      <c r="V109" s="99">
        <f t="shared" si="61"/>
        <v>0</v>
      </c>
      <c r="W109" s="99">
        <f t="shared" si="61"/>
        <v>0</v>
      </c>
      <c r="X109" s="99">
        <f t="shared" si="61"/>
        <v>0</v>
      </c>
      <c r="Y109" s="99">
        <f t="shared" si="61"/>
        <v>0</v>
      </c>
      <c r="Z109" s="99">
        <f t="shared" si="61"/>
        <v>0</v>
      </c>
      <c r="AA109" s="99">
        <f t="shared" si="61"/>
        <v>0</v>
      </c>
      <c r="AB109" s="99">
        <f t="shared" si="61"/>
        <v>0</v>
      </c>
      <c r="AC109" s="99">
        <f t="shared" si="61"/>
        <v>0</v>
      </c>
      <c r="AD109" s="99">
        <f t="shared" si="61"/>
        <v>0</v>
      </c>
      <c r="AE109" s="99">
        <f t="shared" si="61"/>
        <v>0</v>
      </c>
      <c r="AF109" s="99">
        <f t="shared" si="61"/>
        <v>0</v>
      </c>
      <c r="AG109" s="99">
        <f t="shared" si="61"/>
        <v>0</v>
      </c>
      <c r="AH109" s="99"/>
      <c r="AI109" s="99"/>
      <c r="AJ109" s="99"/>
      <c r="AK109" s="99"/>
      <c r="AL109" s="99"/>
      <c r="AM109" s="99"/>
      <c r="AN109" s="99"/>
      <c r="AO109" s="99"/>
      <c r="AP109" s="99"/>
      <c r="AQ109" s="99"/>
      <c r="AR109" s="99"/>
      <c r="AS109" s="99"/>
      <c r="AT109" s="99"/>
      <c r="AU109" s="99"/>
      <c r="AV109" s="99"/>
      <c r="AW109" s="99"/>
      <c r="AX109" s="99"/>
      <c r="AY109" s="99"/>
      <c r="AZ109" s="99"/>
      <c r="BA109" s="99"/>
      <c r="BB109" s="99"/>
      <c r="BC109" s="99"/>
      <c r="BD109" s="99"/>
      <c r="BE109" s="99"/>
      <c r="BF109" s="99"/>
      <c r="BG109" s="99"/>
      <c r="BH109" s="99"/>
      <c r="BI109" s="99"/>
      <c r="BJ109" s="99"/>
      <c r="BK109" s="99"/>
      <c r="BL109" s="99"/>
      <c r="BM109" s="99"/>
      <c r="BN109" s="99"/>
      <c r="BO109" s="99"/>
      <c r="BP109" s="99"/>
      <c r="BQ109" s="99"/>
      <c r="BR109" s="99"/>
      <c r="BS109" s="99"/>
      <c r="BT109" s="99"/>
      <c r="BU109" s="99"/>
      <c r="BV109" s="99"/>
      <c r="BW109" s="99"/>
      <c r="BX109" s="99"/>
      <c r="BY109" s="99"/>
      <c r="BZ109" s="99"/>
      <c r="CA109" s="99"/>
      <c r="CB109" s="99"/>
      <c r="CC109" s="99"/>
      <c r="CD109" s="99"/>
      <c r="CE109" s="99"/>
      <c r="CF109" s="99"/>
      <c r="CG109" s="99"/>
      <c r="CH109" s="99"/>
      <c r="CI109" s="99"/>
      <c r="CJ109" s="99"/>
      <c r="CK109" s="99"/>
      <c r="CL109" s="99"/>
      <c r="CM109" s="99"/>
      <c r="CN109" s="99"/>
      <c r="CO109" s="99"/>
      <c r="CP109" s="99"/>
      <c r="CQ109" s="99"/>
      <c r="CR109" s="99"/>
      <c r="CS109" s="99"/>
      <c r="CT109" s="99"/>
      <c r="CU109" s="99"/>
      <c r="CV109" s="99"/>
      <c r="CW109" s="99"/>
      <c r="CX109" s="99"/>
      <c r="CY109" s="99"/>
      <c r="CZ109" s="99"/>
      <c r="DA109" s="99"/>
    </row>
    <row r="110" spans="1:105" s="98" customFormat="1" hidden="1" x14ac:dyDescent="0.25">
      <c r="A110" s="124" t="s">
        <v>154</v>
      </c>
      <c r="B110" s="124"/>
      <c r="C110" s="99">
        <f t="shared" ref="C110:AG110" si="62">C251-C330</f>
        <v>-183</v>
      </c>
      <c r="D110" s="99">
        <f t="shared" si="62"/>
        <v>-194</v>
      </c>
      <c r="E110" s="99">
        <f t="shared" si="62"/>
        <v>-189</v>
      </c>
      <c r="F110" s="99">
        <f t="shared" si="62"/>
        <v>424</v>
      </c>
      <c r="G110" s="99">
        <f t="shared" si="62"/>
        <v>862</v>
      </c>
      <c r="H110" s="99">
        <f t="shared" si="62"/>
        <v>131</v>
      </c>
      <c r="I110" s="99">
        <f t="shared" si="62"/>
        <v>-125</v>
      </c>
      <c r="J110" s="99">
        <f t="shared" si="62"/>
        <v>-92</v>
      </c>
      <c r="K110" s="99">
        <f t="shared" si="62"/>
        <v>-115</v>
      </c>
      <c r="L110" s="99">
        <f t="shared" si="62"/>
        <v>-215</v>
      </c>
      <c r="M110" s="99">
        <f t="shared" si="62"/>
        <v>211</v>
      </c>
      <c r="N110" s="99">
        <f t="shared" si="62"/>
        <v>1485</v>
      </c>
      <c r="O110" s="99">
        <f t="shared" si="62"/>
        <v>1979</v>
      </c>
      <c r="P110" s="99">
        <f t="shared" si="62"/>
        <v>2086</v>
      </c>
      <c r="Q110" s="99">
        <f t="shared" si="62"/>
        <v>1798</v>
      </c>
      <c r="R110" s="99">
        <f t="shared" si="62"/>
        <v>1354</v>
      </c>
      <c r="S110" s="99">
        <f t="shared" si="62"/>
        <v>355</v>
      </c>
      <c r="T110" s="99">
        <f t="shared" si="62"/>
        <v>355</v>
      </c>
      <c r="U110" s="99">
        <f t="shared" si="62"/>
        <v>0</v>
      </c>
      <c r="V110" s="99">
        <f t="shared" si="62"/>
        <v>0</v>
      </c>
      <c r="W110" s="99">
        <f t="shared" si="62"/>
        <v>0</v>
      </c>
      <c r="X110" s="99">
        <f t="shared" si="62"/>
        <v>0</v>
      </c>
      <c r="Y110" s="99">
        <f t="shared" si="62"/>
        <v>0</v>
      </c>
      <c r="Z110" s="99">
        <f t="shared" si="62"/>
        <v>0</v>
      </c>
      <c r="AA110" s="99">
        <f t="shared" si="62"/>
        <v>0</v>
      </c>
      <c r="AB110" s="99">
        <f t="shared" si="62"/>
        <v>0</v>
      </c>
      <c r="AC110" s="99">
        <f t="shared" si="62"/>
        <v>0</v>
      </c>
      <c r="AD110" s="99">
        <f t="shared" si="62"/>
        <v>0</v>
      </c>
      <c r="AE110" s="99">
        <f t="shared" si="62"/>
        <v>0</v>
      </c>
      <c r="AF110" s="99">
        <f t="shared" si="62"/>
        <v>0</v>
      </c>
      <c r="AG110" s="99">
        <f t="shared" si="62"/>
        <v>0</v>
      </c>
      <c r="AH110" s="99"/>
      <c r="AI110" s="99"/>
      <c r="AJ110" s="99"/>
      <c r="AK110" s="99"/>
      <c r="AL110" s="99"/>
      <c r="AM110" s="99"/>
      <c r="AN110" s="99"/>
      <c r="AO110" s="99"/>
      <c r="AP110" s="99"/>
      <c r="AQ110" s="99"/>
      <c r="AR110" s="99"/>
      <c r="AS110" s="99"/>
      <c r="AT110" s="99"/>
      <c r="AU110" s="99"/>
      <c r="AV110" s="99"/>
      <c r="AW110" s="99"/>
      <c r="AX110" s="99"/>
      <c r="AY110" s="99"/>
      <c r="AZ110" s="99"/>
      <c r="BA110" s="99"/>
      <c r="BB110" s="99"/>
      <c r="BC110" s="99"/>
      <c r="BD110" s="99"/>
      <c r="BE110" s="99"/>
      <c r="BF110" s="99"/>
      <c r="BG110" s="99"/>
      <c r="BH110" s="99"/>
      <c r="BI110" s="99"/>
      <c r="BJ110" s="99"/>
      <c r="BK110" s="99"/>
      <c r="BL110" s="99"/>
      <c r="BM110" s="99"/>
      <c r="BN110" s="99"/>
      <c r="BO110" s="99"/>
      <c r="BP110" s="99"/>
      <c r="BQ110" s="99"/>
      <c r="BR110" s="99"/>
      <c r="BS110" s="99"/>
      <c r="BT110" s="99"/>
      <c r="BU110" s="99"/>
      <c r="BV110" s="99"/>
      <c r="BW110" s="99"/>
      <c r="BX110" s="99"/>
      <c r="BY110" s="99"/>
      <c r="BZ110" s="99"/>
      <c r="CA110" s="99"/>
      <c r="CB110" s="99"/>
      <c r="CC110" s="99"/>
      <c r="CD110" s="99"/>
      <c r="CE110" s="99"/>
      <c r="CF110" s="99"/>
      <c r="CG110" s="99"/>
      <c r="CH110" s="99"/>
      <c r="CI110" s="99"/>
      <c r="CJ110" s="99"/>
      <c r="CK110" s="99"/>
      <c r="CL110" s="99"/>
      <c r="CM110" s="99"/>
      <c r="CN110" s="99"/>
      <c r="CO110" s="99"/>
      <c r="CP110" s="99"/>
      <c r="CQ110" s="99"/>
      <c r="CR110" s="99"/>
      <c r="CS110" s="99"/>
      <c r="CT110" s="99"/>
      <c r="CU110" s="99"/>
      <c r="CV110" s="99"/>
      <c r="CW110" s="99"/>
      <c r="CX110" s="99"/>
      <c r="CY110" s="99"/>
      <c r="CZ110" s="99"/>
      <c r="DA110" s="99"/>
    </row>
    <row r="111" spans="1:105" s="98" customFormat="1" hidden="1" x14ac:dyDescent="0.25">
      <c r="A111" s="124" t="s">
        <v>155</v>
      </c>
      <c r="B111" s="124"/>
      <c r="C111" s="99">
        <f>C252-C331</f>
        <v>864</v>
      </c>
      <c r="D111" s="99">
        <f t="shared" ref="D111:T111" si="63">D252-D331</f>
        <v>934</v>
      </c>
      <c r="E111" s="99">
        <f t="shared" si="63"/>
        <v>961</v>
      </c>
      <c r="F111" s="99">
        <f t="shared" si="63"/>
        <v>894</v>
      </c>
      <c r="G111" s="99">
        <f t="shared" si="63"/>
        <v>995</v>
      </c>
      <c r="H111" s="99">
        <f t="shared" si="63"/>
        <v>902</v>
      </c>
      <c r="I111" s="99">
        <f t="shared" si="63"/>
        <v>832</v>
      </c>
      <c r="J111" s="99">
        <f t="shared" si="63"/>
        <v>711</v>
      </c>
      <c r="K111" s="99">
        <f t="shared" si="63"/>
        <v>655</v>
      </c>
      <c r="L111" s="99">
        <f t="shared" si="63"/>
        <v>1726</v>
      </c>
      <c r="M111" s="99">
        <f t="shared" si="63"/>
        <v>5428</v>
      </c>
      <c r="N111" s="99">
        <f t="shared" si="63"/>
        <v>5486</v>
      </c>
      <c r="O111" s="99">
        <f t="shared" si="63"/>
        <v>5069</v>
      </c>
      <c r="P111" s="99">
        <f t="shared" si="63"/>
        <v>5507</v>
      </c>
      <c r="Q111" s="99">
        <f t="shared" si="63"/>
        <v>5552</v>
      </c>
      <c r="R111" s="99">
        <f t="shared" si="63"/>
        <v>5738</v>
      </c>
      <c r="S111" s="99">
        <f t="shared" si="63"/>
        <v>5067</v>
      </c>
      <c r="T111" s="99">
        <f t="shared" si="63"/>
        <v>1067</v>
      </c>
      <c r="U111" s="99">
        <f t="shared" ref="U111:AG111" si="64">U252-U331</f>
        <v>0</v>
      </c>
      <c r="V111" s="99">
        <f t="shared" si="64"/>
        <v>0</v>
      </c>
      <c r="W111" s="99">
        <f t="shared" si="64"/>
        <v>0</v>
      </c>
      <c r="X111" s="99">
        <f t="shared" si="64"/>
        <v>0</v>
      </c>
      <c r="Y111" s="99">
        <f t="shared" si="64"/>
        <v>0</v>
      </c>
      <c r="Z111" s="99">
        <f t="shared" si="64"/>
        <v>0</v>
      </c>
      <c r="AA111" s="99">
        <f t="shared" si="64"/>
        <v>0</v>
      </c>
      <c r="AB111" s="99">
        <f t="shared" si="64"/>
        <v>0</v>
      </c>
      <c r="AC111" s="99">
        <f t="shared" si="64"/>
        <v>0</v>
      </c>
      <c r="AD111" s="99">
        <f t="shared" si="64"/>
        <v>0</v>
      </c>
      <c r="AE111" s="99">
        <f t="shared" si="64"/>
        <v>0</v>
      </c>
      <c r="AF111" s="99">
        <f t="shared" si="64"/>
        <v>0</v>
      </c>
      <c r="AG111" s="99">
        <f t="shared" si="64"/>
        <v>0</v>
      </c>
      <c r="AH111" s="99"/>
      <c r="AI111" s="99"/>
      <c r="AJ111" s="99"/>
      <c r="AK111" s="99"/>
      <c r="AL111" s="99"/>
      <c r="AM111" s="99"/>
      <c r="AN111" s="99"/>
      <c r="AO111" s="99"/>
      <c r="AP111" s="99"/>
      <c r="AQ111" s="99"/>
      <c r="AR111" s="99"/>
      <c r="AS111" s="99"/>
      <c r="AT111" s="99"/>
      <c r="AU111" s="99"/>
      <c r="AV111" s="99"/>
      <c r="AW111" s="99"/>
      <c r="AX111" s="99"/>
      <c r="AY111" s="99"/>
      <c r="AZ111" s="99"/>
      <c r="BA111" s="99"/>
      <c r="BB111" s="99"/>
      <c r="BC111" s="99"/>
      <c r="BD111" s="99"/>
      <c r="BE111" s="99"/>
      <c r="BF111" s="99"/>
      <c r="BG111" s="99"/>
      <c r="BH111" s="99"/>
      <c r="BI111" s="99"/>
      <c r="BJ111" s="99"/>
      <c r="BK111" s="99"/>
      <c r="BL111" s="99"/>
      <c r="BM111" s="99"/>
      <c r="BN111" s="99"/>
      <c r="BO111" s="99"/>
      <c r="BP111" s="99"/>
      <c r="BQ111" s="99"/>
      <c r="BR111" s="99"/>
      <c r="BS111" s="99"/>
      <c r="BT111" s="99"/>
      <c r="BU111" s="99"/>
      <c r="BV111" s="99"/>
      <c r="BW111" s="99"/>
      <c r="BX111" s="99"/>
      <c r="BY111" s="99"/>
      <c r="BZ111" s="99"/>
      <c r="CA111" s="99"/>
      <c r="CB111" s="99"/>
      <c r="CC111" s="99"/>
      <c r="CD111" s="99"/>
      <c r="CE111" s="99"/>
      <c r="CF111" s="99"/>
      <c r="CG111" s="99"/>
      <c r="CH111" s="99"/>
      <c r="CI111" s="99"/>
      <c r="CJ111" s="99"/>
      <c r="CK111" s="99"/>
      <c r="CL111" s="99"/>
      <c r="CM111" s="99"/>
      <c r="CN111" s="99"/>
      <c r="CO111" s="99"/>
      <c r="CP111" s="99"/>
      <c r="CQ111" s="99"/>
      <c r="CR111" s="99"/>
      <c r="CS111" s="99"/>
      <c r="CT111" s="99"/>
      <c r="CU111" s="99"/>
      <c r="CV111" s="99"/>
      <c r="CW111" s="99"/>
      <c r="CX111" s="99"/>
      <c r="CY111" s="99"/>
      <c r="CZ111" s="99"/>
      <c r="DA111" s="99"/>
    </row>
    <row r="112" spans="1:105" s="98" customFormat="1" hidden="1" x14ac:dyDescent="0.25">
      <c r="A112" s="174" t="s">
        <v>178</v>
      </c>
      <c r="B112" s="174">
        <v>1431</v>
      </c>
      <c r="C112" s="99">
        <f t="shared" ref="C112:S112" si="65">C253-C332</f>
        <v>0</v>
      </c>
      <c r="D112" s="99">
        <f t="shared" si="65"/>
        <v>0</v>
      </c>
      <c r="E112" s="99">
        <f t="shared" si="65"/>
        <v>0</v>
      </c>
      <c r="F112" s="99">
        <f t="shared" si="65"/>
        <v>0</v>
      </c>
      <c r="G112" s="99">
        <f t="shared" si="65"/>
        <v>0</v>
      </c>
      <c r="H112" s="99">
        <f t="shared" si="65"/>
        <v>0</v>
      </c>
      <c r="I112" s="99">
        <f t="shared" si="65"/>
        <v>0</v>
      </c>
      <c r="J112" s="99">
        <f t="shared" si="65"/>
        <v>0</v>
      </c>
      <c r="K112" s="99">
        <f t="shared" si="65"/>
        <v>0</v>
      </c>
      <c r="L112" s="99">
        <f t="shared" si="65"/>
        <v>0</v>
      </c>
      <c r="M112" s="99">
        <f t="shared" si="65"/>
        <v>0</v>
      </c>
      <c r="N112" s="99">
        <f t="shared" si="65"/>
        <v>0</v>
      </c>
      <c r="O112" s="99">
        <f t="shared" si="65"/>
        <v>0</v>
      </c>
      <c r="P112" s="99">
        <f t="shared" si="65"/>
        <v>0</v>
      </c>
      <c r="Q112" s="99">
        <f t="shared" si="65"/>
        <v>0</v>
      </c>
      <c r="R112" s="99">
        <f t="shared" si="65"/>
        <v>0</v>
      </c>
      <c r="S112" s="99">
        <f t="shared" si="65"/>
        <v>0</v>
      </c>
      <c r="T112" s="99">
        <f t="shared" ref="T112:AG112" si="66">T253-T332</f>
        <v>0</v>
      </c>
      <c r="U112" s="99">
        <f t="shared" si="66"/>
        <v>0</v>
      </c>
      <c r="V112" s="99">
        <f t="shared" si="66"/>
        <v>0</v>
      </c>
      <c r="W112" s="99">
        <f t="shared" si="66"/>
        <v>0</v>
      </c>
      <c r="X112" s="99">
        <f t="shared" si="66"/>
        <v>0</v>
      </c>
      <c r="Y112" s="99">
        <f t="shared" si="66"/>
        <v>0</v>
      </c>
      <c r="Z112" s="99">
        <f t="shared" si="66"/>
        <v>0</v>
      </c>
      <c r="AA112" s="99">
        <f t="shared" si="66"/>
        <v>0</v>
      </c>
      <c r="AB112" s="99">
        <f t="shared" si="66"/>
        <v>0</v>
      </c>
      <c r="AC112" s="99">
        <f t="shared" si="66"/>
        <v>0</v>
      </c>
      <c r="AD112" s="99">
        <f t="shared" si="66"/>
        <v>0</v>
      </c>
      <c r="AE112" s="99">
        <f t="shared" si="66"/>
        <v>0</v>
      </c>
      <c r="AF112" s="99">
        <f t="shared" si="66"/>
        <v>0</v>
      </c>
      <c r="AG112" s="99">
        <f t="shared" si="66"/>
        <v>0</v>
      </c>
      <c r="AH112" s="99"/>
      <c r="AI112" s="99"/>
      <c r="AJ112" s="99"/>
      <c r="AK112" s="99"/>
      <c r="AL112" s="99"/>
      <c r="AM112" s="99"/>
      <c r="AN112" s="99"/>
      <c r="AO112" s="99"/>
      <c r="AP112" s="99"/>
      <c r="AQ112" s="99"/>
      <c r="AR112" s="99"/>
      <c r="AS112" s="99"/>
      <c r="AT112" s="99"/>
      <c r="AU112" s="99"/>
      <c r="AV112" s="99"/>
      <c r="AW112" s="99"/>
      <c r="AX112" s="99"/>
      <c r="AY112" s="99"/>
      <c r="AZ112" s="99"/>
      <c r="BA112" s="99"/>
      <c r="BB112" s="99"/>
      <c r="BC112" s="99"/>
      <c r="BD112" s="99"/>
      <c r="BE112" s="99"/>
      <c r="BF112" s="99"/>
      <c r="BG112" s="99"/>
      <c r="BH112" s="99"/>
      <c r="BI112" s="99"/>
      <c r="BJ112" s="99"/>
      <c r="BK112" s="99"/>
      <c r="BL112" s="99"/>
      <c r="BM112" s="99"/>
      <c r="BN112" s="99"/>
      <c r="BO112" s="99"/>
      <c r="BP112" s="99"/>
      <c r="BQ112" s="99"/>
      <c r="BR112" s="99"/>
      <c r="BS112" s="99"/>
      <c r="BT112" s="99"/>
      <c r="BU112" s="99"/>
      <c r="BV112" s="99"/>
      <c r="BW112" s="99"/>
      <c r="BX112" s="99"/>
      <c r="BY112" s="99"/>
      <c r="BZ112" s="99"/>
      <c r="CA112" s="99"/>
      <c r="CB112" s="99"/>
      <c r="CC112" s="99"/>
      <c r="CD112" s="99"/>
      <c r="CE112" s="99"/>
      <c r="CF112" s="99"/>
      <c r="CG112" s="99"/>
      <c r="CH112" s="99"/>
      <c r="CI112" s="99"/>
      <c r="CJ112" s="99"/>
      <c r="CK112" s="99"/>
      <c r="CL112" s="99"/>
      <c r="CM112" s="99"/>
      <c r="CN112" s="99"/>
      <c r="CO112" s="99"/>
      <c r="CP112" s="99"/>
      <c r="CQ112" s="99"/>
      <c r="CR112" s="99"/>
      <c r="CS112" s="99"/>
      <c r="CT112" s="99"/>
      <c r="CU112" s="99"/>
      <c r="CV112" s="99"/>
      <c r="CW112" s="99"/>
      <c r="CX112" s="99"/>
      <c r="CY112" s="99"/>
      <c r="CZ112" s="99"/>
      <c r="DA112" s="99"/>
    </row>
    <row r="113" spans="1:105" s="98" customFormat="1" hidden="1" x14ac:dyDescent="0.25">
      <c r="A113" s="124" t="s">
        <v>220</v>
      </c>
      <c r="B113" s="124">
        <v>1019</v>
      </c>
      <c r="C113" s="99">
        <f t="shared" ref="C113:S113" si="67">C254-C333</f>
        <v>0</v>
      </c>
      <c r="D113" s="99">
        <f t="shared" si="67"/>
        <v>0</v>
      </c>
      <c r="E113" s="99">
        <f t="shared" si="67"/>
        <v>0</v>
      </c>
      <c r="F113" s="99">
        <f t="shared" si="67"/>
        <v>0</v>
      </c>
      <c r="G113" s="99">
        <f t="shared" si="67"/>
        <v>0</v>
      </c>
      <c r="H113" s="99">
        <f t="shared" si="67"/>
        <v>0</v>
      </c>
      <c r="I113" s="99">
        <f t="shared" si="67"/>
        <v>0</v>
      </c>
      <c r="J113" s="99">
        <f t="shared" si="67"/>
        <v>0</v>
      </c>
      <c r="K113" s="99">
        <f t="shared" si="67"/>
        <v>0</v>
      </c>
      <c r="L113" s="99">
        <f t="shared" si="67"/>
        <v>0</v>
      </c>
      <c r="M113" s="99">
        <f t="shared" si="67"/>
        <v>0</v>
      </c>
      <c r="N113" s="99">
        <f t="shared" si="67"/>
        <v>0</v>
      </c>
      <c r="O113" s="99">
        <f t="shared" si="67"/>
        <v>0</v>
      </c>
      <c r="P113" s="99">
        <f t="shared" si="67"/>
        <v>0</v>
      </c>
      <c r="Q113" s="99">
        <f t="shared" si="67"/>
        <v>0</v>
      </c>
      <c r="R113" s="99">
        <f t="shared" si="67"/>
        <v>0</v>
      </c>
      <c r="S113" s="99">
        <f t="shared" si="67"/>
        <v>0</v>
      </c>
      <c r="T113" s="99">
        <f t="shared" ref="T113:AG113" si="68">T254-T333</f>
        <v>0</v>
      </c>
      <c r="U113" s="99">
        <f t="shared" si="68"/>
        <v>0</v>
      </c>
      <c r="V113" s="99">
        <f t="shared" si="68"/>
        <v>0</v>
      </c>
      <c r="W113" s="99">
        <f t="shared" si="68"/>
        <v>0</v>
      </c>
      <c r="X113" s="99">
        <f t="shared" si="68"/>
        <v>0</v>
      </c>
      <c r="Y113" s="99">
        <f t="shared" si="68"/>
        <v>0</v>
      </c>
      <c r="Z113" s="99">
        <f t="shared" si="68"/>
        <v>0</v>
      </c>
      <c r="AA113" s="99">
        <f t="shared" si="68"/>
        <v>0</v>
      </c>
      <c r="AB113" s="99">
        <f t="shared" si="68"/>
        <v>0</v>
      </c>
      <c r="AC113" s="99">
        <f t="shared" si="68"/>
        <v>0</v>
      </c>
      <c r="AD113" s="99">
        <f t="shared" si="68"/>
        <v>0</v>
      </c>
      <c r="AE113" s="99">
        <f t="shared" si="68"/>
        <v>0</v>
      </c>
      <c r="AF113" s="99">
        <f t="shared" si="68"/>
        <v>0</v>
      </c>
      <c r="AG113" s="99">
        <f t="shared" si="68"/>
        <v>0</v>
      </c>
      <c r="AH113" s="99"/>
      <c r="AI113" s="99"/>
      <c r="AJ113" s="99"/>
      <c r="AK113" s="99"/>
      <c r="AL113" s="99"/>
      <c r="AM113" s="99"/>
      <c r="AN113" s="99"/>
      <c r="AO113" s="99"/>
      <c r="AP113" s="99"/>
      <c r="AQ113" s="99"/>
      <c r="AR113" s="99"/>
      <c r="AS113" s="99"/>
      <c r="AT113" s="99"/>
      <c r="AU113" s="99"/>
      <c r="AV113" s="99"/>
      <c r="AW113" s="99"/>
      <c r="AX113" s="99"/>
      <c r="AY113" s="99"/>
      <c r="AZ113" s="99"/>
      <c r="BA113" s="99"/>
      <c r="BB113" s="99"/>
      <c r="BC113" s="99"/>
      <c r="BD113" s="99"/>
      <c r="BE113" s="99"/>
      <c r="BF113" s="99"/>
      <c r="BG113" s="99"/>
      <c r="BH113" s="99"/>
      <c r="BI113" s="99"/>
      <c r="BJ113" s="99"/>
      <c r="BK113" s="99"/>
      <c r="BL113" s="99"/>
      <c r="BM113" s="99"/>
      <c r="BN113" s="99"/>
      <c r="BO113" s="99"/>
      <c r="BP113" s="99"/>
      <c r="BQ113" s="99"/>
      <c r="BR113" s="99"/>
      <c r="BS113" s="99"/>
      <c r="BT113" s="99"/>
      <c r="BU113" s="99"/>
      <c r="BV113" s="99"/>
      <c r="BW113" s="99"/>
      <c r="BX113" s="99"/>
      <c r="BY113" s="99"/>
      <c r="BZ113" s="99"/>
      <c r="CA113" s="99"/>
      <c r="CB113" s="99"/>
      <c r="CC113" s="99"/>
      <c r="CD113" s="99"/>
      <c r="CE113" s="99"/>
      <c r="CF113" s="99"/>
      <c r="CG113" s="99"/>
      <c r="CH113" s="99"/>
      <c r="CI113" s="99"/>
      <c r="CJ113" s="99"/>
      <c r="CK113" s="99"/>
      <c r="CL113" s="99"/>
      <c r="CM113" s="99"/>
      <c r="CN113" s="99"/>
      <c r="CO113" s="99"/>
      <c r="CP113" s="99"/>
      <c r="CQ113" s="99"/>
      <c r="CR113" s="99"/>
      <c r="CS113" s="99"/>
      <c r="CT113" s="99"/>
      <c r="CU113" s="99"/>
      <c r="CV113" s="99"/>
      <c r="CW113" s="99"/>
      <c r="CX113" s="99"/>
      <c r="CY113" s="99"/>
      <c r="CZ113" s="99"/>
      <c r="DA113" s="99"/>
    </row>
    <row r="114" spans="1:105" s="98" customFormat="1" hidden="1" x14ac:dyDescent="0.25">
      <c r="A114" s="124" t="s">
        <v>221</v>
      </c>
      <c r="B114" s="124">
        <v>1031</v>
      </c>
      <c r="C114" s="99">
        <f t="shared" ref="C114:S114" si="69">C255-C334</f>
        <v>-4928</v>
      </c>
      <c r="D114" s="99">
        <f t="shared" si="69"/>
        <v>-4929</v>
      </c>
      <c r="E114" s="99">
        <f t="shared" si="69"/>
        <v>-121</v>
      </c>
      <c r="F114" s="99">
        <f t="shared" si="69"/>
        <v>28</v>
      </c>
      <c r="G114" s="99">
        <f t="shared" si="69"/>
        <v>28</v>
      </c>
      <c r="H114" s="99">
        <f t="shared" si="69"/>
        <v>28</v>
      </c>
      <c r="I114" s="99">
        <f t="shared" si="69"/>
        <v>28</v>
      </c>
      <c r="J114" s="99">
        <f t="shared" si="69"/>
        <v>28</v>
      </c>
      <c r="K114" s="99">
        <f t="shared" si="69"/>
        <v>28</v>
      </c>
      <c r="L114" s="99">
        <f t="shared" si="69"/>
        <v>28</v>
      </c>
      <c r="M114" s="99">
        <f t="shared" si="69"/>
        <v>27</v>
      </c>
      <c r="N114" s="99">
        <f t="shared" si="69"/>
        <v>27</v>
      </c>
      <c r="O114" s="99">
        <f t="shared" si="69"/>
        <v>28</v>
      </c>
      <c r="P114" s="99">
        <f t="shared" si="69"/>
        <v>208</v>
      </c>
      <c r="Q114" s="99">
        <f t="shared" si="69"/>
        <v>28</v>
      </c>
      <c r="R114" s="99">
        <f t="shared" si="69"/>
        <v>28</v>
      </c>
      <c r="S114" s="99">
        <f t="shared" si="69"/>
        <v>28</v>
      </c>
      <c r="T114" s="99">
        <f t="shared" ref="T114:AG114" si="70">T255-T334</f>
        <v>28</v>
      </c>
      <c r="U114" s="99">
        <f t="shared" si="70"/>
        <v>0</v>
      </c>
      <c r="V114" s="99">
        <f t="shared" si="70"/>
        <v>0</v>
      </c>
      <c r="W114" s="99">
        <f t="shared" si="70"/>
        <v>0</v>
      </c>
      <c r="X114" s="99">
        <f t="shared" si="70"/>
        <v>0</v>
      </c>
      <c r="Y114" s="99">
        <f t="shared" si="70"/>
        <v>0</v>
      </c>
      <c r="Z114" s="99">
        <f t="shared" si="70"/>
        <v>0</v>
      </c>
      <c r="AA114" s="99">
        <f t="shared" si="70"/>
        <v>0</v>
      </c>
      <c r="AB114" s="99">
        <f t="shared" si="70"/>
        <v>0</v>
      </c>
      <c r="AC114" s="99">
        <f t="shared" si="70"/>
        <v>0</v>
      </c>
      <c r="AD114" s="99">
        <f t="shared" si="70"/>
        <v>0</v>
      </c>
      <c r="AE114" s="99">
        <f t="shared" si="70"/>
        <v>0</v>
      </c>
      <c r="AF114" s="99">
        <f t="shared" si="70"/>
        <v>0</v>
      </c>
      <c r="AG114" s="99">
        <f t="shared" si="70"/>
        <v>0</v>
      </c>
      <c r="AH114" s="99"/>
      <c r="AI114" s="99"/>
      <c r="AJ114" s="99"/>
      <c r="AK114" s="99"/>
      <c r="AL114" s="99"/>
      <c r="AM114" s="99"/>
      <c r="AN114" s="99"/>
      <c r="AO114" s="99"/>
      <c r="AP114" s="99"/>
      <c r="AQ114" s="99"/>
      <c r="AR114" s="99"/>
      <c r="AS114" s="99"/>
      <c r="AT114" s="99"/>
      <c r="AU114" s="99"/>
      <c r="AV114" s="99"/>
      <c r="AW114" s="99"/>
      <c r="AX114" s="99"/>
      <c r="AY114" s="99"/>
      <c r="AZ114" s="99"/>
      <c r="BA114" s="99"/>
      <c r="BB114" s="99"/>
      <c r="BC114" s="99"/>
      <c r="BD114" s="99"/>
      <c r="BE114" s="99"/>
      <c r="BF114" s="99"/>
      <c r="BG114" s="99"/>
      <c r="BH114" s="99"/>
      <c r="BI114" s="99"/>
      <c r="BJ114" s="99"/>
      <c r="BK114" s="99"/>
      <c r="BL114" s="99"/>
      <c r="BM114" s="99"/>
      <c r="BN114" s="99"/>
      <c r="BO114" s="99"/>
      <c r="BP114" s="99"/>
      <c r="BQ114" s="99"/>
      <c r="BR114" s="99"/>
      <c r="BS114" s="99"/>
      <c r="BT114" s="99"/>
      <c r="BU114" s="99"/>
      <c r="BV114" s="99"/>
      <c r="BW114" s="99"/>
      <c r="BX114" s="99"/>
      <c r="BY114" s="99"/>
      <c r="BZ114" s="99"/>
      <c r="CA114" s="99"/>
      <c r="CB114" s="99"/>
      <c r="CC114" s="99"/>
      <c r="CD114" s="99"/>
      <c r="CE114" s="99"/>
      <c r="CF114" s="99"/>
      <c r="CG114" s="99"/>
      <c r="CH114" s="99"/>
      <c r="CI114" s="99"/>
      <c r="CJ114" s="99"/>
      <c r="CK114" s="99"/>
      <c r="CL114" s="99"/>
      <c r="CM114" s="99"/>
      <c r="CN114" s="99"/>
      <c r="CO114" s="99"/>
      <c r="CP114" s="99"/>
      <c r="CQ114" s="99"/>
      <c r="CR114" s="99"/>
      <c r="CS114" s="99"/>
      <c r="CT114" s="99"/>
      <c r="CU114" s="99"/>
      <c r="CV114" s="99"/>
      <c r="CW114" s="99"/>
      <c r="CX114" s="99"/>
      <c r="CY114" s="99"/>
      <c r="CZ114" s="99"/>
      <c r="DA114" s="99"/>
    </row>
    <row r="115" spans="1:105" s="98" customFormat="1" hidden="1" x14ac:dyDescent="0.25">
      <c r="A115" s="124" t="s">
        <v>222</v>
      </c>
      <c r="B115" s="124">
        <v>1046</v>
      </c>
      <c r="C115" s="99">
        <f t="shared" ref="C115:S115" si="71">C256-C335</f>
        <v>0</v>
      </c>
      <c r="D115" s="99">
        <f t="shared" si="71"/>
        <v>0</v>
      </c>
      <c r="E115" s="99">
        <f t="shared" si="71"/>
        <v>0</v>
      </c>
      <c r="F115" s="99">
        <f t="shared" si="71"/>
        <v>0</v>
      </c>
      <c r="G115" s="99">
        <f t="shared" si="71"/>
        <v>0</v>
      </c>
      <c r="H115" s="99">
        <f t="shared" si="71"/>
        <v>0</v>
      </c>
      <c r="I115" s="99">
        <f t="shared" si="71"/>
        <v>0</v>
      </c>
      <c r="J115" s="99">
        <f t="shared" si="71"/>
        <v>0</v>
      </c>
      <c r="K115" s="99">
        <f t="shared" si="71"/>
        <v>0</v>
      </c>
      <c r="L115" s="99">
        <f t="shared" si="71"/>
        <v>0</v>
      </c>
      <c r="M115" s="99">
        <f t="shared" si="71"/>
        <v>0</v>
      </c>
      <c r="N115" s="99">
        <f t="shared" si="71"/>
        <v>0</v>
      </c>
      <c r="O115" s="99">
        <f t="shared" si="71"/>
        <v>0</v>
      </c>
      <c r="P115" s="99">
        <f t="shared" si="71"/>
        <v>0</v>
      </c>
      <c r="Q115" s="99">
        <f t="shared" si="71"/>
        <v>0</v>
      </c>
      <c r="R115" s="99">
        <f t="shared" si="71"/>
        <v>0</v>
      </c>
      <c r="S115" s="99">
        <f t="shared" si="71"/>
        <v>0</v>
      </c>
      <c r="T115" s="99">
        <f t="shared" ref="T115:AG115" si="72">T256-T335</f>
        <v>0</v>
      </c>
      <c r="U115" s="99">
        <f t="shared" si="72"/>
        <v>0</v>
      </c>
      <c r="V115" s="99">
        <f t="shared" si="72"/>
        <v>0</v>
      </c>
      <c r="W115" s="99">
        <f t="shared" si="72"/>
        <v>0</v>
      </c>
      <c r="X115" s="99">
        <f t="shared" si="72"/>
        <v>0</v>
      </c>
      <c r="Y115" s="99">
        <f t="shared" si="72"/>
        <v>0</v>
      </c>
      <c r="Z115" s="99">
        <f t="shared" si="72"/>
        <v>0</v>
      </c>
      <c r="AA115" s="99">
        <f t="shared" si="72"/>
        <v>0</v>
      </c>
      <c r="AB115" s="99">
        <f t="shared" si="72"/>
        <v>0</v>
      </c>
      <c r="AC115" s="99">
        <f t="shared" si="72"/>
        <v>0</v>
      </c>
      <c r="AD115" s="99">
        <f t="shared" si="72"/>
        <v>0</v>
      </c>
      <c r="AE115" s="99">
        <f t="shared" si="72"/>
        <v>0</v>
      </c>
      <c r="AF115" s="99">
        <f t="shared" si="72"/>
        <v>0</v>
      </c>
      <c r="AG115" s="99">
        <f t="shared" si="72"/>
        <v>0</v>
      </c>
      <c r="AH115" s="99"/>
      <c r="AI115" s="99"/>
      <c r="AJ115" s="99"/>
      <c r="AK115" s="99"/>
      <c r="AL115" s="99"/>
      <c r="AM115" s="99"/>
      <c r="AN115" s="99"/>
      <c r="AO115" s="99"/>
      <c r="AP115" s="99"/>
      <c r="AQ115" s="99"/>
      <c r="AR115" s="99"/>
      <c r="AS115" s="99"/>
      <c r="AT115" s="99"/>
      <c r="AU115" s="99"/>
      <c r="AV115" s="99"/>
      <c r="AW115" s="99"/>
      <c r="AX115" s="99"/>
      <c r="AY115" s="99"/>
      <c r="AZ115" s="99"/>
      <c r="BA115" s="99"/>
      <c r="BB115" s="99"/>
      <c r="BC115" s="99"/>
      <c r="BD115" s="99"/>
      <c r="BE115" s="99"/>
      <c r="BF115" s="99"/>
      <c r="BG115" s="99"/>
      <c r="BH115" s="99"/>
      <c r="BI115" s="99"/>
      <c r="BJ115" s="99"/>
      <c r="BK115" s="99"/>
      <c r="BL115" s="99"/>
      <c r="BM115" s="99"/>
      <c r="BN115" s="99"/>
      <c r="BO115" s="99"/>
      <c r="BP115" s="99"/>
      <c r="BQ115" s="99"/>
      <c r="BR115" s="99"/>
      <c r="BS115" s="99"/>
      <c r="BT115" s="99"/>
      <c r="BU115" s="99"/>
      <c r="BV115" s="99"/>
      <c r="BW115" s="99"/>
      <c r="BX115" s="99"/>
      <c r="BY115" s="99"/>
      <c r="BZ115" s="99"/>
      <c r="CA115" s="99"/>
      <c r="CB115" s="99"/>
      <c r="CC115" s="99"/>
      <c r="CD115" s="99"/>
      <c r="CE115" s="99"/>
      <c r="CF115" s="99"/>
      <c r="CG115" s="99"/>
      <c r="CH115" s="99"/>
      <c r="CI115" s="99"/>
      <c r="CJ115" s="99"/>
      <c r="CK115" s="99"/>
      <c r="CL115" s="99"/>
      <c r="CM115" s="99"/>
      <c r="CN115" s="99"/>
      <c r="CO115" s="99"/>
      <c r="CP115" s="99"/>
      <c r="CQ115" s="99"/>
      <c r="CR115" s="99"/>
      <c r="CS115" s="99"/>
      <c r="CT115" s="99"/>
      <c r="CU115" s="99"/>
      <c r="CV115" s="99"/>
      <c r="CW115" s="99"/>
      <c r="CX115" s="99"/>
      <c r="CY115" s="99"/>
      <c r="CZ115" s="99"/>
      <c r="DA115" s="99"/>
    </row>
    <row r="116" spans="1:105" s="98" customFormat="1" hidden="1" x14ac:dyDescent="0.25">
      <c r="A116" s="124" t="s">
        <v>223</v>
      </c>
      <c r="B116" s="124">
        <v>1062</v>
      </c>
      <c r="C116" s="99">
        <f t="shared" ref="C116:S116" si="73">C257-C336</f>
        <v>0</v>
      </c>
      <c r="D116" s="99">
        <f t="shared" si="73"/>
        <v>0</v>
      </c>
      <c r="E116" s="99">
        <f t="shared" si="73"/>
        <v>0</v>
      </c>
      <c r="F116" s="99">
        <f t="shared" si="73"/>
        <v>0</v>
      </c>
      <c r="G116" s="99">
        <f t="shared" si="73"/>
        <v>0</v>
      </c>
      <c r="H116" s="99">
        <f t="shared" si="73"/>
        <v>0</v>
      </c>
      <c r="I116" s="99">
        <f t="shared" si="73"/>
        <v>0</v>
      </c>
      <c r="J116" s="99">
        <f t="shared" si="73"/>
        <v>0</v>
      </c>
      <c r="K116" s="99">
        <f t="shared" si="73"/>
        <v>0</v>
      </c>
      <c r="L116" s="99">
        <f t="shared" si="73"/>
        <v>0</v>
      </c>
      <c r="M116" s="99">
        <f t="shared" si="73"/>
        <v>0</v>
      </c>
      <c r="N116" s="99">
        <f t="shared" si="73"/>
        <v>0</v>
      </c>
      <c r="O116" s="99">
        <f t="shared" si="73"/>
        <v>0</v>
      </c>
      <c r="P116" s="99">
        <f t="shared" si="73"/>
        <v>0</v>
      </c>
      <c r="Q116" s="99">
        <f t="shared" si="73"/>
        <v>0</v>
      </c>
      <c r="R116" s="99">
        <f t="shared" si="73"/>
        <v>0</v>
      </c>
      <c r="S116" s="99">
        <f t="shared" si="73"/>
        <v>0</v>
      </c>
      <c r="T116" s="99">
        <f t="shared" ref="T116:AG116" si="74">T257-T336</f>
        <v>0</v>
      </c>
      <c r="U116" s="99">
        <f t="shared" si="74"/>
        <v>0</v>
      </c>
      <c r="V116" s="99">
        <f t="shared" si="74"/>
        <v>0</v>
      </c>
      <c r="W116" s="99">
        <f t="shared" si="74"/>
        <v>0</v>
      </c>
      <c r="X116" s="99">
        <f t="shared" si="74"/>
        <v>0</v>
      </c>
      <c r="Y116" s="99">
        <f t="shared" si="74"/>
        <v>0</v>
      </c>
      <c r="Z116" s="99">
        <f t="shared" si="74"/>
        <v>0</v>
      </c>
      <c r="AA116" s="99">
        <f t="shared" si="74"/>
        <v>0</v>
      </c>
      <c r="AB116" s="99">
        <f t="shared" si="74"/>
        <v>0</v>
      </c>
      <c r="AC116" s="99">
        <f t="shared" si="74"/>
        <v>0</v>
      </c>
      <c r="AD116" s="99">
        <f t="shared" si="74"/>
        <v>0</v>
      </c>
      <c r="AE116" s="99">
        <f t="shared" si="74"/>
        <v>0</v>
      </c>
      <c r="AF116" s="99">
        <f t="shared" si="74"/>
        <v>0</v>
      </c>
      <c r="AG116" s="99">
        <f t="shared" si="74"/>
        <v>0</v>
      </c>
      <c r="AH116" s="99"/>
      <c r="AI116" s="99"/>
      <c r="AJ116" s="99"/>
      <c r="AK116" s="99"/>
      <c r="AL116" s="99"/>
      <c r="AM116" s="99"/>
      <c r="AN116" s="99"/>
      <c r="AO116" s="99"/>
      <c r="AP116" s="99"/>
      <c r="AQ116" s="99"/>
      <c r="AR116" s="99"/>
      <c r="AS116" s="99"/>
      <c r="AT116" s="99"/>
      <c r="AU116" s="99"/>
      <c r="AV116" s="99"/>
      <c r="AW116" s="99"/>
      <c r="AX116" s="99"/>
      <c r="AY116" s="99"/>
      <c r="AZ116" s="99"/>
      <c r="BA116" s="99"/>
      <c r="BB116" s="99"/>
      <c r="BC116" s="99"/>
      <c r="BD116" s="99"/>
      <c r="BE116" s="99"/>
      <c r="BF116" s="99"/>
      <c r="BG116" s="99"/>
      <c r="BH116" s="99"/>
      <c r="BI116" s="99"/>
      <c r="BJ116" s="99"/>
      <c r="BK116" s="99"/>
      <c r="BL116" s="99"/>
      <c r="BM116" s="99"/>
      <c r="BN116" s="99"/>
      <c r="BO116" s="99"/>
      <c r="BP116" s="99"/>
      <c r="BQ116" s="99"/>
      <c r="BR116" s="99"/>
      <c r="BS116" s="99"/>
      <c r="BT116" s="99"/>
      <c r="BU116" s="99"/>
      <c r="BV116" s="99"/>
      <c r="BW116" s="99"/>
      <c r="BX116" s="99"/>
      <c r="BY116" s="99"/>
      <c r="BZ116" s="99"/>
      <c r="CA116" s="99"/>
      <c r="CB116" s="99"/>
      <c r="CC116" s="99"/>
      <c r="CD116" s="99"/>
      <c r="CE116" s="99"/>
      <c r="CF116" s="99"/>
      <c r="CG116" s="99"/>
      <c r="CH116" s="99"/>
      <c r="CI116" s="99"/>
      <c r="CJ116" s="99"/>
      <c r="CK116" s="99"/>
      <c r="CL116" s="99"/>
      <c r="CM116" s="99"/>
      <c r="CN116" s="99"/>
      <c r="CO116" s="99"/>
      <c r="CP116" s="99"/>
      <c r="CQ116" s="99"/>
      <c r="CR116" s="99"/>
      <c r="CS116" s="99"/>
      <c r="CT116" s="99"/>
      <c r="CU116" s="99"/>
      <c r="CV116" s="99"/>
      <c r="CW116" s="99"/>
      <c r="CX116" s="99"/>
      <c r="CY116" s="99"/>
      <c r="CZ116" s="99"/>
      <c r="DA116" s="99"/>
    </row>
    <row r="117" spans="1:105" s="98" customFormat="1" hidden="1" x14ac:dyDescent="0.25">
      <c r="A117" s="124" t="s">
        <v>224</v>
      </c>
      <c r="B117" s="124">
        <v>1195</v>
      </c>
      <c r="C117" s="99">
        <f t="shared" ref="C117:S117" si="75">C258-C337</f>
        <v>71</v>
      </c>
      <c r="D117" s="99">
        <f t="shared" si="75"/>
        <v>53</v>
      </c>
      <c r="E117" s="99">
        <f t="shared" si="75"/>
        <v>74</v>
      </c>
      <c r="F117" s="99">
        <f t="shared" si="75"/>
        <v>82</v>
      </c>
      <c r="G117" s="99">
        <f t="shared" si="75"/>
        <v>23</v>
      </c>
      <c r="H117" s="99">
        <f t="shared" si="75"/>
        <v>40</v>
      </c>
      <c r="I117" s="99">
        <f t="shared" si="75"/>
        <v>19</v>
      </c>
      <c r="J117" s="99">
        <f t="shared" si="75"/>
        <v>60</v>
      </c>
      <c r="K117" s="99">
        <f t="shared" si="75"/>
        <v>64</v>
      </c>
      <c r="L117" s="99">
        <f t="shared" si="75"/>
        <v>51</v>
      </c>
      <c r="M117" s="99">
        <f t="shared" si="75"/>
        <v>71</v>
      </c>
      <c r="N117" s="99">
        <f t="shared" si="75"/>
        <v>233</v>
      </c>
      <c r="O117" s="99">
        <f t="shared" si="75"/>
        <v>92</v>
      </c>
      <c r="P117" s="99">
        <f t="shared" si="75"/>
        <v>22</v>
      </c>
      <c r="Q117" s="99">
        <f t="shared" si="75"/>
        <v>-85</v>
      </c>
      <c r="R117" s="99">
        <f t="shared" si="75"/>
        <v>-35</v>
      </c>
      <c r="S117" s="99">
        <f t="shared" si="75"/>
        <v>-65</v>
      </c>
      <c r="T117" s="99">
        <f t="shared" ref="T117:AG117" si="76">T258-T337</f>
        <v>-65</v>
      </c>
      <c r="U117" s="99">
        <f t="shared" si="76"/>
        <v>0</v>
      </c>
      <c r="V117" s="99">
        <f t="shared" si="76"/>
        <v>0</v>
      </c>
      <c r="W117" s="99">
        <f t="shared" si="76"/>
        <v>0</v>
      </c>
      <c r="X117" s="99">
        <f t="shared" si="76"/>
        <v>0</v>
      </c>
      <c r="Y117" s="99">
        <f t="shared" si="76"/>
        <v>0</v>
      </c>
      <c r="Z117" s="99">
        <f t="shared" si="76"/>
        <v>0</v>
      </c>
      <c r="AA117" s="99">
        <f t="shared" si="76"/>
        <v>0</v>
      </c>
      <c r="AB117" s="99">
        <f t="shared" si="76"/>
        <v>0</v>
      </c>
      <c r="AC117" s="99">
        <f t="shared" si="76"/>
        <v>0</v>
      </c>
      <c r="AD117" s="99">
        <f t="shared" si="76"/>
        <v>0</v>
      </c>
      <c r="AE117" s="99">
        <f t="shared" si="76"/>
        <v>0</v>
      </c>
      <c r="AF117" s="99">
        <f t="shared" si="76"/>
        <v>0</v>
      </c>
      <c r="AG117" s="99">
        <f t="shared" si="76"/>
        <v>0</v>
      </c>
      <c r="AH117" s="99"/>
      <c r="AI117" s="99"/>
      <c r="AJ117" s="99"/>
      <c r="AK117" s="99"/>
      <c r="AL117" s="99"/>
      <c r="AM117" s="99"/>
      <c r="AN117" s="99"/>
      <c r="AO117" s="99"/>
      <c r="AP117" s="99"/>
      <c r="AQ117" s="99"/>
      <c r="AR117" s="99"/>
      <c r="AS117" s="99"/>
      <c r="AT117" s="99"/>
      <c r="AU117" s="99"/>
      <c r="AV117" s="99"/>
      <c r="AW117" s="99"/>
      <c r="AX117" s="99"/>
      <c r="AY117" s="99"/>
      <c r="AZ117" s="99"/>
      <c r="BA117" s="99"/>
      <c r="BB117" s="99"/>
      <c r="BC117" s="99"/>
      <c r="BD117" s="99"/>
      <c r="BE117" s="99"/>
      <c r="BF117" s="99"/>
      <c r="BG117" s="99"/>
      <c r="BH117" s="99"/>
      <c r="BI117" s="99"/>
      <c r="BJ117" s="99"/>
      <c r="BK117" s="99"/>
      <c r="BL117" s="99"/>
      <c r="BM117" s="99"/>
      <c r="BN117" s="99"/>
      <c r="BO117" s="99"/>
      <c r="BP117" s="99"/>
      <c r="BQ117" s="99"/>
      <c r="BR117" s="99"/>
      <c r="BS117" s="99"/>
      <c r="BT117" s="99"/>
      <c r="BU117" s="99"/>
      <c r="BV117" s="99"/>
      <c r="BW117" s="99"/>
      <c r="BX117" s="99"/>
      <c r="BY117" s="99"/>
      <c r="BZ117" s="99"/>
      <c r="CA117" s="99"/>
      <c r="CB117" s="99"/>
      <c r="CC117" s="99"/>
      <c r="CD117" s="99"/>
      <c r="CE117" s="99"/>
      <c r="CF117" s="99"/>
      <c r="CG117" s="99"/>
      <c r="CH117" s="99"/>
      <c r="CI117" s="99"/>
      <c r="CJ117" s="99"/>
      <c r="CK117" s="99"/>
      <c r="CL117" s="99"/>
      <c r="CM117" s="99"/>
      <c r="CN117" s="99"/>
      <c r="CO117" s="99"/>
      <c r="CP117" s="99"/>
      <c r="CQ117" s="99"/>
      <c r="CR117" s="99"/>
      <c r="CS117" s="99"/>
      <c r="CT117" s="99"/>
      <c r="CU117" s="99"/>
      <c r="CV117" s="99"/>
      <c r="CW117" s="99"/>
      <c r="CX117" s="99"/>
      <c r="CY117" s="99"/>
      <c r="CZ117" s="99"/>
      <c r="DA117" s="99"/>
    </row>
    <row r="118" spans="1:105" s="98" customFormat="1" hidden="1" x14ac:dyDescent="0.25">
      <c r="A118" s="124" t="s">
        <v>226</v>
      </c>
      <c r="B118" s="124">
        <v>1379</v>
      </c>
      <c r="C118" s="99">
        <f t="shared" ref="C118:S118" si="77">C259-C338</f>
        <v>158</v>
      </c>
      <c r="D118" s="99">
        <f t="shared" si="77"/>
        <v>152</v>
      </c>
      <c r="E118" s="99">
        <f t="shared" si="77"/>
        <v>149</v>
      </c>
      <c r="F118" s="99">
        <f t="shared" si="77"/>
        <v>77</v>
      </c>
      <c r="G118" s="99">
        <f t="shared" si="77"/>
        <v>320</v>
      </c>
      <c r="H118" s="99">
        <f t="shared" si="77"/>
        <v>339</v>
      </c>
      <c r="I118" s="99">
        <f t="shared" si="77"/>
        <v>357</v>
      </c>
      <c r="J118" s="99">
        <f t="shared" si="77"/>
        <v>610</v>
      </c>
      <c r="K118" s="99">
        <f t="shared" si="77"/>
        <v>501</v>
      </c>
      <c r="L118" s="99">
        <f t="shared" si="77"/>
        <v>485</v>
      </c>
      <c r="M118" s="99">
        <f t="shared" si="77"/>
        <v>103</v>
      </c>
      <c r="N118" s="99">
        <f t="shared" si="77"/>
        <v>11</v>
      </c>
      <c r="O118" s="99">
        <f t="shared" si="77"/>
        <v>-114</v>
      </c>
      <c r="P118" s="99">
        <f t="shared" si="77"/>
        <v>46</v>
      </c>
      <c r="Q118" s="99">
        <f t="shared" si="77"/>
        <v>570</v>
      </c>
      <c r="R118" s="99">
        <f t="shared" si="77"/>
        <v>554</v>
      </c>
      <c r="S118" s="99">
        <f t="shared" si="77"/>
        <v>529</v>
      </c>
      <c r="T118" s="99">
        <f t="shared" ref="T118:AG118" si="78">T259-T338</f>
        <v>529</v>
      </c>
      <c r="U118" s="99">
        <f t="shared" si="78"/>
        <v>0</v>
      </c>
      <c r="V118" s="99">
        <f t="shared" si="78"/>
        <v>0</v>
      </c>
      <c r="W118" s="99">
        <f t="shared" si="78"/>
        <v>0</v>
      </c>
      <c r="X118" s="99">
        <f t="shared" si="78"/>
        <v>0</v>
      </c>
      <c r="Y118" s="99">
        <f t="shared" si="78"/>
        <v>0</v>
      </c>
      <c r="Z118" s="99">
        <f t="shared" si="78"/>
        <v>0</v>
      </c>
      <c r="AA118" s="99">
        <f t="shared" si="78"/>
        <v>0</v>
      </c>
      <c r="AB118" s="99">
        <f t="shared" si="78"/>
        <v>0</v>
      </c>
      <c r="AC118" s="99">
        <f t="shared" si="78"/>
        <v>0</v>
      </c>
      <c r="AD118" s="99">
        <f t="shared" si="78"/>
        <v>0</v>
      </c>
      <c r="AE118" s="99">
        <f t="shared" si="78"/>
        <v>0</v>
      </c>
      <c r="AF118" s="99">
        <f t="shared" si="78"/>
        <v>0</v>
      </c>
      <c r="AG118" s="99">
        <f t="shared" si="78"/>
        <v>0</v>
      </c>
      <c r="AH118" s="99"/>
      <c r="AI118" s="99"/>
      <c r="AJ118" s="99"/>
      <c r="AK118" s="99"/>
      <c r="AL118" s="99"/>
      <c r="AM118" s="99"/>
      <c r="AN118" s="99"/>
      <c r="AO118" s="99"/>
      <c r="AP118" s="99"/>
      <c r="AQ118" s="99"/>
      <c r="AR118" s="99"/>
      <c r="AS118" s="99"/>
      <c r="AT118" s="99"/>
      <c r="AU118" s="99"/>
      <c r="AV118" s="99"/>
      <c r="AW118" s="99"/>
      <c r="AX118" s="99"/>
      <c r="AY118" s="99"/>
      <c r="AZ118" s="99"/>
      <c r="BA118" s="99"/>
      <c r="BB118" s="99"/>
      <c r="BC118" s="99"/>
      <c r="BD118" s="99"/>
      <c r="BE118" s="99"/>
      <c r="BF118" s="99"/>
      <c r="BG118" s="99"/>
      <c r="BH118" s="99"/>
      <c r="BI118" s="99"/>
      <c r="BJ118" s="99"/>
      <c r="BK118" s="99"/>
      <c r="BL118" s="99"/>
      <c r="BM118" s="99"/>
      <c r="BN118" s="99"/>
      <c r="BO118" s="99"/>
      <c r="BP118" s="99"/>
      <c r="BQ118" s="99"/>
      <c r="BR118" s="99"/>
      <c r="BS118" s="99"/>
      <c r="BT118" s="99"/>
      <c r="BU118" s="99"/>
      <c r="BV118" s="99"/>
      <c r="BW118" s="99"/>
      <c r="BX118" s="99"/>
      <c r="BY118" s="99"/>
      <c r="BZ118" s="99"/>
      <c r="CA118" s="99"/>
      <c r="CB118" s="99"/>
      <c r="CC118" s="99"/>
      <c r="CD118" s="99"/>
      <c r="CE118" s="99"/>
      <c r="CF118" s="99"/>
      <c r="CG118" s="99"/>
      <c r="CH118" s="99"/>
      <c r="CI118" s="99"/>
      <c r="CJ118" s="99"/>
      <c r="CK118" s="99"/>
      <c r="CL118" s="99"/>
      <c r="CM118" s="99"/>
      <c r="CN118" s="99"/>
      <c r="CO118" s="99"/>
      <c r="CP118" s="99"/>
      <c r="CQ118" s="99"/>
      <c r="CR118" s="99"/>
      <c r="CS118" s="99"/>
      <c r="CT118" s="99"/>
      <c r="CU118" s="99"/>
      <c r="CV118" s="99"/>
      <c r="CW118" s="99"/>
      <c r="CX118" s="99"/>
      <c r="CY118" s="99"/>
      <c r="CZ118" s="99"/>
      <c r="DA118" s="99"/>
    </row>
    <row r="119" spans="1:105" s="98" customFormat="1" hidden="1" x14ac:dyDescent="0.25">
      <c r="A119" s="124" t="s">
        <v>227</v>
      </c>
      <c r="B119" s="124">
        <v>1389</v>
      </c>
      <c r="C119" s="99">
        <f t="shared" ref="C119:S119" si="79">C260-C339</f>
        <v>0</v>
      </c>
      <c r="D119" s="99">
        <f t="shared" si="79"/>
        <v>0</v>
      </c>
      <c r="E119" s="99">
        <f t="shared" si="79"/>
        <v>0</v>
      </c>
      <c r="F119" s="99">
        <f t="shared" si="79"/>
        <v>0</v>
      </c>
      <c r="G119" s="99">
        <f t="shared" si="79"/>
        <v>0</v>
      </c>
      <c r="H119" s="99">
        <f t="shared" si="79"/>
        <v>0</v>
      </c>
      <c r="I119" s="99">
        <f t="shared" si="79"/>
        <v>0</v>
      </c>
      <c r="J119" s="99">
        <f t="shared" si="79"/>
        <v>0</v>
      </c>
      <c r="K119" s="99">
        <f t="shared" si="79"/>
        <v>0</v>
      </c>
      <c r="L119" s="99">
        <f t="shared" si="79"/>
        <v>0</v>
      </c>
      <c r="M119" s="99">
        <f t="shared" si="79"/>
        <v>0</v>
      </c>
      <c r="N119" s="99">
        <f t="shared" si="79"/>
        <v>0</v>
      </c>
      <c r="O119" s="99">
        <f t="shared" si="79"/>
        <v>0</v>
      </c>
      <c r="P119" s="99">
        <f t="shared" si="79"/>
        <v>0</v>
      </c>
      <c r="Q119" s="99">
        <f t="shared" si="79"/>
        <v>0</v>
      </c>
      <c r="R119" s="99">
        <f t="shared" si="79"/>
        <v>0</v>
      </c>
      <c r="S119" s="99">
        <f t="shared" si="79"/>
        <v>0</v>
      </c>
      <c r="T119" s="99">
        <f t="shared" ref="T119:AG119" si="80">T260-T339</f>
        <v>0</v>
      </c>
      <c r="U119" s="99">
        <f t="shared" si="80"/>
        <v>0</v>
      </c>
      <c r="V119" s="99">
        <f t="shared" si="80"/>
        <v>0</v>
      </c>
      <c r="W119" s="99">
        <f t="shared" si="80"/>
        <v>0</v>
      </c>
      <c r="X119" s="99">
        <f t="shared" si="80"/>
        <v>0</v>
      </c>
      <c r="Y119" s="99">
        <f t="shared" si="80"/>
        <v>0</v>
      </c>
      <c r="Z119" s="99">
        <f t="shared" si="80"/>
        <v>0</v>
      </c>
      <c r="AA119" s="99">
        <f t="shared" si="80"/>
        <v>0</v>
      </c>
      <c r="AB119" s="99">
        <f t="shared" si="80"/>
        <v>0</v>
      </c>
      <c r="AC119" s="99">
        <f t="shared" si="80"/>
        <v>0</v>
      </c>
      <c r="AD119" s="99">
        <f t="shared" si="80"/>
        <v>0</v>
      </c>
      <c r="AE119" s="99">
        <f t="shared" si="80"/>
        <v>0</v>
      </c>
      <c r="AF119" s="99">
        <f t="shared" si="80"/>
        <v>0</v>
      </c>
      <c r="AG119" s="99">
        <f t="shared" si="80"/>
        <v>0</v>
      </c>
      <c r="AH119" s="99"/>
      <c r="AI119" s="99"/>
      <c r="AJ119" s="99"/>
      <c r="AK119" s="99"/>
      <c r="AL119" s="99"/>
      <c r="AM119" s="99"/>
      <c r="AN119" s="99"/>
      <c r="AO119" s="99"/>
      <c r="AP119" s="99"/>
      <c r="AQ119" s="99"/>
      <c r="AR119" s="99"/>
      <c r="AS119" s="99"/>
      <c r="AT119" s="99"/>
      <c r="AU119" s="99"/>
      <c r="AV119" s="99"/>
      <c r="AW119" s="99"/>
      <c r="AX119" s="99"/>
      <c r="AY119" s="99"/>
      <c r="AZ119" s="99"/>
      <c r="BA119" s="99"/>
      <c r="BB119" s="99"/>
      <c r="BC119" s="99"/>
      <c r="BD119" s="99"/>
      <c r="BE119" s="99"/>
      <c r="BF119" s="99"/>
      <c r="BG119" s="99"/>
      <c r="BH119" s="99"/>
      <c r="BI119" s="99"/>
      <c r="BJ119" s="99"/>
      <c r="BK119" s="99"/>
      <c r="BL119" s="99"/>
      <c r="BM119" s="99"/>
      <c r="BN119" s="99"/>
      <c r="BO119" s="99"/>
      <c r="BP119" s="99"/>
      <c r="BQ119" s="99"/>
      <c r="BR119" s="99"/>
      <c r="BS119" s="99"/>
      <c r="BT119" s="99"/>
      <c r="BU119" s="99"/>
      <c r="BV119" s="99"/>
      <c r="BW119" s="99"/>
      <c r="BX119" s="99"/>
      <c r="BY119" s="99"/>
      <c r="BZ119" s="99"/>
      <c r="CA119" s="99"/>
      <c r="CB119" s="99"/>
      <c r="CC119" s="99"/>
      <c r="CD119" s="99"/>
      <c r="CE119" s="99"/>
      <c r="CF119" s="99"/>
      <c r="CG119" s="99"/>
      <c r="CH119" s="99"/>
      <c r="CI119" s="99"/>
      <c r="CJ119" s="99"/>
      <c r="CK119" s="99"/>
      <c r="CL119" s="99"/>
      <c r="CM119" s="99"/>
      <c r="CN119" s="99"/>
      <c r="CO119" s="99"/>
      <c r="CP119" s="99"/>
      <c r="CQ119" s="99"/>
      <c r="CR119" s="99"/>
      <c r="CS119" s="99"/>
      <c r="CT119" s="99"/>
      <c r="CU119" s="99"/>
      <c r="CV119" s="99"/>
      <c r="CW119" s="99"/>
      <c r="CX119" s="99"/>
      <c r="CY119" s="99"/>
      <c r="CZ119" s="99"/>
      <c r="DA119" s="99"/>
    </row>
    <row r="120" spans="1:105" s="98" customFormat="1" hidden="1" x14ac:dyDescent="0.25">
      <c r="A120" s="124" t="s">
        <v>228</v>
      </c>
      <c r="B120" s="124">
        <v>1398</v>
      </c>
      <c r="C120" s="99">
        <f t="shared" ref="C120:S120" si="81">C261-C340</f>
        <v>0</v>
      </c>
      <c r="D120" s="99">
        <f t="shared" si="81"/>
        <v>0</v>
      </c>
      <c r="E120" s="99">
        <f t="shared" si="81"/>
        <v>0</v>
      </c>
      <c r="F120" s="99">
        <f t="shared" si="81"/>
        <v>0</v>
      </c>
      <c r="G120" s="99">
        <f t="shared" si="81"/>
        <v>0</v>
      </c>
      <c r="H120" s="99">
        <f t="shared" si="81"/>
        <v>0</v>
      </c>
      <c r="I120" s="99">
        <f t="shared" si="81"/>
        <v>0</v>
      </c>
      <c r="J120" s="99">
        <f t="shared" si="81"/>
        <v>0</v>
      </c>
      <c r="K120" s="99">
        <f t="shared" si="81"/>
        <v>0</v>
      </c>
      <c r="L120" s="99">
        <f t="shared" si="81"/>
        <v>0</v>
      </c>
      <c r="M120" s="99">
        <f t="shared" si="81"/>
        <v>0</v>
      </c>
      <c r="N120" s="99">
        <f t="shared" si="81"/>
        <v>0</v>
      </c>
      <c r="O120" s="99">
        <f t="shared" si="81"/>
        <v>0</v>
      </c>
      <c r="P120" s="99">
        <f t="shared" si="81"/>
        <v>0</v>
      </c>
      <c r="Q120" s="99">
        <f t="shared" si="81"/>
        <v>0</v>
      </c>
      <c r="R120" s="99">
        <f t="shared" si="81"/>
        <v>0</v>
      </c>
      <c r="S120" s="99">
        <f t="shared" si="81"/>
        <v>0</v>
      </c>
      <c r="T120" s="99">
        <f t="shared" ref="T120:AG120" si="82">T261-T340</f>
        <v>0</v>
      </c>
      <c r="U120" s="99">
        <f t="shared" si="82"/>
        <v>0</v>
      </c>
      <c r="V120" s="99">
        <f t="shared" si="82"/>
        <v>0</v>
      </c>
      <c r="W120" s="99">
        <f t="shared" si="82"/>
        <v>0</v>
      </c>
      <c r="X120" s="99">
        <f t="shared" si="82"/>
        <v>0</v>
      </c>
      <c r="Y120" s="99">
        <f t="shared" si="82"/>
        <v>0</v>
      </c>
      <c r="Z120" s="99">
        <f t="shared" si="82"/>
        <v>0</v>
      </c>
      <c r="AA120" s="99">
        <f t="shared" si="82"/>
        <v>0</v>
      </c>
      <c r="AB120" s="99">
        <f t="shared" si="82"/>
        <v>0</v>
      </c>
      <c r="AC120" s="99">
        <f t="shared" si="82"/>
        <v>0</v>
      </c>
      <c r="AD120" s="99">
        <f t="shared" si="82"/>
        <v>0</v>
      </c>
      <c r="AE120" s="99">
        <f t="shared" si="82"/>
        <v>0</v>
      </c>
      <c r="AF120" s="99">
        <f t="shared" si="82"/>
        <v>0</v>
      </c>
      <c r="AG120" s="99">
        <f t="shared" si="82"/>
        <v>0</v>
      </c>
      <c r="AH120" s="99"/>
      <c r="AI120" s="99"/>
      <c r="AJ120" s="99"/>
      <c r="AK120" s="99"/>
      <c r="AL120" s="99"/>
      <c r="AM120" s="99"/>
      <c r="AN120" s="99"/>
      <c r="AO120" s="99"/>
      <c r="AP120" s="99"/>
      <c r="AQ120" s="99"/>
      <c r="AR120" s="99"/>
      <c r="AS120" s="99"/>
      <c r="AT120" s="99"/>
      <c r="AU120" s="99"/>
      <c r="AV120" s="99"/>
      <c r="AW120" s="99"/>
      <c r="AX120" s="99"/>
      <c r="AY120" s="99"/>
      <c r="AZ120" s="99"/>
      <c r="BA120" s="99"/>
      <c r="BB120" s="99"/>
      <c r="BC120" s="99"/>
      <c r="BD120" s="99"/>
      <c r="BE120" s="99"/>
      <c r="BF120" s="99"/>
      <c r="BG120" s="99"/>
      <c r="BH120" s="99"/>
      <c r="BI120" s="99"/>
      <c r="BJ120" s="99"/>
      <c r="BK120" s="99"/>
      <c r="BL120" s="99"/>
      <c r="BM120" s="99"/>
      <c r="BN120" s="99"/>
      <c r="BO120" s="99"/>
      <c r="BP120" s="99"/>
      <c r="BQ120" s="99"/>
      <c r="BR120" s="99"/>
      <c r="BS120" s="99"/>
      <c r="BT120" s="99"/>
      <c r="BU120" s="99"/>
      <c r="BV120" s="99"/>
      <c r="BW120" s="99"/>
      <c r="BX120" s="99"/>
      <c r="BY120" s="99"/>
      <c r="BZ120" s="99"/>
      <c r="CA120" s="99"/>
      <c r="CB120" s="99"/>
      <c r="CC120" s="99"/>
      <c r="CD120" s="99"/>
      <c r="CE120" s="99"/>
      <c r="CF120" s="99"/>
      <c r="CG120" s="99"/>
      <c r="CH120" s="99"/>
      <c r="CI120" s="99"/>
      <c r="CJ120" s="99"/>
      <c r="CK120" s="99"/>
      <c r="CL120" s="99"/>
      <c r="CM120" s="99"/>
      <c r="CN120" s="99"/>
      <c r="CO120" s="99"/>
      <c r="CP120" s="99"/>
      <c r="CQ120" s="99"/>
      <c r="CR120" s="99"/>
      <c r="CS120" s="99"/>
      <c r="CT120" s="99"/>
      <c r="CU120" s="99"/>
      <c r="CV120" s="99"/>
      <c r="CW120" s="99"/>
      <c r="CX120" s="99"/>
      <c r="CY120" s="99"/>
      <c r="CZ120" s="99"/>
      <c r="DA120" s="99"/>
    </row>
    <row r="121" spans="1:105" s="98" customFormat="1" hidden="1" x14ac:dyDescent="0.25">
      <c r="A121" s="124" t="s">
        <v>230</v>
      </c>
      <c r="B121" s="124">
        <v>1419</v>
      </c>
      <c r="C121" s="99">
        <f t="shared" ref="C121:S121" si="83">C262-C341</f>
        <v>0</v>
      </c>
      <c r="D121" s="99">
        <f t="shared" si="83"/>
        <v>0</v>
      </c>
      <c r="E121" s="99">
        <f t="shared" si="83"/>
        <v>0</v>
      </c>
      <c r="F121" s="99">
        <f t="shared" si="83"/>
        <v>0</v>
      </c>
      <c r="G121" s="99">
        <f t="shared" si="83"/>
        <v>0</v>
      </c>
      <c r="H121" s="99">
        <f t="shared" si="83"/>
        <v>0</v>
      </c>
      <c r="I121" s="99">
        <f t="shared" si="83"/>
        <v>0</v>
      </c>
      <c r="J121" s="99">
        <f t="shared" si="83"/>
        <v>0</v>
      </c>
      <c r="K121" s="99">
        <f t="shared" si="83"/>
        <v>0</v>
      </c>
      <c r="L121" s="99">
        <f t="shared" si="83"/>
        <v>0</v>
      </c>
      <c r="M121" s="99">
        <f t="shared" si="83"/>
        <v>0</v>
      </c>
      <c r="N121" s="99">
        <f t="shared" si="83"/>
        <v>0</v>
      </c>
      <c r="O121" s="99">
        <f t="shared" si="83"/>
        <v>0</v>
      </c>
      <c r="P121" s="99">
        <f t="shared" si="83"/>
        <v>0</v>
      </c>
      <c r="Q121" s="99">
        <f t="shared" si="83"/>
        <v>0</v>
      </c>
      <c r="R121" s="99">
        <f t="shared" si="83"/>
        <v>0</v>
      </c>
      <c r="S121" s="99">
        <f t="shared" si="83"/>
        <v>0</v>
      </c>
      <c r="T121" s="99">
        <f t="shared" ref="T121:AG121" si="84">T262-T341</f>
        <v>0</v>
      </c>
      <c r="U121" s="99">
        <f t="shared" si="84"/>
        <v>0</v>
      </c>
      <c r="V121" s="99">
        <f t="shared" si="84"/>
        <v>0</v>
      </c>
      <c r="W121" s="99">
        <f t="shared" si="84"/>
        <v>0</v>
      </c>
      <c r="X121" s="99">
        <f t="shared" si="84"/>
        <v>0</v>
      </c>
      <c r="Y121" s="99">
        <f t="shared" si="84"/>
        <v>0</v>
      </c>
      <c r="Z121" s="99">
        <f t="shared" si="84"/>
        <v>0</v>
      </c>
      <c r="AA121" s="99">
        <f t="shared" si="84"/>
        <v>0</v>
      </c>
      <c r="AB121" s="99">
        <f t="shared" si="84"/>
        <v>0</v>
      </c>
      <c r="AC121" s="99">
        <f t="shared" si="84"/>
        <v>0</v>
      </c>
      <c r="AD121" s="99">
        <f t="shared" si="84"/>
        <v>0</v>
      </c>
      <c r="AE121" s="99">
        <f t="shared" si="84"/>
        <v>0</v>
      </c>
      <c r="AF121" s="99">
        <f t="shared" si="84"/>
        <v>0</v>
      </c>
      <c r="AG121" s="99">
        <f t="shared" si="84"/>
        <v>0</v>
      </c>
      <c r="AH121" s="99"/>
      <c r="AI121" s="99"/>
      <c r="AJ121" s="99"/>
      <c r="AK121" s="99"/>
      <c r="AL121" s="99"/>
      <c r="AM121" s="99"/>
      <c r="AN121" s="99"/>
      <c r="AO121" s="99"/>
      <c r="AP121" s="99"/>
      <c r="AQ121" s="99"/>
      <c r="AR121" s="99"/>
      <c r="AS121" s="99"/>
      <c r="AT121" s="99"/>
      <c r="AU121" s="99"/>
      <c r="AV121" s="99"/>
      <c r="AW121" s="99"/>
      <c r="AX121" s="99"/>
      <c r="AY121" s="99"/>
      <c r="AZ121" s="99"/>
      <c r="BA121" s="99"/>
      <c r="BB121" s="99"/>
      <c r="BC121" s="99"/>
      <c r="BD121" s="99"/>
      <c r="BE121" s="99"/>
      <c r="BF121" s="99"/>
      <c r="BG121" s="99"/>
      <c r="BH121" s="99"/>
      <c r="BI121" s="99"/>
      <c r="BJ121" s="99"/>
      <c r="BK121" s="99"/>
      <c r="BL121" s="99"/>
      <c r="BM121" s="99"/>
      <c r="BN121" s="99"/>
      <c r="BO121" s="99"/>
      <c r="BP121" s="99"/>
      <c r="BQ121" s="99"/>
      <c r="BR121" s="99"/>
      <c r="BS121" s="99"/>
      <c r="BT121" s="99"/>
      <c r="BU121" s="99"/>
      <c r="BV121" s="99"/>
      <c r="BW121" s="99"/>
      <c r="BX121" s="99"/>
      <c r="BY121" s="99"/>
      <c r="BZ121" s="99"/>
      <c r="CA121" s="99"/>
      <c r="CB121" s="99"/>
      <c r="CC121" s="99"/>
      <c r="CD121" s="99"/>
      <c r="CE121" s="99"/>
      <c r="CF121" s="99"/>
      <c r="CG121" s="99"/>
      <c r="CH121" s="99"/>
      <c r="CI121" s="99"/>
      <c r="CJ121" s="99"/>
      <c r="CK121" s="99"/>
      <c r="CL121" s="99"/>
      <c r="CM121" s="99"/>
      <c r="CN121" s="99"/>
      <c r="CO121" s="99"/>
      <c r="CP121" s="99"/>
      <c r="CQ121" s="99"/>
      <c r="CR121" s="99"/>
      <c r="CS121" s="99"/>
      <c r="CT121" s="99"/>
      <c r="CU121" s="99"/>
      <c r="CV121" s="99"/>
      <c r="CW121" s="99"/>
      <c r="CX121" s="99"/>
      <c r="CY121" s="99"/>
      <c r="CZ121" s="99"/>
      <c r="DA121" s="99"/>
    </row>
    <row r="122" spans="1:105" s="98" customFormat="1" hidden="1" x14ac:dyDescent="0.25">
      <c r="A122" s="124" t="s">
        <v>231</v>
      </c>
      <c r="B122" s="124">
        <v>1437</v>
      </c>
      <c r="C122" s="99">
        <f t="shared" ref="C122:S122" si="85">C263-C342</f>
        <v>-163</v>
      </c>
      <c r="D122" s="99">
        <f t="shared" si="85"/>
        <v>-466</v>
      </c>
      <c r="E122" s="99">
        <f t="shared" si="85"/>
        <v>-460</v>
      </c>
      <c r="F122" s="99">
        <f t="shared" si="85"/>
        <v>-478</v>
      </c>
      <c r="G122" s="99">
        <f t="shared" si="85"/>
        <v>-458</v>
      </c>
      <c r="H122" s="99">
        <f t="shared" si="85"/>
        <v>-455</v>
      </c>
      <c r="I122" s="99">
        <f t="shared" si="85"/>
        <v>-483</v>
      </c>
      <c r="J122" s="99">
        <f t="shared" si="85"/>
        <v>-486</v>
      </c>
      <c r="K122" s="99">
        <f t="shared" si="85"/>
        <v>-492</v>
      </c>
      <c r="L122" s="99">
        <f t="shared" si="85"/>
        <v>-444</v>
      </c>
      <c r="M122" s="99">
        <f t="shared" si="85"/>
        <v>-390</v>
      </c>
      <c r="N122" s="99">
        <f t="shared" si="85"/>
        <v>-383</v>
      </c>
      <c r="O122" s="99">
        <f t="shared" si="85"/>
        <v>-314</v>
      </c>
      <c r="P122" s="99">
        <f t="shared" si="85"/>
        <v>-55</v>
      </c>
      <c r="Q122" s="99">
        <f t="shared" si="85"/>
        <v>70</v>
      </c>
      <c r="R122" s="99">
        <f t="shared" si="85"/>
        <v>14</v>
      </c>
      <c r="S122" s="99">
        <f t="shared" si="85"/>
        <v>9</v>
      </c>
      <c r="T122" s="99">
        <f t="shared" ref="T122:AG122" si="86">T263-T342</f>
        <v>9</v>
      </c>
      <c r="U122" s="99">
        <f t="shared" si="86"/>
        <v>0</v>
      </c>
      <c r="V122" s="99">
        <f t="shared" si="86"/>
        <v>0</v>
      </c>
      <c r="W122" s="99">
        <f t="shared" si="86"/>
        <v>0</v>
      </c>
      <c r="X122" s="99">
        <f t="shared" si="86"/>
        <v>0</v>
      </c>
      <c r="Y122" s="99">
        <f t="shared" si="86"/>
        <v>0</v>
      </c>
      <c r="Z122" s="99">
        <f t="shared" si="86"/>
        <v>0</v>
      </c>
      <c r="AA122" s="99">
        <f t="shared" si="86"/>
        <v>0</v>
      </c>
      <c r="AB122" s="99">
        <f t="shared" si="86"/>
        <v>0</v>
      </c>
      <c r="AC122" s="99">
        <f t="shared" si="86"/>
        <v>0</v>
      </c>
      <c r="AD122" s="99">
        <f t="shared" si="86"/>
        <v>0</v>
      </c>
      <c r="AE122" s="99">
        <f t="shared" si="86"/>
        <v>0</v>
      </c>
      <c r="AF122" s="99">
        <f t="shared" si="86"/>
        <v>0</v>
      </c>
      <c r="AG122" s="99">
        <f t="shared" si="86"/>
        <v>0</v>
      </c>
      <c r="AH122" s="99"/>
      <c r="AI122" s="99"/>
      <c r="AJ122" s="99"/>
      <c r="AK122" s="99"/>
      <c r="AL122" s="99"/>
      <c r="AM122" s="99"/>
      <c r="AN122" s="99"/>
      <c r="AO122" s="99"/>
      <c r="AP122" s="99"/>
      <c r="AQ122" s="99"/>
      <c r="AR122" s="99"/>
      <c r="AS122" s="99"/>
      <c r="AT122" s="99"/>
      <c r="AU122" s="99"/>
      <c r="AV122" s="99"/>
      <c r="AW122" s="99"/>
      <c r="AX122" s="99"/>
      <c r="AY122" s="99"/>
      <c r="AZ122" s="99"/>
      <c r="BA122" s="99"/>
      <c r="BB122" s="99"/>
      <c r="BC122" s="99"/>
      <c r="BD122" s="99"/>
      <c r="BE122" s="99"/>
      <c r="BF122" s="99"/>
      <c r="BG122" s="99"/>
      <c r="BH122" s="99"/>
      <c r="BI122" s="99"/>
      <c r="BJ122" s="99"/>
      <c r="BK122" s="99"/>
      <c r="BL122" s="99"/>
      <c r="BM122" s="99"/>
      <c r="BN122" s="99"/>
      <c r="BO122" s="99"/>
      <c r="BP122" s="99"/>
      <c r="BQ122" s="99"/>
      <c r="BR122" s="99"/>
      <c r="BS122" s="99"/>
      <c r="BT122" s="99"/>
      <c r="BU122" s="99"/>
      <c r="BV122" s="99"/>
      <c r="BW122" s="99"/>
      <c r="BX122" s="99"/>
      <c r="BY122" s="99"/>
      <c r="BZ122" s="99"/>
      <c r="CA122" s="99"/>
      <c r="CB122" s="99"/>
      <c r="CC122" s="99"/>
      <c r="CD122" s="99"/>
      <c r="CE122" s="99"/>
      <c r="CF122" s="99"/>
      <c r="CG122" s="99"/>
      <c r="CH122" s="99"/>
      <c r="CI122" s="99"/>
      <c r="CJ122" s="99"/>
      <c r="CK122" s="99"/>
      <c r="CL122" s="99"/>
      <c r="CM122" s="99"/>
      <c r="CN122" s="99"/>
      <c r="CO122" s="99"/>
      <c r="CP122" s="99"/>
      <c r="CQ122" s="99"/>
      <c r="CR122" s="99"/>
      <c r="CS122" s="99"/>
      <c r="CT122" s="99"/>
      <c r="CU122" s="99"/>
      <c r="CV122" s="99"/>
      <c r="CW122" s="99"/>
      <c r="CX122" s="99"/>
      <c r="CY122" s="99"/>
      <c r="CZ122" s="99"/>
      <c r="DA122" s="99"/>
    </row>
    <row r="123" spans="1:105" s="98" customFormat="1" hidden="1" x14ac:dyDescent="0.25">
      <c r="A123" s="124" t="s">
        <v>232</v>
      </c>
      <c r="B123" s="124">
        <v>1442</v>
      </c>
      <c r="C123" s="99">
        <f t="shared" ref="C123:S123" si="87">C264-C343</f>
        <v>0</v>
      </c>
      <c r="D123" s="99">
        <f t="shared" si="87"/>
        <v>0</v>
      </c>
      <c r="E123" s="99">
        <f t="shared" si="87"/>
        <v>0</v>
      </c>
      <c r="F123" s="99">
        <f t="shared" si="87"/>
        <v>0</v>
      </c>
      <c r="G123" s="99">
        <f t="shared" si="87"/>
        <v>0</v>
      </c>
      <c r="H123" s="99">
        <f t="shared" si="87"/>
        <v>0</v>
      </c>
      <c r="I123" s="99">
        <f t="shared" si="87"/>
        <v>0</v>
      </c>
      <c r="J123" s="99">
        <f t="shared" si="87"/>
        <v>0</v>
      </c>
      <c r="K123" s="99">
        <f t="shared" si="87"/>
        <v>0</v>
      </c>
      <c r="L123" s="99">
        <f t="shared" si="87"/>
        <v>0</v>
      </c>
      <c r="M123" s="99">
        <f t="shared" si="87"/>
        <v>0</v>
      </c>
      <c r="N123" s="99">
        <f t="shared" si="87"/>
        <v>0</v>
      </c>
      <c r="O123" s="99">
        <f t="shared" si="87"/>
        <v>0</v>
      </c>
      <c r="P123" s="99">
        <f t="shared" si="87"/>
        <v>0</v>
      </c>
      <c r="Q123" s="99">
        <f t="shared" si="87"/>
        <v>0</v>
      </c>
      <c r="R123" s="99">
        <f t="shared" si="87"/>
        <v>0</v>
      </c>
      <c r="S123" s="99">
        <f t="shared" si="87"/>
        <v>0</v>
      </c>
      <c r="T123" s="99">
        <f t="shared" ref="T123:AG123" si="88">T264-T343</f>
        <v>0</v>
      </c>
      <c r="U123" s="99">
        <f t="shared" si="88"/>
        <v>0</v>
      </c>
      <c r="V123" s="99">
        <f t="shared" si="88"/>
        <v>0</v>
      </c>
      <c r="W123" s="99">
        <f t="shared" si="88"/>
        <v>0</v>
      </c>
      <c r="X123" s="99">
        <f t="shared" si="88"/>
        <v>0</v>
      </c>
      <c r="Y123" s="99">
        <f t="shared" si="88"/>
        <v>0</v>
      </c>
      <c r="Z123" s="99">
        <f t="shared" si="88"/>
        <v>0</v>
      </c>
      <c r="AA123" s="99">
        <f t="shared" si="88"/>
        <v>0</v>
      </c>
      <c r="AB123" s="99">
        <f t="shared" si="88"/>
        <v>0</v>
      </c>
      <c r="AC123" s="99">
        <f t="shared" si="88"/>
        <v>0</v>
      </c>
      <c r="AD123" s="99">
        <f t="shared" si="88"/>
        <v>0</v>
      </c>
      <c r="AE123" s="99">
        <f t="shared" si="88"/>
        <v>0</v>
      </c>
      <c r="AF123" s="99">
        <f t="shared" si="88"/>
        <v>0</v>
      </c>
      <c r="AG123" s="99">
        <f t="shared" si="88"/>
        <v>0</v>
      </c>
      <c r="AH123" s="99"/>
      <c r="AI123" s="99"/>
      <c r="AJ123" s="99"/>
      <c r="AK123" s="99"/>
      <c r="AL123" s="99"/>
      <c r="AM123" s="99"/>
      <c r="AN123" s="99"/>
      <c r="AO123" s="99"/>
      <c r="AP123" s="99"/>
      <c r="AQ123" s="99"/>
      <c r="AR123" s="99"/>
      <c r="AS123" s="99"/>
      <c r="AT123" s="99"/>
      <c r="AU123" s="99"/>
      <c r="AV123" s="99"/>
      <c r="AW123" s="99"/>
      <c r="AX123" s="99"/>
      <c r="AY123" s="99"/>
      <c r="AZ123" s="99"/>
      <c r="BA123" s="99"/>
      <c r="BB123" s="99"/>
      <c r="BC123" s="99"/>
      <c r="BD123" s="99"/>
      <c r="BE123" s="99"/>
      <c r="BF123" s="99"/>
      <c r="BG123" s="99"/>
      <c r="BH123" s="99"/>
      <c r="BI123" s="99"/>
      <c r="BJ123" s="99"/>
      <c r="BK123" s="99"/>
      <c r="BL123" s="99"/>
      <c r="BM123" s="99"/>
      <c r="BN123" s="99"/>
      <c r="BO123" s="99"/>
      <c r="BP123" s="99"/>
      <c r="BQ123" s="99"/>
      <c r="BR123" s="99"/>
      <c r="BS123" s="99"/>
      <c r="BT123" s="99"/>
      <c r="BU123" s="99"/>
      <c r="BV123" s="99"/>
      <c r="BW123" s="99"/>
      <c r="BX123" s="99"/>
      <c r="BY123" s="99"/>
      <c r="BZ123" s="99"/>
      <c r="CA123" s="99"/>
      <c r="CB123" s="99"/>
      <c r="CC123" s="99"/>
      <c r="CD123" s="99"/>
      <c r="CE123" s="99"/>
      <c r="CF123" s="99"/>
      <c r="CG123" s="99"/>
      <c r="CH123" s="99"/>
      <c r="CI123" s="99"/>
      <c r="CJ123" s="99"/>
      <c r="CK123" s="99"/>
      <c r="CL123" s="99"/>
      <c r="CM123" s="99"/>
      <c r="CN123" s="99"/>
      <c r="CO123" s="99"/>
      <c r="CP123" s="99"/>
      <c r="CQ123" s="99"/>
      <c r="CR123" s="99"/>
      <c r="CS123" s="99"/>
      <c r="CT123" s="99"/>
      <c r="CU123" s="99"/>
      <c r="CV123" s="99"/>
      <c r="CW123" s="99"/>
      <c r="CX123" s="99"/>
      <c r="CY123" s="99"/>
      <c r="CZ123" s="99"/>
      <c r="DA123" s="99"/>
    </row>
    <row r="124" spans="1:105" s="98" customFormat="1" hidden="1" x14ac:dyDescent="0.25">
      <c r="A124" s="124" t="s">
        <v>233</v>
      </c>
      <c r="B124" s="124">
        <v>1455</v>
      </c>
      <c r="C124" s="99">
        <f t="shared" ref="C124:S124" si="89">C265-C344</f>
        <v>0</v>
      </c>
      <c r="D124" s="99">
        <f t="shared" si="89"/>
        <v>0</v>
      </c>
      <c r="E124" s="99">
        <f t="shared" si="89"/>
        <v>0</v>
      </c>
      <c r="F124" s="99">
        <f t="shared" si="89"/>
        <v>0</v>
      </c>
      <c r="G124" s="99">
        <f t="shared" si="89"/>
        <v>0</v>
      </c>
      <c r="H124" s="99">
        <f t="shared" si="89"/>
        <v>0</v>
      </c>
      <c r="I124" s="99">
        <f t="shared" si="89"/>
        <v>0</v>
      </c>
      <c r="J124" s="99">
        <f t="shared" si="89"/>
        <v>0</v>
      </c>
      <c r="K124" s="99">
        <f t="shared" si="89"/>
        <v>0</v>
      </c>
      <c r="L124" s="99">
        <f t="shared" si="89"/>
        <v>0</v>
      </c>
      <c r="M124" s="99">
        <f t="shared" si="89"/>
        <v>0</v>
      </c>
      <c r="N124" s="99">
        <f t="shared" si="89"/>
        <v>0</v>
      </c>
      <c r="O124" s="99">
        <f t="shared" si="89"/>
        <v>0</v>
      </c>
      <c r="P124" s="99">
        <f t="shared" si="89"/>
        <v>0</v>
      </c>
      <c r="Q124" s="99">
        <f t="shared" si="89"/>
        <v>0</v>
      </c>
      <c r="R124" s="99">
        <f t="shared" si="89"/>
        <v>0</v>
      </c>
      <c r="S124" s="99">
        <f t="shared" si="89"/>
        <v>0</v>
      </c>
      <c r="T124" s="99">
        <f t="shared" ref="T124:AG124" si="90">T265-T344</f>
        <v>0</v>
      </c>
      <c r="U124" s="99">
        <f t="shared" si="90"/>
        <v>0</v>
      </c>
      <c r="V124" s="99">
        <f t="shared" si="90"/>
        <v>0</v>
      </c>
      <c r="W124" s="99">
        <f t="shared" si="90"/>
        <v>0</v>
      </c>
      <c r="X124" s="99">
        <f t="shared" si="90"/>
        <v>0</v>
      </c>
      <c r="Y124" s="99">
        <f t="shared" si="90"/>
        <v>0</v>
      </c>
      <c r="Z124" s="99">
        <f t="shared" si="90"/>
        <v>0</v>
      </c>
      <c r="AA124" s="99">
        <f t="shared" si="90"/>
        <v>0</v>
      </c>
      <c r="AB124" s="99">
        <f t="shared" si="90"/>
        <v>0</v>
      </c>
      <c r="AC124" s="99">
        <f t="shared" si="90"/>
        <v>0</v>
      </c>
      <c r="AD124" s="99">
        <f t="shared" si="90"/>
        <v>0</v>
      </c>
      <c r="AE124" s="99">
        <f t="shared" si="90"/>
        <v>0</v>
      </c>
      <c r="AF124" s="99">
        <f t="shared" si="90"/>
        <v>0</v>
      </c>
      <c r="AG124" s="99">
        <f t="shared" si="90"/>
        <v>0</v>
      </c>
      <c r="AH124" s="99"/>
      <c r="AI124" s="99"/>
      <c r="AJ124" s="99"/>
      <c r="AK124" s="99"/>
      <c r="AL124" s="99"/>
      <c r="AM124" s="99"/>
      <c r="AN124" s="99"/>
      <c r="AO124" s="99"/>
      <c r="AP124" s="99"/>
      <c r="AQ124" s="99"/>
      <c r="AR124" s="99"/>
      <c r="AS124" s="99"/>
      <c r="AT124" s="99"/>
      <c r="AU124" s="99"/>
      <c r="AV124" s="99"/>
      <c r="AW124" s="99"/>
      <c r="AX124" s="99"/>
      <c r="AY124" s="99"/>
      <c r="AZ124" s="99"/>
      <c r="BA124" s="99"/>
      <c r="BB124" s="99"/>
      <c r="BC124" s="99"/>
      <c r="BD124" s="99"/>
      <c r="BE124" s="99"/>
      <c r="BF124" s="99"/>
      <c r="BG124" s="99"/>
      <c r="BH124" s="99"/>
      <c r="BI124" s="99"/>
      <c r="BJ124" s="99"/>
      <c r="BK124" s="99"/>
      <c r="BL124" s="99"/>
      <c r="BM124" s="99"/>
      <c r="BN124" s="99"/>
      <c r="BO124" s="99"/>
      <c r="BP124" s="99"/>
      <c r="BQ124" s="99"/>
      <c r="BR124" s="99"/>
      <c r="BS124" s="99"/>
      <c r="BT124" s="99"/>
      <c r="BU124" s="99"/>
      <c r="BV124" s="99"/>
      <c r="BW124" s="99"/>
      <c r="BX124" s="99"/>
      <c r="BY124" s="99"/>
      <c r="BZ124" s="99"/>
      <c r="CA124" s="99"/>
      <c r="CB124" s="99"/>
      <c r="CC124" s="99"/>
      <c r="CD124" s="99"/>
      <c r="CE124" s="99"/>
      <c r="CF124" s="99"/>
      <c r="CG124" s="99"/>
      <c r="CH124" s="99"/>
      <c r="CI124" s="99"/>
      <c r="CJ124" s="99"/>
      <c r="CK124" s="99"/>
      <c r="CL124" s="99"/>
      <c r="CM124" s="99"/>
      <c r="CN124" s="99"/>
      <c r="CO124" s="99"/>
      <c r="CP124" s="99"/>
      <c r="CQ124" s="99"/>
      <c r="CR124" s="99"/>
      <c r="CS124" s="99"/>
      <c r="CT124" s="99"/>
      <c r="CU124" s="99"/>
      <c r="CV124" s="99"/>
      <c r="CW124" s="99"/>
      <c r="CX124" s="99"/>
      <c r="CY124" s="99"/>
      <c r="CZ124" s="99"/>
      <c r="DA124" s="99"/>
    </row>
    <row r="125" spans="1:105" s="98" customFormat="1" hidden="1" x14ac:dyDescent="0.25">
      <c r="A125" s="124" t="s">
        <v>234</v>
      </c>
      <c r="B125" s="124">
        <v>1484</v>
      </c>
      <c r="C125" s="99">
        <f t="shared" ref="C125:S125" si="91">C266-C345</f>
        <v>0</v>
      </c>
      <c r="D125" s="99">
        <f t="shared" si="91"/>
        <v>0</v>
      </c>
      <c r="E125" s="99">
        <f t="shared" si="91"/>
        <v>0</v>
      </c>
      <c r="F125" s="99">
        <f t="shared" si="91"/>
        <v>0</v>
      </c>
      <c r="G125" s="99">
        <f t="shared" si="91"/>
        <v>0</v>
      </c>
      <c r="H125" s="99">
        <f t="shared" si="91"/>
        <v>0</v>
      </c>
      <c r="I125" s="99">
        <f t="shared" si="91"/>
        <v>0</v>
      </c>
      <c r="J125" s="99">
        <f t="shared" si="91"/>
        <v>0</v>
      </c>
      <c r="K125" s="99">
        <f t="shared" si="91"/>
        <v>0</v>
      </c>
      <c r="L125" s="99">
        <f t="shared" si="91"/>
        <v>1</v>
      </c>
      <c r="M125" s="99">
        <f t="shared" si="91"/>
        <v>0</v>
      </c>
      <c r="N125" s="99">
        <f t="shared" si="91"/>
        <v>0</v>
      </c>
      <c r="O125" s="99">
        <f t="shared" si="91"/>
        <v>1</v>
      </c>
      <c r="P125" s="99">
        <f t="shared" si="91"/>
        <v>-1</v>
      </c>
      <c r="Q125" s="99">
        <f t="shared" si="91"/>
        <v>112</v>
      </c>
      <c r="R125" s="99">
        <f t="shared" si="91"/>
        <v>0</v>
      </c>
      <c r="S125" s="99">
        <f t="shared" si="91"/>
        <v>0</v>
      </c>
      <c r="T125" s="99">
        <f t="shared" ref="T125:AG125" si="92">T266-T345</f>
        <v>0</v>
      </c>
      <c r="U125" s="99">
        <f t="shared" si="92"/>
        <v>0</v>
      </c>
      <c r="V125" s="99">
        <f t="shared" si="92"/>
        <v>0</v>
      </c>
      <c r="W125" s="99">
        <f t="shared" si="92"/>
        <v>0</v>
      </c>
      <c r="X125" s="99">
        <f t="shared" si="92"/>
        <v>0</v>
      </c>
      <c r="Y125" s="99">
        <f t="shared" si="92"/>
        <v>0</v>
      </c>
      <c r="Z125" s="99">
        <f t="shared" si="92"/>
        <v>0</v>
      </c>
      <c r="AA125" s="99">
        <f t="shared" si="92"/>
        <v>0</v>
      </c>
      <c r="AB125" s="99">
        <f t="shared" si="92"/>
        <v>0</v>
      </c>
      <c r="AC125" s="99">
        <f t="shared" si="92"/>
        <v>0</v>
      </c>
      <c r="AD125" s="99">
        <f t="shared" si="92"/>
        <v>0</v>
      </c>
      <c r="AE125" s="99">
        <f t="shared" si="92"/>
        <v>0</v>
      </c>
      <c r="AF125" s="99">
        <f t="shared" si="92"/>
        <v>0</v>
      </c>
      <c r="AG125" s="99">
        <f t="shared" si="92"/>
        <v>0</v>
      </c>
      <c r="AH125" s="99"/>
      <c r="AI125" s="99"/>
      <c r="AJ125" s="99"/>
      <c r="AK125" s="99"/>
      <c r="AL125" s="99"/>
      <c r="AM125" s="99"/>
      <c r="AN125" s="99"/>
      <c r="AO125" s="99"/>
      <c r="AP125" s="99"/>
      <c r="AQ125" s="99"/>
      <c r="AR125" s="99"/>
      <c r="AS125" s="99"/>
      <c r="AT125" s="99"/>
      <c r="AU125" s="99"/>
      <c r="AV125" s="99"/>
      <c r="AW125" s="99"/>
      <c r="AX125" s="99"/>
      <c r="AY125" s="99"/>
      <c r="AZ125" s="99"/>
      <c r="BA125" s="99"/>
      <c r="BB125" s="99"/>
      <c r="BC125" s="99"/>
      <c r="BD125" s="99"/>
      <c r="BE125" s="99"/>
      <c r="BF125" s="99"/>
      <c r="BG125" s="99"/>
      <c r="BH125" s="99"/>
      <c r="BI125" s="99"/>
      <c r="BJ125" s="99"/>
      <c r="BK125" s="99"/>
      <c r="BL125" s="99"/>
      <c r="BM125" s="99"/>
      <c r="BN125" s="99"/>
      <c r="BO125" s="99"/>
      <c r="BP125" s="99"/>
      <c r="BQ125" s="99"/>
      <c r="BR125" s="99"/>
      <c r="BS125" s="99"/>
      <c r="BT125" s="99"/>
      <c r="BU125" s="99"/>
      <c r="BV125" s="99"/>
      <c r="BW125" s="99"/>
      <c r="BX125" s="99"/>
      <c r="BY125" s="99"/>
      <c r="BZ125" s="99"/>
      <c r="CA125" s="99"/>
      <c r="CB125" s="99"/>
      <c r="CC125" s="99"/>
      <c r="CD125" s="99"/>
      <c r="CE125" s="99"/>
      <c r="CF125" s="99"/>
      <c r="CG125" s="99"/>
      <c r="CH125" s="99"/>
      <c r="CI125" s="99"/>
      <c r="CJ125" s="99"/>
      <c r="CK125" s="99"/>
      <c r="CL125" s="99"/>
      <c r="CM125" s="99"/>
      <c r="CN125" s="99"/>
      <c r="CO125" s="99"/>
      <c r="CP125" s="99"/>
      <c r="CQ125" s="99"/>
      <c r="CR125" s="99"/>
      <c r="CS125" s="99"/>
      <c r="CT125" s="99"/>
      <c r="CU125" s="99"/>
      <c r="CV125" s="99"/>
      <c r="CW125" s="99"/>
      <c r="CX125" s="99"/>
      <c r="CY125" s="99"/>
      <c r="CZ125" s="99"/>
      <c r="DA125" s="99"/>
    </row>
    <row r="126" spans="1:105" s="98" customFormat="1" hidden="1" x14ac:dyDescent="0.25">
      <c r="A126" s="124" t="s">
        <v>235</v>
      </c>
      <c r="B126" s="124">
        <v>1511</v>
      </c>
      <c r="C126" s="99">
        <f t="shared" ref="C126:S126" si="93">C267-C346</f>
        <v>-23</v>
      </c>
      <c r="D126" s="99">
        <f t="shared" si="93"/>
        <v>-17</v>
      </c>
      <c r="E126" s="99">
        <f t="shared" si="93"/>
        <v>-68</v>
      </c>
      <c r="F126" s="99">
        <f t="shared" si="93"/>
        <v>68</v>
      </c>
      <c r="G126" s="99">
        <f t="shared" si="93"/>
        <v>-131</v>
      </c>
      <c r="H126" s="99">
        <f t="shared" si="93"/>
        <v>-6</v>
      </c>
      <c r="I126" s="99">
        <f t="shared" si="93"/>
        <v>-23</v>
      </c>
      <c r="J126" s="99">
        <f t="shared" si="93"/>
        <v>-20</v>
      </c>
      <c r="K126" s="99">
        <f t="shared" si="93"/>
        <v>-97</v>
      </c>
      <c r="L126" s="99">
        <f t="shared" si="93"/>
        <v>-23</v>
      </c>
      <c r="M126" s="99">
        <f t="shared" si="93"/>
        <v>-156</v>
      </c>
      <c r="N126" s="99">
        <f t="shared" si="93"/>
        <v>-133</v>
      </c>
      <c r="O126" s="99">
        <f t="shared" si="93"/>
        <v>-81</v>
      </c>
      <c r="P126" s="99">
        <f t="shared" si="93"/>
        <v>37</v>
      </c>
      <c r="Q126" s="99">
        <f t="shared" si="93"/>
        <v>-2</v>
      </c>
      <c r="R126" s="99">
        <f t="shared" si="93"/>
        <v>-15</v>
      </c>
      <c r="S126" s="99">
        <f t="shared" si="93"/>
        <v>-23</v>
      </c>
      <c r="T126" s="99">
        <f t="shared" ref="T126:AG126" si="94">T267-T346</f>
        <v>-23</v>
      </c>
      <c r="U126" s="99">
        <f t="shared" si="94"/>
        <v>0</v>
      </c>
      <c r="V126" s="99">
        <f t="shared" si="94"/>
        <v>0</v>
      </c>
      <c r="W126" s="99">
        <f t="shared" si="94"/>
        <v>0</v>
      </c>
      <c r="X126" s="99">
        <f t="shared" si="94"/>
        <v>0</v>
      </c>
      <c r="Y126" s="99">
        <f t="shared" si="94"/>
        <v>0</v>
      </c>
      <c r="Z126" s="99">
        <f t="shared" si="94"/>
        <v>0</v>
      </c>
      <c r="AA126" s="99">
        <f t="shared" si="94"/>
        <v>0</v>
      </c>
      <c r="AB126" s="99">
        <f t="shared" si="94"/>
        <v>0</v>
      </c>
      <c r="AC126" s="99">
        <f t="shared" si="94"/>
        <v>0</v>
      </c>
      <c r="AD126" s="99">
        <f t="shared" si="94"/>
        <v>0</v>
      </c>
      <c r="AE126" s="99">
        <f t="shared" si="94"/>
        <v>0</v>
      </c>
      <c r="AF126" s="99">
        <f t="shared" si="94"/>
        <v>0</v>
      </c>
      <c r="AG126" s="99">
        <f t="shared" si="94"/>
        <v>0</v>
      </c>
      <c r="AH126" s="99"/>
      <c r="AI126" s="99"/>
      <c r="AJ126" s="99"/>
      <c r="AK126" s="99"/>
      <c r="AL126" s="99"/>
      <c r="AM126" s="99"/>
      <c r="AN126" s="99"/>
      <c r="AO126" s="99"/>
      <c r="AP126" s="99"/>
      <c r="AQ126" s="99"/>
      <c r="AR126" s="99"/>
      <c r="AS126" s="99"/>
      <c r="AT126" s="99"/>
      <c r="AU126" s="99"/>
      <c r="AV126" s="99"/>
      <c r="AW126" s="99"/>
      <c r="AX126" s="99"/>
      <c r="AY126" s="99"/>
      <c r="AZ126" s="99"/>
      <c r="BA126" s="99"/>
      <c r="BB126" s="99"/>
      <c r="BC126" s="99"/>
      <c r="BD126" s="99"/>
      <c r="BE126" s="99"/>
      <c r="BF126" s="99"/>
      <c r="BG126" s="99"/>
      <c r="BH126" s="99"/>
      <c r="BI126" s="99"/>
      <c r="BJ126" s="99"/>
      <c r="BK126" s="99"/>
      <c r="BL126" s="99"/>
      <c r="BM126" s="99"/>
      <c r="BN126" s="99"/>
      <c r="BO126" s="99"/>
      <c r="BP126" s="99"/>
      <c r="BQ126" s="99"/>
      <c r="BR126" s="99"/>
      <c r="BS126" s="99"/>
      <c r="BT126" s="99"/>
      <c r="BU126" s="99"/>
      <c r="BV126" s="99"/>
      <c r="BW126" s="99"/>
      <c r="BX126" s="99"/>
      <c r="BY126" s="99"/>
      <c r="BZ126" s="99"/>
      <c r="CA126" s="99"/>
      <c r="CB126" s="99"/>
      <c r="CC126" s="99"/>
      <c r="CD126" s="99"/>
      <c r="CE126" s="99"/>
      <c r="CF126" s="99"/>
      <c r="CG126" s="99"/>
      <c r="CH126" s="99"/>
      <c r="CI126" s="99"/>
      <c r="CJ126" s="99"/>
      <c r="CK126" s="99"/>
      <c r="CL126" s="99"/>
      <c r="CM126" s="99"/>
      <c r="CN126" s="99"/>
      <c r="CO126" s="99"/>
      <c r="CP126" s="99"/>
      <c r="CQ126" s="99"/>
      <c r="CR126" s="99"/>
      <c r="CS126" s="99"/>
      <c r="CT126" s="99"/>
      <c r="CU126" s="99"/>
      <c r="CV126" s="99"/>
      <c r="CW126" s="99"/>
      <c r="CX126" s="99"/>
      <c r="CY126" s="99"/>
      <c r="CZ126" s="99"/>
      <c r="DA126" s="99"/>
    </row>
    <row r="127" spans="1:105" s="98" customFormat="1" hidden="1" x14ac:dyDescent="0.25">
      <c r="A127" s="124" t="s">
        <v>236</v>
      </c>
      <c r="B127" s="124">
        <v>1550</v>
      </c>
      <c r="C127" s="99">
        <f t="shared" ref="C127:S127" si="95">C268-C347</f>
        <v>451</v>
      </c>
      <c r="D127" s="99">
        <f t="shared" si="95"/>
        <v>478</v>
      </c>
      <c r="E127" s="99">
        <f t="shared" si="95"/>
        <v>446</v>
      </c>
      <c r="F127" s="99">
        <f t="shared" si="95"/>
        <v>498</v>
      </c>
      <c r="G127" s="99">
        <f t="shared" si="95"/>
        <v>481</v>
      </c>
      <c r="H127" s="99">
        <f t="shared" si="95"/>
        <v>557</v>
      </c>
      <c r="I127" s="99">
        <f t="shared" si="95"/>
        <v>346</v>
      </c>
      <c r="J127" s="99">
        <f t="shared" si="95"/>
        <v>490</v>
      </c>
      <c r="K127" s="99">
        <f t="shared" si="95"/>
        <v>506</v>
      </c>
      <c r="L127" s="99">
        <f t="shared" si="95"/>
        <v>440</v>
      </c>
      <c r="M127" s="99">
        <f t="shared" si="95"/>
        <v>270</v>
      </c>
      <c r="N127" s="99">
        <f t="shared" si="95"/>
        <v>131</v>
      </c>
      <c r="O127" s="99">
        <f t="shared" si="95"/>
        <v>137</v>
      </c>
      <c r="P127" s="99">
        <f t="shared" si="95"/>
        <v>196</v>
      </c>
      <c r="Q127" s="99">
        <f t="shared" si="95"/>
        <v>100</v>
      </c>
      <c r="R127" s="99">
        <f t="shared" si="95"/>
        <v>176</v>
      </c>
      <c r="S127" s="99">
        <f t="shared" si="95"/>
        <v>277</v>
      </c>
      <c r="T127" s="99">
        <f t="shared" ref="T127:AG127" si="96">T268-T347</f>
        <v>277</v>
      </c>
      <c r="U127" s="99">
        <f t="shared" si="96"/>
        <v>0</v>
      </c>
      <c r="V127" s="99">
        <f t="shared" si="96"/>
        <v>0</v>
      </c>
      <c r="W127" s="99">
        <f t="shared" si="96"/>
        <v>0</v>
      </c>
      <c r="X127" s="99">
        <f t="shared" si="96"/>
        <v>0</v>
      </c>
      <c r="Y127" s="99">
        <f t="shared" si="96"/>
        <v>0</v>
      </c>
      <c r="Z127" s="99">
        <f t="shared" si="96"/>
        <v>0</v>
      </c>
      <c r="AA127" s="99">
        <f t="shared" si="96"/>
        <v>0</v>
      </c>
      <c r="AB127" s="99">
        <f t="shared" si="96"/>
        <v>0</v>
      </c>
      <c r="AC127" s="99">
        <f t="shared" si="96"/>
        <v>0</v>
      </c>
      <c r="AD127" s="99">
        <f t="shared" si="96"/>
        <v>0</v>
      </c>
      <c r="AE127" s="99">
        <f t="shared" si="96"/>
        <v>0</v>
      </c>
      <c r="AF127" s="99">
        <f t="shared" si="96"/>
        <v>0</v>
      </c>
      <c r="AG127" s="99">
        <f t="shared" si="96"/>
        <v>0</v>
      </c>
      <c r="AH127" s="99"/>
      <c r="AI127" s="99"/>
      <c r="AJ127" s="99"/>
      <c r="AK127" s="99"/>
      <c r="AL127" s="99"/>
      <c r="AM127" s="99"/>
      <c r="AN127" s="99"/>
      <c r="AO127" s="99"/>
      <c r="AP127" s="99"/>
      <c r="AQ127" s="99"/>
      <c r="AR127" s="99"/>
      <c r="AS127" s="99"/>
      <c r="AT127" s="99"/>
      <c r="AU127" s="99"/>
      <c r="AV127" s="99"/>
      <c r="AW127" s="99"/>
      <c r="AX127" s="99"/>
      <c r="AY127" s="99"/>
      <c r="AZ127" s="99"/>
      <c r="BA127" s="99"/>
      <c r="BB127" s="99"/>
      <c r="BC127" s="99"/>
      <c r="BD127" s="99"/>
      <c r="BE127" s="99"/>
      <c r="BF127" s="99"/>
      <c r="BG127" s="99"/>
      <c r="BH127" s="99"/>
      <c r="BI127" s="99"/>
      <c r="BJ127" s="99"/>
      <c r="BK127" s="99"/>
      <c r="BL127" s="99"/>
      <c r="BM127" s="99"/>
      <c r="BN127" s="99"/>
      <c r="BO127" s="99"/>
      <c r="BP127" s="99"/>
      <c r="BQ127" s="99"/>
      <c r="BR127" s="99"/>
      <c r="BS127" s="99"/>
      <c r="BT127" s="99"/>
      <c r="BU127" s="99"/>
      <c r="BV127" s="99"/>
      <c r="BW127" s="99"/>
      <c r="BX127" s="99"/>
      <c r="BY127" s="99"/>
      <c r="BZ127" s="99"/>
      <c r="CA127" s="99"/>
      <c r="CB127" s="99"/>
      <c r="CC127" s="99"/>
      <c r="CD127" s="99"/>
      <c r="CE127" s="99"/>
      <c r="CF127" s="99"/>
      <c r="CG127" s="99"/>
      <c r="CH127" s="99"/>
      <c r="CI127" s="99"/>
      <c r="CJ127" s="99"/>
      <c r="CK127" s="99"/>
      <c r="CL127" s="99"/>
      <c r="CM127" s="99"/>
      <c r="CN127" s="99"/>
      <c r="CO127" s="99"/>
      <c r="CP127" s="99"/>
      <c r="CQ127" s="99"/>
      <c r="CR127" s="99"/>
      <c r="CS127" s="99"/>
      <c r="CT127" s="99"/>
      <c r="CU127" s="99"/>
      <c r="CV127" s="99"/>
      <c r="CW127" s="99"/>
      <c r="CX127" s="99"/>
      <c r="CY127" s="99"/>
      <c r="CZ127" s="99"/>
      <c r="DA127" s="99"/>
    </row>
    <row r="128" spans="1:105" s="98" customFormat="1" hidden="1" x14ac:dyDescent="0.25">
      <c r="A128" s="124" t="s">
        <v>237</v>
      </c>
      <c r="B128" s="124">
        <v>1579</v>
      </c>
      <c r="C128" s="99">
        <f t="shared" ref="C128:S128" si="97">C269-C348</f>
        <v>0</v>
      </c>
      <c r="D128" s="99">
        <f t="shared" si="97"/>
        <v>0</v>
      </c>
      <c r="E128" s="99">
        <f t="shared" si="97"/>
        <v>0</v>
      </c>
      <c r="F128" s="99">
        <f t="shared" si="97"/>
        <v>0</v>
      </c>
      <c r="G128" s="99">
        <f t="shared" si="97"/>
        <v>0</v>
      </c>
      <c r="H128" s="99">
        <f t="shared" si="97"/>
        <v>0</v>
      </c>
      <c r="I128" s="99">
        <f t="shared" si="97"/>
        <v>0</v>
      </c>
      <c r="J128" s="99">
        <f t="shared" si="97"/>
        <v>0</v>
      </c>
      <c r="K128" s="99">
        <f t="shared" si="97"/>
        <v>0</v>
      </c>
      <c r="L128" s="99">
        <f t="shared" si="97"/>
        <v>0</v>
      </c>
      <c r="M128" s="99">
        <f t="shared" si="97"/>
        <v>0</v>
      </c>
      <c r="N128" s="99">
        <f t="shared" si="97"/>
        <v>0</v>
      </c>
      <c r="O128" s="99">
        <f t="shared" si="97"/>
        <v>0</v>
      </c>
      <c r="P128" s="99">
        <f t="shared" si="97"/>
        <v>0</v>
      </c>
      <c r="Q128" s="99">
        <f t="shared" si="97"/>
        <v>0</v>
      </c>
      <c r="R128" s="99">
        <f t="shared" si="97"/>
        <v>0</v>
      </c>
      <c r="S128" s="99">
        <f t="shared" si="97"/>
        <v>0</v>
      </c>
      <c r="T128" s="99">
        <f t="shared" ref="T128:AG128" si="98">T269-T348</f>
        <v>0</v>
      </c>
      <c r="U128" s="99">
        <f t="shared" si="98"/>
        <v>0</v>
      </c>
      <c r="V128" s="99">
        <f t="shared" si="98"/>
        <v>0</v>
      </c>
      <c r="W128" s="99">
        <f t="shared" si="98"/>
        <v>0</v>
      </c>
      <c r="X128" s="99">
        <f t="shared" si="98"/>
        <v>0</v>
      </c>
      <c r="Y128" s="99">
        <f t="shared" si="98"/>
        <v>0</v>
      </c>
      <c r="Z128" s="99">
        <f t="shared" si="98"/>
        <v>0</v>
      </c>
      <c r="AA128" s="99">
        <f t="shared" si="98"/>
        <v>0</v>
      </c>
      <c r="AB128" s="99">
        <f t="shared" si="98"/>
        <v>0</v>
      </c>
      <c r="AC128" s="99">
        <f t="shared" si="98"/>
        <v>0</v>
      </c>
      <c r="AD128" s="99">
        <f t="shared" si="98"/>
        <v>0</v>
      </c>
      <c r="AE128" s="99">
        <f t="shared" si="98"/>
        <v>0</v>
      </c>
      <c r="AF128" s="99">
        <f t="shared" si="98"/>
        <v>0</v>
      </c>
      <c r="AG128" s="99">
        <f t="shared" si="98"/>
        <v>0</v>
      </c>
      <c r="AH128" s="99"/>
      <c r="AI128" s="99"/>
      <c r="AJ128" s="99"/>
      <c r="AK128" s="99"/>
      <c r="AL128" s="99"/>
      <c r="AM128" s="99"/>
      <c r="AN128" s="99"/>
      <c r="AO128" s="99"/>
      <c r="AP128" s="99"/>
      <c r="AQ128" s="99"/>
      <c r="AR128" s="99"/>
      <c r="AS128" s="99"/>
      <c r="AT128" s="99"/>
      <c r="AU128" s="99"/>
      <c r="AV128" s="99"/>
      <c r="AW128" s="99"/>
      <c r="AX128" s="99"/>
      <c r="AY128" s="99"/>
      <c r="AZ128" s="99"/>
      <c r="BA128" s="99"/>
      <c r="BB128" s="99"/>
      <c r="BC128" s="99"/>
      <c r="BD128" s="99"/>
      <c r="BE128" s="99"/>
      <c r="BF128" s="99"/>
      <c r="BG128" s="99"/>
      <c r="BH128" s="99"/>
      <c r="BI128" s="99"/>
      <c r="BJ128" s="99"/>
      <c r="BK128" s="99"/>
      <c r="BL128" s="99"/>
      <c r="BM128" s="99"/>
      <c r="BN128" s="99"/>
      <c r="BO128" s="99"/>
      <c r="BP128" s="99"/>
      <c r="BQ128" s="99"/>
      <c r="BR128" s="99"/>
      <c r="BS128" s="99"/>
      <c r="BT128" s="99"/>
      <c r="BU128" s="99"/>
      <c r="BV128" s="99"/>
      <c r="BW128" s="99"/>
      <c r="BX128" s="99"/>
      <c r="BY128" s="99"/>
      <c r="BZ128" s="99"/>
      <c r="CA128" s="99"/>
      <c r="CB128" s="99"/>
      <c r="CC128" s="99"/>
      <c r="CD128" s="99"/>
      <c r="CE128" s="99"/>
      <c r="CF128" s="99"/>
      <c r="CG128" s="99"/>
      <c r="CH128" s="99"/>
      <c r="CI128" s="99"/>
      <c r="CJ128" s="99"/>
      <c r="CK128" s="99"/>
      <c r="CL128" s="99"/>
      <c r="CM128" s="99"/>
      <c r="CN128" s="99"/>
      <c r="CO128" s="99"/>
      <c r="CP128" s="99"/>
      <c r="CQ128" s="99"/>
      <c r="CR128" s="99"/>
      <c r="CS128" s="99"/>
      <c r="CT128" s="99"/>
      <c r="CU128" s="99"/>
      <c r="CV128" s="99"/>
      <c r="CW128" s="99"/>
      <c r="CX128" s="99"/>
      <c r="CY128" s="99"/>
      <c r="CZ128" s="99"/>
      <c r="DA128" s="99"/>
    </row>
    <row r="129" spans="1:105" s="98" customFormat="1" hidden="1" x14ac:dyDescent="0.25">
      <c r="A129" s="124" t="s">
        <v>238</v>
      </c>
      <c r="B129" s="124">
        <v>4268</v>
      </c>
      <c r="C129" s="99">
        <f t="shared" ref="C129:S129" si="99">C270-C349</f>
        <v>0</v>
      </c>
      <c r="D129" s="99">
        <f t="shared" si="99"/>
        <v>0</v>
      </c>
      <c r="E129" s="99">
        <f t="shared" si="99"/>
        <v>0</v>
      </c>
      <c r="F129" s="99">
        <f t="shared" si="99"/>
        <v>0</v>
      </c>
      <c r="G129" s="99">
        <f t="shared" si="99"/>
        <v>0</v>
      </c>
      <c r="H129" s="99">
        <f t="shared" si="99"/>
        <v>0</v>
      </c>
      <c r="I129" s="99">
        <f t="shared" si="99"/>
        <v>0</v>
      </c>
      <c r="J129" s="99">
        <f t="shared" si="99"/>
        <v>0</v>
      </c>
      <c r="K129" s="99">
        <f t="shared" si="99"/>
        <v>0</v>
      </c>
      <c r="L129" s="99">
        <f t="shared" si="99"/>
        <v>0</v>
      </c>
      <c r="M129" s="99">
        <f t="shared" si="99"/>
        <v>0</v>
      </c>
      <c r="N129" s="99">
        <f t="shared" si="99"/>
        <v>0</v>
      </c>
      <c r="O129" s="99">
        <f t="shared" si="99"/>
        <v>0</v>
      </c>
      <c r="P129" s="99">
        <f t="shared" si="99"/>
        <v>0</v>
      </c>
      <c r="Q129" s="99">
        <f t="shared" si="99"/>
        <v>0</v>
      </c>
      <c r="R129" s="99">
        <f t="shared" si="99"/>
        <v>0</v>
      </c>
      <c r="S129" s="99">
        <f t="shared" si="99"/>
        <v>0</v>
      </c>
      <c r="T129" s="99">
        <f t="shared" ref="T129:AG129" si="100">T270-T349</f>
        <v>0</v>
      </c>
      <c r="U129" s="99">
        <f t="shared" si="100"/>
        <v>0</v>
      </c>
      <c r="V129" s="99">
        <f t="shared" si="100"/>
        <v>0</v>
      </c>
      <c r="W129" s="99">
        <f t="shared" si="100"/>
        <v>0</v>
      </c>
      <c r="X129" s="99">
        <f t="shared" si="100"/>
        <v>0</v>
      </c>
      <c r="Y129" s="99">
        <f t="shared" si="100"/>
        <v>0</v>
      </c>
      <c r="Z129" s="99">
        <f t="shared" si="100"/>
        <v>0</v>
      </c>
      <c r="AA129" s="99">
        <f t="shared" si="100"/>
        <v>0</v>
      </c>
      <c r="AB129" s="99">
        <f t="shared" si="100"/>
        <v>0</v>
      </c>
      <c r="AC129" s="99">
        <f t="shared" si="100"/>
        <v>0</v>
      </c>
      <c r="AD129" s="99">
        <f t="shared" si="100"/>
        <v>0</v>
      </c>
      <c r="AE129" s="99">
        <f t="shared" si="100"/>
        <v>0</v>
      </c>
      <c r="AF129" s="99">
        <f t="shared" si="100"/>
        <v>0</v>
      </c>
      <c r="AG129" s="99">
        <f t="shared" si="100"/>
        <v>0</v>
      </c>
      <c r="AH129" s="99"/>
      <c r="AI129" s="99"/>
      <c r="AJ129" s="99"/>
      <c r="AK129" s="99"/>
      <c r="AL129" s="99"/>
      <c r="AM129" s="99"/>
      <c r="AN129" s="99"/>
      <c r="AO129" s="99"/>
      <c r="AP129" s="99"/>
      <c r="AQ129" s="99"/>
      <c r="AR129" s="99"/>
      <c r="AS129" s="99"/>
      <c r="AT129" s="99"/>
      <c r="AU129" s="99"/>
      <c r="AV129" s="99"/>
      <c r="AW129" s="99"/>
      <c r="AX129" s="99"/>
      <c r="AY129" s="99"/>
      <c r="AZ129" s="99"/>
      <c r="BA129" s="99"/>
      <c r="BB129" s="99"/>
      <c r="BC129" s="99"/>
      <c r="BD129" s="99"/>
      <c r="BE129" s="99"/>
      <c r="BF129" s="99"/>
      <c r="BG129" s="99"/>
      <c r="BH129" s="99"/>
      <c r="BI129" s="99"/>
      <c r="BJ129" s="99"/>
      <c r="BK129" s="99"/>
      <c r="BL129" s="99"/>
      <c r="BM129" s="99"/>
      <c r="BN129" s="99"/>
      <c r="BO129" s="99"/>
      <c r="BP129" s="99"/>
      <c r="BQ129" s="99"/>
      <c r="BR129" s="99"/>
      <c r="BS129" s="99"/>
      <c r="BT129" s="99"/>
      <c r="BU129" s="99"/>
      <c r="BV129" s="99"/>
      <c r="BW129" s="99"/>
      <c r="BX129" s="99"/>
      <c r="BY129" s="99"/>
      <c r="BZ129" s="99"/>
      <c r="CA129" s="99"/>
      <c r="CB129" s="99"/>
      <c r="CC129" s="99"/>
      <c r="CD129" s="99"/>
      <c r="CE129" s="99"/>
      <c r="CF129" s="99"/>
      <c r="CG129" s="99"/>
      <c r="CH129" s="99"/>
      <c r="CI129" s="99"/>
      <c r="CJ129" s="99"/>
      <c r="CK129" s="99"/>
      <c r="CL129" s="99"/>
      <c r="CM129" s="99"/>
      <c r="CN129" s="99"/>
      <c r="CO129" s="99"/>
      <c r="CP129" s="99"/>
      <c r="CQ129" s="99"/>
      <c r="CR129" s="99"/>
      <c r="CS129" s="99"/>
      <c r="CT129" s="99"/>
      <c r="CU129" s="99"/>
      <c r="CV129" s="99"/>
      <c r="CW129" s="99"/>
      <c r="CX129" s="99"/>
      <c r="CY129" s="99"/>
      <c r="CZ129" s="99"/>
      <c r="DA129" s="99"/>
    </row>
    <row r="130" spans="1:105" s="98" customFormat="1" hidden="1" x14ac:dyDescent="0.25">
      <c r="A130" s="124" t="s">
        <v>239</v>
      </c>
      <c r="B130" s="124">
        <v>8001</v>
      </c>
      <c r="C130" s="99">
        <f t="shared" ref="C130:S130" si="101">C271-C350</f>
        <v>0</v>
      </c>
      <c r="D130" s="99">
        <f t="shared" si="101"/>
        <v>0</v>
      </c>
      <c r="E130" s="99">
        <f t="shared" si="101"/>
        <v>0</v>
      </c>
      <c r="F130" s="99">
        <f t="shared" si="101"/>
        <v>0</v>
      </c>
      <c r="G130" s="99">
        <f t="shared" si="101"/>
        <v>0</v>
      </c>
      <c r="H130" s="99">
        <f t="shared" si="101"/>
        <v>0</v>
      </c>
      <c r="I130" s="99">
        <f t="shared" si="101"/>
        <v>0</v>
      </c>
      <c r="J130" s="99">
        <f t="shared" si="101"/>
        <v>0</v>
      </c>
      <c r="K130" s="99">
        <f t="shared" si="101"/>
        <v>0</v>
      </c>
      <c r="L130" s="99">
        <f t="shared" si="101"/>
        <v>0</v>
      </c>
      <c r="M130" s="99">
        <f t="shared" si="101"/>
        <v>0</v>
      </c>
      <c r="N130" s="99">
        <f t="shared" si="101"/>
        <v>0</v>
      </c>
      <c r="O130" s="99">
        <f t="shared" si="101"/>
        <v>0</v>
      </c>
      <c r="P130" s="99">
        <f t="shared" si="101"/>
        <v>0</v>
      </c>
      <c r="Q130" s="99">
        <f t="shared" si="101"/>
        <v>0</v>
      </c>
      <c r="R130" s="99">
        <f t="shared" si="101"/>
        <v>0</v>
      </c>
      <c r="S130" s="99">
        <f t="shared" si="101"/>
        <v>0</v>
      </c>
      <c r="T130" s="99">
        <f t="shared" ref="T130:AG130" si="102">T271-T350</f>
        <v>0</v>
      </c>
      <c r="U130" s="99">
        <f t="shared" si="102"/>
        <v>0</v>
      </c>
      <c r="V130" s="99">
        <f t="shared" si="102"/>
        <v>0</v>
      </c>
      <c r="W130" s="99">
        <f t="shared" si="102"/>
        <v>0</v>
      </c>
      <c r="X130" s="99">
        <f t="shared" si="102"/>
        <v>0</v>
      </c>
      <c r="Y130" s="99">
        <f t="shared" si="102"/>
        <v>0</v>
      </c>
      <c r="Z130" s="99">
        <f t="shared" si="102"/>
        <v>0</v>
      </c>
      <c r="AA130" s="99">
        <f t="shared" si="102"/>
        <v>0</v>
      </c>
      <c r="AB130" s="99">
        <f t="shared" si="102"/>
        <v>0</v>
      </c>
      <c r="AC130" s="99">
        <f t="shared" si="102"/>
        <v>0</v>
      </c>
      <c r="AD130" s="99">
        <f t="shared" si="102"/>
        <v>0</v>
      </c>
      <c r="AE130" s="99">
        <f t="shared" si="102"/>
        <v>0</v>
      </c>
      <c r="AF130" s="99">
        <f t="shared" si="102"/>
        <v>0</v>
      </c>
      <c r="AG130" s="99">
        <f t="shared" si="102"/>
        <v>0</v>
      </c>
      <c r="AH130" s="99"/>
      <c r="AI130" s="99"/>
      <c r="AJ130" s="99"/>
      <c r="AK130" s="99"/>
      <c r="AL130" s="99"/>
      <c r="AM130" s="99"/>
      <c r="AN130" s="99"/>
      <c r="AO130" s="99"/>
      <c r="AP130" s="99"/>
      <c r="AQ130" s="99"/>
      <c r="AR130" s="99"/>
      <c r="AS130" s="99"/>
      <c r="AT130" s="99"/>
      <c r="AU130" s="99"/>
      <c r="AV130" s="99"/>
      <c r="AW130" s="99"/>
      <c r="AX130" s="99"/>
      <c r="AY130" s="99"/>
      <c r="AZ130" s="99"/>
      <c r="BA130" s="99"/>
      <c r="BB130" s="99"/>
      <c r="BC130" s="99"/>
      <c r="BD130" s="99"/>
      <c r="BE130" s="99"/>
      <c r="BF130" s="99"/>
      <c r="BG130" s="99"/>
      <c r="BH130" s="99"/>
      <c r="BI130" s="99"/>
      <c r="BJ130" s="99"/>
      <c r="BK130" s="99"/>
      <c r="BL130" s="99"/>
      <c r="BM130" s="99"/>
      <c r="BN130" s="99"/>
      <c r="BO130" s="99"/>
      <c r="BP130" s="99"/>
      <c r="BQ130" s="99"/>
      <c r="BR130" s="99"/>
      <c r="BS130" s="99"/>
      <c r="BT130" s="99"/>
      <c r="BU130" s="99"/>
      <c r="BV130" s="99"/>
      <c r="BW130" s="99"/>
      <c r="BX130" s="99"/>
      <c r="BY130" s="99"/>
      <c r="BZ130" s="99"/>
      <c r="CA130" s="99"/>
      <c r="CB130" s="99"/>
      <c r="CC130" s="99"/>
      <c r="CD130" s="99"/>
      <c r="CE130" s="99"/>
      <c r="CF130" s="99"/>
      <c r="CG130" s="99"/>
      <c r="CH130" s="99"/>
      <c r="CI130" s="99"/>
      <c r="CJ130" s="99"/>
      <c r="CK130" s="99"/>
      <c r="CL130" s="99"/>
      <c r="CM130" s="99"/>
      <c r="CN130" s="99"/>
      <c r="CO130" s="99"/>
      <c r="CP130" s="99"/>
      <c r="CQ130" s="99"/>
      <c r="CR130" s="99"/>
      <c r="CS130" s="99"/>
      <c r="CT130" s="99"/>
      <c r="CU130" s="99"/>
      <c r="CV130" s="99"/>
      <c r="CW130" s="99"/>
      <c r="CX130" s="99"/>
      <c r="CY130" s="99"/>
      <c r="CZ130" s="99"/>
      <c r="DA130" s="99"/>
    </row>
    <row r="131" spans="1:105" s="98" customFormat="1" hidden="1" x14ac:dyDescent="0.25">
      <c r="A131" s="124" t="s">
        <v>241</v>
      </c>
      <c r="B131" s="124">
        <v>8015</v>
      </c>
      <c r="C131" s="99">
        <f t="shared" ref="C131:S131" si="103">C272-C351</f>
        <v>-7</v>
      </c>
      <c r="D131" s="99">
        <f t="shared" si="103"/>
        <v>0</v>
      </c>
      <c r="E131" s="99">
        <f t="shared" si="103"/>
        <v>0</v>
      </c>
      <c r="F131" s="99">
        <f t="shared" si="103"/>
        <v>0</v>
      </c>
      <c r="G131" s="99">
        <f t="shared" si="103"/>
        <v>-28</v>
      </c>
      <c r="H131" s="99">
        <f t="shared" si="103"/>
        <v>-3</v>
      </c>
      <c r="I131" s="99">
        <f t="shared" si="103"/>
        <v>-30</v>
      </c>
      <c r="J131" s="99">
        <f t="shared" si="103"/>
        <v>-58</v>
      </c>
      <c r="K131" s="99">
        <f t="shared" si="103"/>
        <v>0</v>
      </c>
      <c r="L131" s="99">
        <f t="shared" si="103"/>
        <v>-1</v>
      </c>
      <c r="M131" s="99">
        <f t="shared" si="103"/>
        <v>0</v>
      </c>
      <c r="N131" s="99">
        <f t="shared" si="103"/>
        <v>-146</v>
      </c>
      <c r="O131" s="99">
        <f t="shared" si="103"/>
        <v>-199</v>
      </c>
      <c r="P131" s="99">
        <f t="shared" si="103"/>
        <v>-281</v>
      </c>
      <c r="Q131" s="99">
        <f t="shared" si="103"/>
        <v>-293</v>
      </c>
      <c r="R131" s="99">
        <f t="shared" si="103"/>
        <v>0</v>
      </c>
      <c r="S131" s="99">
        <f t="shared" si="103"/>
        <v>-171</v>
      </c>
      <c r="T131" s="99">
        <f t="shared" ref="T131:AG131" si="104">T272-T351</f>
        <v>-171</v>
      </c>
      <c r="U131" s="99">
        <f t="shared" si="104"/>
        <v>0</v>
      </c>
      <c r="V131" s="99">
        <f t="shared" si="104"/>
        <v>0</v>
      </c>
      <c r="W131" s="99">
        <f t="shared" si="104"/>
        <v>0</v>
      </c>
      <c r="X131" s="99">
        <f t="shared" si="104"/>
        <v>0</v>
      </c>
      <c r="Y131" s="99">
        <f t="shared" si="104"/>
        <v>0</v>
      </c>
      <c r="Z131" s="99">
        <f t="shared" si="104"/>
        <v>0</v>
      </c>
      <c r="AA131" s="99">
        <f t="shared" si="104"/>
        <v>0</v>
      </c>
      <c r="AB131" s="99">
        <f t="shared" si="104"/>
        <v>0</v>
      </c>
      <c r="AC131" s="99">
        <f t="shared" si="104"/>
        <v>0</v>
      </c>
      <c r="AD131" s="99">
        <f t="shared" si="104"/>
        <v>0</v>
      </c>
      <c r="AE131" s="99">
        <f t="shared" si="104"/>
        <v>0</v>
      </c>
      <c r="AF131" s="99">
        <f t="shared" si="104"/>
        <v>0</v>
      </c>
      <c r="AG131" s="99">
        <f t="shared" si="104"/>
        <v>0</v>
      </c>
      <c r="AH131" s="99"/>
      <c r="AI131" s="99"/>
      <c r="AJ131" s="99"/>
      <c r="AK131" s="99"/>
      <c r="AL131" s="99"/>
      <c r="AM131" s="99"/>
      <c r="AN131" s="99"/>
      <c r="AO131" s="99"/>
      <c r="AP131" s="99"/>
      <c r="AQ131" s="99"/>
      <c r="AR131" s="99"/>
      <c r="AS131" s="99"/>
      <c r="AT131" s="99"/>
      <c r="AU131" s="99"/>
      <c r="AV131" s="99"/>
      <c r="AW131" s="99"/>
      <c r="AX131" s="99"/>
      <c r="AY131" s="99"/>
      <c r="AZ131" s="99"/>
      <c r="BA131" s="99"/>
      <c r="BB131" s="99"/>
      <c r="BC131" s="99"/>
      <c r="BD131" s="99"/>
      <c r="BE131" s="99"/>
      <c r="BF131" s="99"/>
      <c r="BG131" s="99"/>
      <c r="BH131" s="99"/>
      <c r="BI131" s="99"/>
      <c r="BJ131" s="99"/>
      <c r="BK131" s="99"/>
      <c r="BL131" s="99"/>
      <c r="BM131" s="99"/>
      <c r="BN131" s="99"/>
      <c r="BO131" s="99"/>
      <c r="BP131" s="99"/>
      <c r="BQ131" s="99"/>
      <c r="BR131" s="99"/>
      <c r="BS131" s="99"/>
      <c r="BT131" s="99"/>
      <c r="BU131" s="99"/>
      <c r="BV131" s="99"/>
      <c r="BW131" s="99"/>
      <c r="BX131" s="99"/>
      <c r="BY131" s="99"/>
      <c r="BZ131" s="99"/>
      <c r="CA131" s="99"/>
      <c r="CB131" s="99"/>
      <c r="CC131" s="99"/>
      <c r="CD131" s="99"/>
      <c r="CE131" s="99"/>
      <c r="CF131" s="99"/>
      <c r="CG131" s="99"/>
      <c r="CH131" s="99"/>
      <c r="CI131" s="99"/>
      <c r="CJ131" s="99"/>
      <c r="CK131" s="99"/>
      <c r="CL131" s="99"/>
      <c r="CM131" s="99"/>
      <c r="CN131" s="99"/>
      <c r="CO131" s="99"/>
      <c r="CP131" s="99"/>
      <c r="CQ131" s="99"/>
      <c r="CR131" s="99"/>
      <c r="CS131" s="99"/>
      <c r="CT131" s="99"/>
      <c r="CU131" s="99"/>
      <c r="CV131" s="99"/>
      <c r="CW131" s="99"/>
      <c r="CX131" s="99"/>
      <c r="CY131" s="99"/>
      <c r="CZ131" s="99"/>
      <c r="DA131" s="99"/>
    </row>
    <row r="132" spans="1:105" s="98" customFormat="1" hidden="1" x14ac:dyDescent="0.25">
      <c r="A132" s="124" t="s">
        <v>242</v>
      </c>
      <c r="B132" s="124">
        <v>8055</v>
      </c>
      <c r="C132" s="99">
        <f t="shared" ref="C132:S132" si="105">C273-C352</f>
        <v>-1334</v>
      </c>
      <c r="D132" s="99">
        <f t="shared" si="105"/>
        <v>-1258</v>
      </c>
      <c r="E132" s="99">
        <f t="shared" si="105"/>
        <v>-1272</v>
      </c>
      <c r="F132" s="99">
        <f t="shared" si="105"/>
        <v>-1275</v>
      </c>
      <c r="G132" s="99">
        <f t="shared" si="105"/>
        <v>-1272</v>
      </c>
      <c r="H132" s="99">
        <f t="shared" si="105"/>
        <v>-1040</v>
      </c>
      <c r="I132" s="99">
        <f t="shared" si="105"/>
        <v>-1274</v>
      </c>
      <c r="J132" s="99">
        <f t="shared" si="105"/>
        <v>-1331</v>
      </c>
      <c r="K132" s="99">
        <f t="shared" si="105"/>
        <v>-1224</v>
      </c>
      <c r="L132" s="99">
        <f t="shared" si="105"/>
        <v>-779</v>
      </c>
      <c r="M132" s="99">
        <f t="shared" si="105"/>
        <v>-1360</v>
      </c>
      <c r="N132" s="99">
        <f t="shared" si="105"/>
        <v>-1301</v>
      </c>
      <c r="O132" s="99">
        <f t="shared" si="105"/>
        <v>-544</v>
      </c>
      <c r="P132" s="99">
        <f t="shared" si="105"/>
        <v>-842</v>
      </c>
      <c r="Q132" s="99">
        <f t="shared" si="105"/>
        <v>-935</v>
      </c>
      <c r="R132" s="99">
        <f t="shared" si="105"/>
        <v>-921</v>
      </c>
      <c r="S132" s="99">
        <f t="shared" si="105"/>
        <v>-823</v>
      </c>
      <c r="T132" s="99">
        <f t="shared" ref="T132:AG132" si="106">T273-T352</f>
        <v>-823</v>
      </c>
      <c r="U132" s="99">
        <f t="shared" si="106"/>
        <v>0</v>
      </c>
      <c r="V132" s="99">
        <f t="shared" si="106"/>
        <v>0</v>
      </c>
      <c r="W132" s="99">
        <f t="shared" si="106"/>
        <v>0</v>
      </c>
      <c r="X132" s="99">
        <f t="shared" si="106"/>
        <v>0</v>
      </c>
      <c r="Y132" s="99">
        <f t="shared" si="106"/>
        <v>0</v>
      </c>
      <c r="Z132" s="99">
        <f t="shared" si="106"/>
        <v>0</v>
      </c>
      <c r="AA132" s="99">
        <f t="shared" si="106"/>
        <v>0</v>
      </c>
      <c r="AB132" s="99">
        <f t="shared" si="106"/>
        <v>0</v>
      </c>
      <c r="AC132" s="99">
        <f t="shared" si="106"/>
        <v>0</v>
      </c>
      <c r="AD132" s="99">
        <f t="shared" si="106"/>
        <v>0</v>
      </c>
      <c r="AE132" s="99">
        <f t="shared" si="106"/>
        <v>0</v>
      </c>
      <c r="AF132" s="99">
        <f t="shared" si="106"/>
        <v>0</v>
      </c>
      <c r="AG132" s="99">
        <f t="shared" si="106"/>
        <v>0</v>
      </c>
      <c r="AH132" s="99"/>
      <c r="AI132" s="99"/>
      <c r="AJ132" s="99"/>
      <c r="AK132" s="99"/>
      <c r="AL132" s="99"/>
      <c r="AM132" s="99"/>
      <c r="AN132" s="99"/>
      <c r="AO132" s="99"/>
      <c r="AP132" s="99"/>
      <c r="AQ132" s="99"/>
      <c r="AR132" s="99"/>
      <c r="AS132" s="99"/>
      <c r="AT132" s="99"/>
      <c r="AU132" s="99"/>
      <c r="AV132" s="99"/>
      <c r="AW132" s="99"/>
      <c r="AX132" s="99"/>
      <c r="AY132" s="99"/>
      <c r="AZ132" s="99"/>
      <c r="BA132" s="99"/>
      <c r="BB132" s="99"/>
      <c r="BC132" s="99"/>
      <c r="BD132" s="99"/>
      <c r="BE132" s="99"/>
      <c r="BF132" s="99"/>
      <c r="BG132" s="99"/>
      <c r="BH132" s="99"/>
      <c r="BI132" s="99"/>
      <c r="BJ132" s="99"/>
      <c r="BK132" s="99"/>
      <c r="BL132" s="99"/>
      <c r="BM132" s="99"/>
      <c r="BN132" s="99"/>
      <c r="BO132" s="99"/>
      <c r="BP132" s="99"/>
      <c r="BQ132" s="99"/>
      <c r="BR132" s="99"/>
      <c r="BS132" s="99"/>
      <c r="BT132" s="99"/>
      <c r="BU132" s="99"/>
      <c r="BV132" s="99"/>
      <c r="BW132" s="99"/>
      <c r="BX132" s="99"/>
      <c r="BY132" s="99"/>
      <c r="BZ132" s="99"/>
      <c r="CA132" s="99"/>
      <c r="CB132" s="99"/>
      <c r="CC132" s="99"/>
      <c r="CD132" s="99"/>
      <c r="CE132" s="99"/>
      <c r="CF132" s="99"/>
      <c r="CG132" s="99"/>
      <c r="CH132" s="99"/>
      <c r="CI132" s="99"/>
      <c r="CJ132" s="99"/>
      <c r="CK132" s="99"/>
      <c r="CL132" s="99"/>
      <c r="CM132" s="99"/>
      <c r="CN132" s="99"/>
      <c r="CO132" s="99"/>
      <c r="CP132" s="99"/>
      <c r="CQ132" s="99"/>
      <c r="CR132" s="99"/>
      <c r="CS132" s="99"/>
      <c r="CT132" s="99"/>
      <c r="CU132" s="99"/>
      <c r="CV132" s="99"/>
      <c r="CW132" s="99"/>
      <c r="CX132" s="99"/>
      <c r="CY132" s="99"/>
      <c r="CZ132" s="99"/>
      <c r="DA132" s="99"/>
    </row>
    <row r="133" spans="1:105" s="98" customFormat="1" hidden="1" x14ac:dyDescent="0.25">
      <c r="A133" s="124"/>
      <c r="B133" s="124"/>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c r="AA133" s="99"/>
      <c r="AB133" s="99"/>
      <c r="AC133" s="99"/>
      <c r="AD133" s="99"/>
      <c r="AE133" s="99"/>
      <c r="AF133" s="99"/>
      <c r="AG133" s="99"/>
      <c r="AH133" s="99"/>
      <c r="AI133" s="99"/>
      <c r="AJ133" s="99"/>
      <c r="AK133" s="99"/>
      <c r="AL133" s="99"/>
      <c r="AM133" s="99"/>
      <c r="AN133" s="99"/>
      <c r="AO133" s="99"/>
      <c r="AP133" s="99"/>
      <c r="AQ133" s="99"/>
      <c r="AR133" s="99"/>
      <c r="AS133" s="99"/>
      <c r="AT133" s="99"/>
      <c r="AU133" s="99"/>
      <c r="AV133" s="99"/>
      <c r="AW133" s="99"/>
      <c r="AX133" s="99"/>
      <c r="AY133" s="99"/>
      <c r="AZ133" s="99"/>
      <c r="BA133" s="99"/>
      <c r="BB133" s="99"/>
      <c r="BC133" s="99"/>
      <c r="BD133" s="99"/>
      <c r="BE133" s="99"/>
      <c r="BF133" s="99"/>
      <c r="BG133" s="99"/>
      <c r="BH133" s="99"/>
      <c r="BI133" s="99"/>
      <c r="BJ133" s="99"/>
      <c r="BK133" s="99"/>
      <c r="BL133" s="99"/>
      <c r="BM133" s="99"/>
      <c r="BN133" s="99"/>
      <c r="BO133" s="99"/>
      <c r="BP133" s="99"/>
      <c r="BQ133" s="99"/>
      <c r="BR133" s="99"/>
      <c r="BS133" s="99"/>
      <c r="BT133" s="99"/>
      <c r="BU133" s="99"/>
      <c r="BV133" s="99"/>
      <c r="BW133" s="99"/>
      <c r="BX133" s="99"/>
      <c r="BY133" s="99"/>
      <c r="BZ133" s="99"/>
      <c r="CA133" s="99"/>
      <c r="CB133" s="99"/>
      <c r="CC133" s="99"/>
      <c r="CD133" s="99"/>
      <c r="CE133" s="99"/>
      <c r="CF133" s="99"/>
      <c r="CG133" s="99"/>
      <c r="CH133" s="99"/>
      <c r="CI133" s="99"/>
      <c r="CJ133" s="99"/>
      <c r="CK133" s="99"/>
      <c r="CL133" s="99"/>
      <c r="CM133" s="99"/>
      <c r="CN133" s="99"/>
      <c r="CO133" s="99"/>
      <c r="CP133" s="99"/>
      <c r="CQ133" s="99"/>
      <c r="CR133" s="99"/>
      <c r="CS133" s="99"/>
      <c r="CT133" s="99"/>
      <c r="CU133" s="99"/>
      <c r="CV133" s="99"/>
      <c r="CW133" s="99"/>
      <c r="CX133" s="99"/>
      <c r="CY133" s="99"/>
      <c r="CZ133" s="99"/>
      <c r="DA133" s="99"/>
    </row>
    <row r="134" spans="1:105" s="98" customFormat="1" hidden="1" x14ac:dyDescent="0.25">
      <c r="A134" s="124"/>
      <c r="B134" s="124"/>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c r="AA134" s="99"/>
      <c r="AB134" s="99"/>
      <c r="AC134" s="99"/>
      <c r="AD134" s="99"/>
      <c r="AE134" s="99"/>
      <c r="AF134" s="99"/>
      <c r="AG134" s="99"/>
      <c r="AH134" s="99"/>
      <c r="AI134" s="99"/>
      <c r="AJ134" s="99"/>
      <c r="AK134" s="99"/>
      <c r="AL134" s="99"/>
      <c r="AM134" s="99"/>
      <c r="AN134" s="99"/>
      <c r="AO134" s="99"/>
      <c r="AP134" s="99"/>
      <c r="AQ134" s="99"/>
      <c r="AR134" s="99"/>
      <c r="AS134" s="99"/>
      <c r="AT134" s="99"/>
      <c r="AU134" s="99"/>
      <c r="AV134" s="99"/>
      <c r="AW134" s="99"/>
      <c r="AX134" s="99"/>
      <c r="AY134" s="99"/>
      <c r="AZ134" s="99"/>
      <c r="BA134" s="99"/>
      <c r="BB134" s="99"/>
      <c r="BC134" s="99"/>
      <c r="BD134" s="99"/>
      <c r="BE134" s="99"/>
      <c r="BF134" s="99"/>
      <c r="BG134" s="99"/>
      <c r="BH134" s="99"/>
      <c r="BI134" s="99"/>
      <c r="BJ134" s="99"/>
      <c r="BK134" s="99"/>
      <c r="BL134" s="99"/>
      <c r="BM134" s="99"/>
      <c r="BN134" s="99"/>
      <c r="BO134" s="99"/>
      <c r="BP134" s="99"/>
      <c r="BQ134" s="99"/>
      <c r="BR134" s="99"/>
      <c r="BS134" s="99"/>
      <c r="BT134" s="99"/>
      <c r="BU134" s="99"/>
      <c r="BV134" s="99"/>
      <c r="BW134" s="99"/>
      <c r="BX134" s="99"/>
      <c r="BY134" s="99"/>
      <c r="BZ134" s="99"/>
      <c r="CA134" s="99"/>
      <c r="CB134" s="99"/>
      <c r="CC134" s="99"/>
      <c r="CD134" s="99"/>
      <c r="CE134" s="99"/>
      <c r="CF134" s="99"/>
      <c r="CG134" s="99"/>
      <c r="CH134" s="99"/>
      <c r="CI134" s="99"/>
      <c r="CJ134" s="99"/>
      <c r="CK134" s="99"/>
      <c r="CL134" s="99"/>
      <c r="CM134" s="99"/>
      <c r="CN134" s="99"/>
      <c r="CO134" s="99"/>
      <c r="CP134" s="99"/>
      <c r="CQ134" s="99"/>
      <c r="CR134" s="99"/>
      <c r="CS134" s="99"/>
      <c r="CT134" s="99"/>
      <c r="CU134" s="99"/>
      <c r="CV134" s="99"/>
      <c r="CW134" s="99"/>
      <c r="CX134" s="99"/>
      <c r="CY134" s="99"/>
      <c r="CZ134" s="99"/>
      <c r="DA134" s="99"/>
    </row>
    <row r="135" spans="1:105" s="98" customFormat="1" hidden="1" x14ac:dyDescent="0.25">
      <c r="A135" s="124"/>
      <c r="B135" s="124"/>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c r="AA135" s="99"/>
      <c r="AB135" s="99"/>
      <c r="AC135" s="99"/>
      <c r="AD135" s="99"/>
      <c r="AE135" s="99"/>
      <c r="AF135" s="99"/>
      <c r="AG135" s="99"/>
      <c r="AH135" s="99"/>
      <c r="AI135" s="99"/>
      <c r="AJ135" s="99"/>
      <c r="AK135" s="99"/>
      <c r="AL135" s="99"/>
      <c r="AM135" s="99"/>
      <c r="AN135" s="99"/>
      <c r="AO135" s="99"/>
      <c r="AP135" s="99"/>
      <c r="AQ135" s="99"/>
      <c r="AR135" s="99"/>
      <c r="AS135" s="99"/>
      <c r="AT135" s="99"/>
      <c r="AU135" s="99"/>
      <c r="AV135" s="99"/>
      <c r="AW135" s="99"/>
      <c r="AX135" s="99"/>
      <c r="AY135" s="99"/>
      <c r="AZ135" s="99"/>
      <c r="BA135" s="99"/>
      <c r="BB135" s="99"/>
      <c r="BC135" s="99"/>
      <c r="BD135" s="99"/>
      <c r="BE135" s="99"/>
      <c r="BF135" s="99"/>
      <c r="BG135" s="99"/>
      <c r="BH135" s="99"/>
      <c r="BI135" s="99"/>
      <c r="BJ135" s="99"/>
      <c r="BK135" s="99"/>
      <c r="BL135" s="99"/>
      <c r="BM135" s="99"/>
      <c r="BN135" s="99"/>
      <c r="BO135" s="99"/>
      <c r="BP135" s="99"/>
      <c r="BQ135" s="99"/>
      <c r="BR135" s="99"/>
      <c r="BS135" s="99"/>
      <c r="BT135" s="99"/>
      <c r="BU135" s="99"/>
      <c r="BV135" s="99"/>
      <c r="BW135" s="99"/>
      <c r="BX135" s="99"/>
      <c r="BY135" s="99"/>
      <c r="BZ135" s="99"/>
      <c r="CA135" s="99"/>
      <c r="CB135" s="99"/>
      <c r="CC135" s="99"/>
      <c r="CD135" s="99"/>
      <c r="CE135" s="99"/>
      <c r="CF135" s="99"/>
      <c r="CG135" s="99"/>
      <c r="CH135" s="99"/>
      <c r="CI135" s="99"/>
      <c r="CJ135" s="99"/>
      <c r="CK135" s="99"/>
      <c r="CL135" s="99"/>
      <c r="CM135" s="99"/>
      <c r="CN135" s="99"/>
      <c r="CO135" s="99"/>
      <c r="CP135" s="99"/>
      <c r="CQ135" s="99"/>
      <c r="CR135" s="99"/>
      <c r="CS135" s="99"/>
      <c r="CT135" s="99"/>
      <c r="CU135" s="99"/>
      <c r="CV135" s="99"/>
      <c r="CW135" s="99"/>
      <c r="CX135" s="99"/>
      <c r="CY135" s="99"/>
      <c r="CZ135" s="99"/>
      <c r="DA135" s="99"/>
    </row>
    <row r="136" spans="1:105" s="98" customFormat="1" hidden="1" x14ac:dyDescent="0.25">
      <c r="A136" s="124"/>
      <c r="B136" s="124"/>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c r="AE136" s="99"/>
      <c r="AF136" s="99"/>
      <c r="AG136" s="99"/>
      <c r="AH136" s="99"/>
      <c r="AI136" s="99"/>
      <c r="AJ136" s="99"/>
      <c r="AK136" s="99"/>
      <c r="AL136" s="99"/>
      <c r="AM136" s="99"/>
      <c r="AN136" s="99"/>
      <c r="AO136" s="99"/>
      <c r="AP136" s="99"/>
      <c r="AQ136" s="99"/>
      <c r="AR136" s="99"/>
      <c r="AS136" s="99"/>
      <c r="AT136" s="99"/>
      <c r="AU136" s="99"/>
      <c r="AV136" s="99"/>
      <c r="AW136" s="99"/>
      <c r="AX136" s="99"/>
      <c r="AY136" s="99"/>
      <c r="AZ136" s="99"/>
      <c r="BA136" s="99"/>
      <c r="BB136" s="99"/>
      <c r="BC136" s="99"/>
      <c r="BD136" s="99"/>
      <c r="BE136" s="99"/>
      <c r="BF136" s="99"/>
      <c r="BG136" s="99"/>
      <c r="BH136" s="99"/>
      <c r="BI136" s="99"/>
      <c r="BJ136" s="99"/>
      <c r="BK136" s="99"/>
      <c r="BL136" s="99"/>
      <c r="BM136" s="99"/>
      <c r="BN136" s="99"/>
      <c r="BO136" s="99"/>
      <c r="BP136" s="99"/>
      <c r="BQ136" s="99"/>
      <c r="BR136" s="99"/>
      <c r="BS136" s="99"/>
      <c r="BT136" s="99"/>
      <c r="BU136" s="99"/>
      <c r="BV136" s="99"/>
      <c r="BW136" s="99"/>
      <c r="BX136" s="99"/>
      <c r="BY136" s="99"/>
      <c r="BZ136" s="99"/>
      <c r="CA136" s="99"/>
      <c r="CB136" s="99"/>
      <c r="CC136" s="99"/>
      <c r="CD136" s="99"/>
      <c r="CE136" s="99"/>
      <c r="CF136" s="99"/>
      <c r="CG136" s="99"/>
      <c r="CH136" s="99"/>
      <c r="CI136" s="99"/>
      <c r="CJ136" s="99"/>
      <c r="CK136" s="99"/>
      <c r="CL136" s="99"/>
      <c r="CM136" s="99"/>
      <c r="CN136" s="99"/>
      <c r="CO136" s="99"/>
      <c r="CP136" s="99"/>
      <c r="CQ136" s="99"/>
      <c r="CR136" s="99"/>
      <c r="CS136" s="99"/>
      <c r="CT136" s="99"/>
      <c r="CU136" s="99"/>
      <c r="CV136" s="99"/>
      <c r="CW136" s="99"/>
      <c r="CX136" s="99"/>
      <c r="CY136" s="99"/>
      <c r="CZ136" s="99"/>
      <c r="DA136" s="99"/>
    </row>
    <row r="137" spans="1:105" s="98" customFormat="1" hidden="1" x14ac:dyDescent="0.25">
      <c r="A137" s="124"/>
      <c r="B137" s="124"/>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c r="AA137" s="99"/>
      <c r="AB137" s="99"/>
      <c r="AC137" s="99"/>
      <c r="AD137" s="99"/>
      <c r="AE137" s="99"/>
      <c r="AF137" s="99"/>
      <c r="AG137" s="99"/>
      <c r="AH137" s="99"/>
      <c r="AI137" s="99"/>
      <c r="AJ137" s="99"/>
      <c r="AK137" s="99"/>
      <c r="AL137" s="99"/>
      <c r="AM137" s="99"/>
      <c r="AN137" s="99"/>
      <c r="AO137" s="99"/>
      <c r="AP137" s="99"/>
      <c r="AQ137" s="99"/>
      <c r="AR137" s="99"/>
      <c r="AS137" s="99"/>
      <c r="AT137" s="99"/>
      <c r="AU137" s="99"/>
      <c r="AV137" s="99"/>
      <c r="AW137" s="99"/>
      <c r="AX137" s="99"/>
      <c r="AY137" s="99"/>
      <c r="AZ137" s="99"/>
      <c r="BA137" s="99"/>
      <c r="BB137" s="99"/>
      <c r="BC137" s="99"/>
      <c r="BD137" s="99"/>
      <c r="BE137" s="99"/>
      <c r="BF137" s="99"/>
      <c r="BG137" s="99"/>
      <c r="BH137" s="99"/>
      <c r="BI137" s="99"/>
      <c r="BJ137" s="99"/>
      <c r="BK137" s="99"/>
      <c r="BL137" s="99"/>
      <c r="BM137" s="99"/>
      <c r="BN137" s="99"/>
      <c r="BO137" s="99"/>
      <c r="BP137" s="99"/>
      <c r="BQ137" s="99"/>
      <c r="BR137" s="99"/>
      <c r="BS137" s="99"/>
      <c r="BT137" s="99"/>
      <c r="BU137" s="99"/>
      <c r="BV137" s="99"/>
      <c r="BW137" s="99"/>
      <c r="BX137" s="99"/>
      <c r="BY137" s="99"/>
      <c r="BZ137" s="99"/>
      <c r="CA137" s="99"/>
      <c r="CB137" s="99"/>
      <c r="CC137" s="99"/>
      <c r="CD137" s="99"/>
      <c r="CE137" s="99"/>
      <c r="CF137" s="99"/>
      <c r="CG137" s="99"/>
      <c r="CH137" s="99"/>
      <c r="CI137" s="99"/>
      <c r="CJ137" s="99"/>
      <c r="CK137" s="99"/>
      <c r="CL137" s="99"/>
      <c r="CM137" s="99"/>
      <c r="CN137" s="99"/>
      <c r="CO137" s="99"/>
      <c r="CP137" s="99"/>
      <c r="CQ137" s="99"/>
      <c r="CR137" s="99"/>
      <c r="CS137" s="99"/>
      <c r="CT137" s="99"/>
      <c r="CU137" s="99"/>
      <c r="CV137" s="99"/>
      <c r="CW137" s="99"/>
      <c r="CX137" s="99"/>
      <c r="CY137" s="99"/>
      <c r="CZ137" s="99"/>
      <c r="DA137" s="99"/>
    </row>
    <row r="138" spans="1:105" hidden="1" x14ac:dyDescent="0.25"/>
    <row r="139" spans="1:105" s="30" customFormat="1" hidden="1" x14ac:dyDescent="0.25">
      <c r="AI139" s="63"/>
    </row>
    <row r="140" spans="1:105" x14ac:dyDescent="0.25">
      <c r="C140" s="11"/>
      <c r="D140" s="11"/>
      <c r="E140" s="11"/>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row>
    <row r="141" spans="1:105" x14ac:dyDescent="0.25">
      <c r="A141" t="s">
        <v>101</v>
      </c>
      <c r="C141" s="11">
        <f t="shared" ref="C141:J141" si="107">SUM(C142:C144)</f>
        <v>35700</v>
      </c>
      <c r="D141" s="11">
        <f t="shared" si="107"/>
        <v>-7700</v>
      </c>
      <c r="E141" s="11">
        <f t="shared" si="107"/>
        <v>-8700</v>
      </c>
      <c r="F141" s="120">
        <f t="shared" si="107"/>
        <v>-24900</v>
      </c>
      <c r="G141" s="11">
        <f t="shared" si="107"/>
        <v>-4330</v>
      </c>
      <c r="H141" s="11">
        <f t="shared" si="107"/>
        <v>-27434</v>
      </c>
      <c r="I141" s="11">
        <f t="shared" si="107"/>
        <v>15923</v>
      </c>
      <c r="J141" s="11">
        <f t="shared" si="107"/>
        <v>36760</v>
      </c>
      <c r="K141" s="11">
        <f>SUM(K142:K145)</f>
        <v>-7920</v>
      </c>
      <c r="L141" s="11">
        <f t="shared" ref="L141:AG141" si="108">SUM(L142:L144)</f>
        <v>7689</v>
      </c>
      <c r="M141" s="11">
        <f t="shared" si="108"/>
        <v>-26444</v>
      </c>
      <c r="N141" s="11">
        <f t="shared" si="108"/>
        <v>25660</v>
      </c>
      <c r="O141" s="11">
        <f t="shared" si="108"/>
        <v>-38659</v>
      </c>
      <c r="P141" s="11">
        <f t="shared" si="108"/>
        <v>-24998</v>
      </c>
      <c r="Q141" s="11">
        <f t="shared" si="108"/>
        <v>23698</v>
      </c>
      <c r="R141" s="11">
        <f t="shared" si="108"/>
        <v>-5262</v>
      </c>
      <c r="S141" s="11">
        <f t="shared" si="108"/>
        <v>-19283</v>
      </c>
      <c r="T141" s="11">
        <f t="shared" si="108"/>
        <v>0</v>
      </c>
      <c r="U141" s="11">
        <f t="shared" si="108"/>
        <v>0</v>
      </c>
      <c r="V141" s="11">
        <f t="shared" si="108"/>
        <v>0</v>
      </c>
      <c r="W141" s="11">
        <f t="shared" si="108"/>
        <v>0</v>
      </c>
      <c r="X141" s="11">
        <f t="shared" si="108"/>
        <v>0</v>
      </c>
      <c r="Y141" s="11">
        <f t="shared" si="108"/>
        <v>0</v>
      </c>
      <c r="Z141" s="11">
        <f t="shared" si="108"/>
        <v>0</v>
      </c>
      <c r="AA141" s="11">
        <f t="shared" si="108"/>
        <v>0</v>
      </c>
      <c r="AB141" s="11">
        <f t="shared" si="108"/>
        <v>0</v>
      </c>
      <c r="AC141" s="11">
        <f t="shared" si="108"/>
        <v>0</v>
      </c>
      <c r="AD141" s="11">
        <f t="shared" si="108"/>
        <v>0</v>
      </c>
      <c r="AE141" s="11">
        <f t="shared" si="108"/>
        <v>0</v>
      </c>
      <c r="AF141" s="11">
        <f t="shared" si="108"/>
        <v>0</v>
      </c>
      <c r="AG141" s="11">
        <f t="shared" si="108"/>
        <v>0</v>
      </c>
      <c r="AH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row>
    <row r="142" spans="1:105" s="84" customFormat="1" x14ac:dyDescent="0.25">
      <c r="A142" s="84" t="s">
        <v>150</v>
      </c>
      <c r="C142" s="100"/>
      <c r="D142" s="100"/>
      <c r="E142" s="100"/>
      <c r="F142" s="100"/>
      <c r="G142" s="100"/>
      <c r="H142" s="100"/>
      <c r="I142" s="100"/>
      <c r="J142" s="100"/>
      <c r="K142" s="100"/>
      <c r="L142" s="100"/>
      <c r="M142" s="100"/>
      <c r="N142" s="100"/>
      <c r="O142" s="100">
        <f>-11000-3000-5000</f>
        <v>-19000</v>
      </c>
      <c r="P142" s="100"/>
      <c r="Q142" s="100"/>
      <c r="R142" s="100">
        <v>0</v>
      </c>
      <c r="S142" s="100">
        <v>0</v>
      </c>
      <c r="T142" s="100">
        <v>0</v>
      </c>
      <c r="U142" s="100">
        <v>0</v>
      </c>
      <c r="V142" s="100">
        <v>0</v>
      </c>
      <c r="W142" s="100">
        <v>0</v>
      </c>
      <c r="X142" s="100">
        <v>0</v>
      </c>
      <c r="Y142" s="100">
        <v>0</v>
      </c>
      <c r="Z142" s="100">
        <v>0</v>
      </c>
      <c r="AA142" s="100">
        <v>0</v>
      </c>
      <c r="AB142" s="100">
        <v>0</v>
      </c>
      <c r="AC142" s="100">
        <v>0</v>
      </c>
      <c r="AD142" s="100">
        <v>0</v>
      </c>
      <c r="AE142" s="100">
        <v>0</v>
      </c>
      <c r="AF142" s="100">
        <v>0</v>
      </c>
      <c r="AG142" s="100">
        <v>0</v>
      </c>
      <c r="AH142" s="83"/>
      <c r="AI142" s="24"/>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c r="BI142" s="83"/>
      <c r="BJ142" s="83"/>
      <c r="BK142" s="83"/>
      <c r="BL142" s="83"/>
      <c r="BM142" s="83"/>
      <c r="BN142" s="83"/>
      <c r="BO142" s="83"/>
      <c r="BP142" s="83"/>
      <c r="BQ142" s="83"/>
      <c r="BR142" s="83"/>
      <c r="BS142" s="83"/>
      <c r="BT142" s="83"/>
      <c r="BU142" s="83"/>
      <c r="BV142" s="83"/>
      <c r="BW142" s="83"/>
      <c r="BX142" s="83"/>
      <c r="BY142" s="83"/>
      <c r="BZ142" s="83"/>
      <c r="CA142" s="83"/>
      <c r="CB142" s="83"/>
      <c r="CC142" s="83"/>
      <c r="CD142" s="83"/>
      <c r="CE142" s="83"/>
      <c r="CF142" s="83"/>
      <c r="CG142" s="83"/>
      <c r="CH142" s="83"/>
      <c r="CI142" s="83"/>
      <c r="CJ142" s="83"/>
      <c r="CK142" s="83"/>
      <c r="CL142" s="83"/>
      <c r="CM142" s="83"/>
      <c r="CN142" s="83"/>
      <c r="CO142" s="83"/>
      <c r="CP142" s="83"/>
      <c r="CQ142" s="83"/>
      <c r="CR142" s="83"/>
      <c r="CS142" s="83"/>
      <c r="CT142" s="83"/>
      <c r="CU142" s="83"/>
      <c r="CV142" s="83"/>
      <c r="CW142" s="83"/>
      <c r="CX142" s="83"/>
      <c r="CY142" s="83"/>
      <c r="CZ142" s="83"/>
      <c r="DA142" s="83"/>
    </row>
    <row r="143" spans="1:105" s="84" customFormat="1" x14ac:dyDescent="0.25">
      <c r="A143" s="84" t="s">
        <v>148</v>
      </c>
      <c r="C143" s="100"/>
      <c r="D143" s="100"/>
      <c r="E143" s="100"/>
      <c r="F143" s="100"/>
      <c r="G143" s="100"/>
      <c r="H143" s="100"/>
      <c r="I143" s="100"/>
      <c r="J143" s="100"/>
      <c r="K143" s="100"/>
      <c r="L143" s="100"/>
      <c r="M143" s="100"/>
      <c r="N143" s="100"/>
      <c r="O143" s="100"/>
      <c r="P143" s="100"/>
      <c r="Q143" s="100"/>
      <c r="R143" s="100">
        <v>0</v>
      </c>
      <c r="S143" s="100">
        <v>0</v>
      </c>
      <c r="T143" s="100">
        <v>0</v>
      </c>
      <c r="U143" s="100">
        <v>0</v>
      </c>
      <c r="V143" s="100">
        <v>0</v>
      </c>
      <c r="W143" s="100">
        <v>0</v>
      </c>
      <c r="X143" s="100">
        <v>0</v>
      </c>
      <c r="Y143" s="100">
        <v>0</v>
      </c>
      <c r="Z143" s="100">
        <v>0</v>
      </c>
      <c r="AA143" s="100">
        <v>0</v>
      </c>
      <c r="AB143" s="100">
        <v>0</v>
      </c>
      <c r="AC143" s="100">
        <v>0</v>
      </c>
      <c r="AD143" s="100">
        <v>0</v>
      </c>
      <c r="AE143" s="100">
        <v>0</v>
      </c>
      <c r="AF143" s="100">
        <v>0</v>
      </c>
      <c r="AG143" s="100">
        <v>0</v>
      </c>
      <c r="AH143" s="83"/>
      <c r="AI143" s="13" t="s">
        <v>249</v>
      </c>
      <c r="AJ143" s="83"/>
      <c r="AK143" s="83"/>
      <c r="AL143" s="8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c r="BI143" s="83"/>
      <c r="BJ143" s="83"/>
      <c r="BK143" s="83"/>
      <c r="BL143" s="83"/>
      <c r="BM143" s="83"/>
      <c r="BN143" s="83"/>
      <c r="BO143" s="83"/>
      <c r="BP143" s="83"/>
      <c r="BQ143" s="83"/>
      <c r="BR143" s="83"/>
      <c r="BS143" s="83"/>
      <c r="BT143" s="83"/>
      <c r="BU143" s="83"/>
      <c r="BV143" s="83"/>
      <c r="BW143" s="83"/>
      <c r="BX143" s="83"/>
      <c r="BY143" s="83"/>
      <c r="BZ143" s="83"/>
      <c r="CA143" s="83"/>
      <c r="CB143" s="83"/>
      <c r="CC143" s="83"/>
      <c r="CD143" s="83"/>
      <c r="CE143" s="83"/>
      <c r="CF143" s="83"/>
      <c r="CG143" s="83"/>
      <c r="CH143" s="83"/>
      <c r="CI143" s="83"/>
      <c r="CJ143" s="83"/>
      <c r="CK143" s="83"/>
      <c r="CL143" s="83"/>
      <c r="CM143" s="83"/>
      <c r="CN143" s="83"/>
      <c r="CO143" s="83"/>
      <c r="CP143" s="83"/>
      <c r="CQ143" s="83"/>
      <c r="CR143" s="83"/>
      <c r="CS143" s="83"/>
      <c r="CT143" s="83"/>
      <c r="CU143" s="83"/>
      <c r="CV143" s="83"/>
      <c r="CW143" s="83"/>
      <c r="CX143" s="83"/>
      <c r="CY143" s="83"/>
      <c r="CZ143" s="83"/>
      <c r="DA143" s="83"/>
    </row>
    <row r="144" spans="1:105" s="84" customFormat="1" x14ac:dyDescent="0.25">
      <c r="A144" s="84" t="s">
        <v>115</v>
      </c>
      <c r="C144" s="100">
        <v>35700</v>
      </c>
      <c r="D144" s="100">
        <v>-7700</v>
      </c>
      <c r="E144" s="100">
        <v>-8700</v>
      </c>
      <c r="F144" s="100">
        <v>-24900</v>
      </c>
      <c r="G144" s="100">
        <v>-4330</v>
      </c>
      <c r="H144" s="100">
        <v>-27434</v>
      </c>
      <c r="I144" s="100">
        <v>15923</v>
      </c>
      <c r="J144" s="100">
        <v>36760</v>
      </c>
      <c r="K144" s="100">
        <f>7080-15000</f>
        <v>-7920</v>
      </c>
      <c r="L144" s="100">
        <f>2689+5000</f>
        <v>7689</v>
      </c>
      <c r="M144" s="100">
        <v>-26444</v>
      </c>
      <c r="N144" s="100">
        <v>25660</v>
      </c>
      <c r="O144" s="100">
        <v>-19659</v>
      </c>
      <c r="P144" s="100">
        <v>-24998</v>
      </c>
      <c r="Q144" s="100">
        <v>23698</v>
      </c>
      <c r="R144" s="100">
        <v>-5262</v>
      </c>
      <c r="S144" s="100">
        <v>-19283</v>
      </c>
      <c r="T144" s="100">
        <v>0</v>
      </c>
      <c r="U144" s="100">
        <v>0</v>
      </c>
      <c r="V144" s="100">
        <v>0</v>
      </c>
      <c r="W144" s="100">
        <v>0</v>
      </c>
      <c r="X144" s="100">
        <v>0</v>
      </c>
      <c r="Y144" s="100">
        <v>0</v>
      </c>
      <c r="Z144" s="100">
        <v>0</v>
      </c>
      <c r="AA144" s="100">
        <v>0</v>
      </c>
      <c r="AB144" s="100">
        <v>0</v>
      </c>
      <c r="AC144" s="100">
        <v>0</v>
      </c>
      <c r="AD144" s="100">
        <v>0</v>
      </c>
      <c r="AE144" s="100">
        <v>0</v>
      </c>
      <c r="AF144" s="100">
        <v>0</v>
      </c>
      <c r="AG144" s="100">
        <v>0</v>
      </c>
      <c r="AH144" s="83"/>
      <c r="AI144" s="178">
        <f>SUM(C144:AH144)</f>
        <v>-31200</v>
      </c>
      <c r="AJ144" s="83"/>
      <c r="AK144" s="83"/>
      <c r="AL144" s="8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c r="BQ144" s="83"/>
      <c r="BR144" s="83"/>
      <c r="BS144" s="83"/>
      <c r="BT144" s="83"/>
      <c r="BU144" s="83"/>
      <c r="BV144" s="83"/>
      <c r="BW144" s="83"/>
      <c r="BX144" s="83"/>
      <c r="BY144" s="83"/>
      <c r="BZ144" s="83"/>
      <c r="CA144" s="83"/>
      <c r="CB144" s="83"/>
      <c r="CC144" s="83"/>
      <c r="CD144" s="83"/>
      <c r="CE144" s="83"/>
      <c r="CF144" s="83"/>
      <c r="CG144" s="83"/>
      <c r="CH144" s="83"/>
      <c r="CI144" s="83"/>
      <c r="CJ144" s="83"/>
      <c r="CK144" s="83"/>
      <c r="CL144" s="83"/>
      <c r="CM144" s="83"/>
      <c r="CN144" s="83"/>
      <c r="CO144" s="83"/>
      <c r="CP144" s="83"/>
      <c r="CQ144" s="83"/>
      <c r="CR144" s="83"/>
      <c r="CS144" s="83"/>
      <c r="CT144" s="83"/>
      <c r="CU144" s="83"/>
      <c r="CV144" s="83"/>
      <c r="CW144" s="83"/>
      <c r="CX144" s="83"/>
      <c r="CY144" s="83"/>
      <c r="CZ144" s="83"/>
      <c r="DA144" s="83"/>
    </row>
    <row r="145" spans="1:105" s="84" customFormat="1" x14ac:dyDescent="0.25">
      <c r="C145" s="100"/>
      <c r="D145" s="100"/>
      <c r="E145" s="100"/>
      <c r="F145" s="94"/>
      <c r="G145" s="83"/>
      <c r="H145" s="83"/>
      <c r="I145" s="83"/>
      <c r="J145" s="83"/>
      <c r="K145" s="100">
        <v>0</v>
      </c>
      <c r="L145" s="83"/>
      <c r="M145" s="83"/>
      <c r="N145" s="83"/>
      <c r="O145" s="83"/>
      <c r="P145" s="83"/>
      <c r="Q145" s="83"/>
      <c r="R145" s="83"/>
      <c r="S145" s="83"/>
      <c r="T145" s="83"/>
      <c r="U145" s="83"/>
      <c r="V145" s="83"/>
      <c r="W145" s="83"/>
      <c r="X145" s="83"/>
      <c r="Y145" s="83"/>
      <c r="Z145" s="83"/>
      <c r="AA145" s="83"/>
      <c r="AB145" s="83"/>
      <c r="AC145" s="83"/>
      <c r="AD145" s="83"/>
      <c r="AE145" s="83"/>
      <c r="AF145" s="83"/>
      <c r="AG145" s="83"/>
      <c r="AH145" s="83"/>
      <c r="AJ145" s="83"/>
      <c r="AK145" s="83"/>
      <c r="AL145" s="8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c r="BI145" s="83"/>
      <c r="BJ145" s="83"/>
      <c r="BK145" s="83"/>
      <c r="BL145" s="83"/>
      <c r="BM145" s="83"/>
      <c r="BN145" s="83"/>
      <c r="BO145" s="83"/>
      <c r="BP145" s="83"/>
      <c r="BQ145" s="83"/>
      <c r="BR145" s="83"/>
      <c r="BS145" s="83"/>
      <c r="BT145" s="83"/>
      <c r="BU145" s="83"/>
      <c r="BV145" s="83"/>
      <c r="BW145" s="83"/>
      <c r="BX145" s="83"/>
      <c r="BY145" s="83"/>
      <c r="BZ145" s="83"/>
      <c r="CA145" s="83"/>
      <c r="CB145" s="83"/>
      <c r="CC145" s="83"/>
      <c r="CD145" s="83"/>
      <c r="CE145" s="83"/>
      <c r="CF145" s="83"/>
      <c r="CG145" s="83"/>
      <c r="CH145" s="83"/>
      <c r="CI145" s="83"/>
      <c r="CJ145" s="83"/>
      <c r="CK145" s="83"/>
      <c r="CL145" s="83"/>
      <c r="CM145" s="83"/>
      <c r="CN145" s="83"/>
      <c r="CO145" s="83"/>
      <c r="CP145" s="83"/>
      <c r="CQ145" s="83"/>
      <c r="CR145" s="83"/>
      <c r="CS145" s="83"/>
      <c r="CT145" s="83"/>
      <c r="CU145" s="83"/>
      <c r="CV145" s="83"/>
      <c r="CW145" s="83"/>
      <c r="CX145" s="83"/>
      <c r="CY145" s="83"/>
      <c r="CZ145" s="83"/>
      <c r="DA145" s="83"/>
    </row>
    <row r="146" spans="1:105" x14ac:dyDescent="0.25">
      <c r="C146" s="11"/>
      <c r="D146" s="11"/>
      <c r="E146" s="11"/>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13" t="s">
        <v>33</v>
      </c>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row>
    <row r="147" spans="1:105" s="49" customFormat="1" x14ac:dyDescent="0.25">
      <c r="A147" s="46" t="s">
        <v>11</v>
      </c>
      <c r="B147" s="46"/>
      <c r="C147" s="47">
        <f t="shared" ref="C147:AG147" si="109">SUM(C10:C22)+C23+C42+C62+C141</f>
        <v>14224</v>
      </c>
      <c r="D147" s="47">
        <f t="shared" si="109"/>
        <v>-31179</v>
      </c>
      <c r="E147" s="47">
        <f t="shared" si="109"/>
        <v>-46045</v>
      </c>
      <c r="F147" s="47">
        <f t="shared" si="109"/>
        <v>40394</v>
      </c>
      <c r="G147" s="47">
        <f t="shared" si="109"/>
        <v>-26330</v>
      </c>
      <c r="H147" s="47">
        <f t="shared" si="109"/>
        <v>-83116</v>
      </c>
      <c r="I147" s="47">
        <f t="shared" si="109"/>
        <v>-44196</v>
      </c>
      <c r="J147" s="47">
        <f t="shared" si="109"/>
        <v>574</v>
      </c>
      <c r="K147" s="47">
        <f t="shared" si="109"/>
        <v>-76176</v>
      </c>
      <c r="L147" s="47">
        <f t="shared" si="109"/>
        <v>-84822</v>
      </c>
      <c r="M147" s="47">
        <f t="shared" si="109"/>
        <v>-147259</v>
      </c>
      <c r="N147" s="47">
        <f t="shared" si="109"/>
        <v>-28495</v>
      </c>
      <c r="O147" s="47">
        <f t="shared" si="109"/>
        <v>-15076</v>
      </c>
      <c r="P147" s="47">
        <f t="shared" si="109"/>
        <v>-26834</v>
      </c>
      <c r="Q147" s="47">
        <f t="shared" si="109"/>
        <v>-38251</v>
      </c>
      <c r="R147" s="47">
        <f t="shared" si="109"/>
        <v>-31527</v>
      </c>
      <c r="S147" s="47">
        <f t="shared" si="109"/>
        <v>-52181</v>
      </c>
      <c r="T147" s="47">
        <f t="shared" si="109"/>
        <v>-128771</v>
      </c>
      <c r="U147" s="47">
        <f t="shared" si="109"/>
        <v>-189281</v>
      </c>
      <c r="V147" s="47">
        <f t="shared" si="109"/>
        <v>0</v>
      </c>
      <c r="W147" s="47">
        <f t="shared" si="109"/>
        <v>0</v>
      </c>
      <c r="X147" s="47">
        <f t="shared" si="109"/>
        <v>0</v>
      </c>
      <c r="Y147" s="47">
        <f t="shared" si="109"/>
        <v>0</v>
      </c>
      <c r="Z147" s="47">
        <f t="shared" si="109"/>
        <v>0</v>
      </c>
      <c r="AA147" s="47">
        <f t="shared" si="109"/>
        <v>0</v>
      </c>
      <c r="AB147" s="47">
        <f t="shared" si="109"/>
        <v>0</v>
      </c>
      <c r="AC147" s="47">
        <f t="shared" si="109"/>
        <v>0</v>
      </c>
      <c r="AD147" s="47">
        <f t="shared" si="109"/>
        <v>0</v>
      </c>
      <c r="AE147" s="47">
        <f t="shared" si="109"/>
        <v>0</v>
      </c>
      <c r="AF147" s="47">
        <f t="shared" si="109"/>
        <v>0</v>
      </c>
      <c r="AG147" s="47">
        <f t="shared" si="109"/>
        <v>0</v>
      </c>
      <c r="AH147" s="47"/>
      <c r="AI147" s="48">
        <f>SUM(C147:AH147)</f>
        <v>-994347</v>
      </c>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c r="BM147" s="47"/>
      <c r="BN147" s="47"/>
      <c r="BO147" s="47"/>
      <c r="BP147" s="47"/>
      <c r="BQ147" s="47"/>
      <c r="BR147" s="47"/>
      <c r="BS147" s="47"/>
      <c r="BT147" s="47"/>
      <c r="BU147" s="47"/>
      <c r="BV147" s="47"/>
      <c r="BW147" s="47"/>
      <c r="BX147" s="47"/>
      <c r="BY147" s="47"/>
      <c r="BZ147" s="47"/>
      <c r="CA147" s="47"/>
      <c r="CB147" s="47"/>
      <c r="CC147" s="47"/>
      <c r="CD147" s="47"/>
      <c r="CE147" s="47"/>
      <c r="CF147" s="47"/>
      <c r="CG147" s="47"/>
      <c r="CH147" s="47"/>
      <c r="CI147" s="47"/>
      <c r="CJ147" s="47"/>
      <c r="CK147" s="47"/>
      <c r="CL147" s="47"/>
      <c r="CM147" s="47"/>
      <c r="CN147" s="47"/>
      <c r="CO147" s="47"/>
      <c r="CP147" s="47"/>
      <c r="CQ147" s="47"/>
      <c r="CR147" s="47"/>
      <c r="CS147" s="47"/>
      <c r="CT147" s="47"/>
      <c r="CU147" s="47"/>
      <c r="CV147" s="47"/>
      <c r="CW147" s="47"/>
      <c r="CX147" s="47"/>
      <c r="CY147" s="47"/>
      <c r="CZ147" s="47"/>
      <c r="DA147" s="47"/>
    </row>
    <row r="148" spans="1:105" x14ac:dyDescent="0.25">
      <c r="C148" s="6"/>
      <c r="D148" s="6"/>
      <c r="E148" s="6"/>
      <c r="F148" s="6"/>
      <c r="G148" s="6"/>
      <c r="H148" s="6"/>
      <c r="I148" s="6"/>
      <c r="J148" s="6"/>
      <c r="K148" s="6"/>
      <c r="L148" s="6"/>
      <c r="M148" s="6"/>
      <c r="N148" s="6"/>
      <c r="O148" s="6"/>
      <c r="AI148" s="111"/>
    </row>
    <row r="149" spans="1:105" x14ac:dyDescent="0.25">
      <c r="C149" s="6"/>
      <c r="D149" s="6"/>
      <c r="E149" s="6"/>
      <c r="F149" s="6"/>
      <c r="G149" s="6"/>
      <c r="H149" s="6"/>
      <c r="I149" s="6"/>
      <c r="J149" s="6"/>
      <c r="K149" s="6"/>
      <c r="L149" s="6"/>
      <c r="M149" s="6"/>
      <c r="N149" s="6"/>
      <c r="O149" s="6"/>
      <c r="AI149" s="111"/>
    </row>
    <row r="150" spans="1:105" s="82" customFormat="1" x14ac:dyDescent="0.25">
      <c r="A150" s="58" t="s">
        <v>12</v>
      </c>
      <c r="B150" s="58"/>
      <c r="C150" s="81">
        <f>Storage!G10</f>
        <v>14568</v>
      </c>
      <c r="D150" s="81">
        <f>Storage!H11</f>
        <v>14568</v>
      </c>
      <c r="E150" s="81">
        <f>Storage!H12</f>
        <v>-15432</v>
      </c>
      <c r="F150" s="81">
        <f>Storage!H13</f>
        <v>0</v>
      </c>
      <c r="G150" s="81">
        <f>Storage!H14</f>
        <v>0</v>
      </c>
      <c r="H150" s="81">
        <f>Storage!H15</f>
        <v>0</v>
      </c>
      <c r="I150" s="81">
        <f>Storage!H16</f>
        <v>0</v>
      </c>
      <c r="J150" s="81">
        <f>Storage!H17</f>
        <v>0</v>
      </c>
      <c r="K150" s="81">
        <f>Storage!H18</f>
        <v>0</v>
      </c>
      <c r="L150" s="81">
        <f>Storage!H19</f>
        <v>-82800</v>
      </c>
      <c r="M150" s="81">
        <f>Storage!H20</f>
        <v>-143300</v>
      </c>
      <c r="N150" s="81">
        <f>Storage!H21</f>
        <v>-61000</v>
      </c>
      <c r="O150" s="81">
        <f>Storage!H22</f>
        <v>-43500</v>
      </c>
      <c r="P150" s="81">
        <f>Storage!H23</f>
        <v>-40000</v>
      </c>
      <c r="Q150" s="81">
        <f>Storage!H24</f>
        <v>-76400</v>
      </c>
      <c r="R150" s="81">
        <f>Storage!H25</f>
        <v>-37100</v>
      </c>
      <c r="S150" s="81">
        <f>Storage!H26</f>
        <v>-48000</v>
      </c>
      <c r="T150" s="81">
        <f>Storage!H27</f>
        <v>-124499</v>
      </c>
      <c r="U150" s="81">
        <f>Storage!H28</f>
        <v>-189281</v>
      </c>
      <c r="V150" s="81">
        <f>Storage!H29</f>
        <v>0</v>
      </c>
      <c r="W150" s="81">
        <f>Storage!H30</f>
        <v>0</v>
      </c>
      <c r="X150" s="81">
        <f>Storage!H31</f>
        <v>0</v>
      </c>
      <c r="Y150" s="81">
        <f>Storage!H32</f>
        <v>0</v>
      </c>
      <c r="Z150" s="81">
        <f>Storage!H33</f>
        <v>0</v>
      </c>
      <c r="AA150" s="81">
        <f>Storage!H34</f>
        <v>0</v>
      </c>
      <c r="AB150" s="81">
        <f>Storage!H35</f>
        <v>0</v>
      </c>
      <c r="AC150" s="81">
        <f>Storage!H36</f>
        <v>0</v>
      </c>
      <c r="AD150" s="81">
        <f>Storage!H37</f>
        <v>0</v>
      </c>
      <c r="AE150" s="81">
        <f>Storage!H38</f>
        <v>0</v>
      </c>
      <c r="AF150" s="81">
        <f>Storage!H39</f>
        <v>0</v>
      </c>
      <c r="AG150" s="81">
        <f>Storage!H40</f>
        <v>0</v>
      </c>
      <c r="AI150" s="112"/>
    </row>
    <row r="151" spans="1:105" s="31" customFormat="1" x14ac:dyDescent="0.25">
      <c r="A151" s="45" t="s">
        <v>13</v>
      </c>
      <c r="B151" s="45"/>
      <c r="C151" s="10">
        <v>12330</v>
      </c>
      <c r="D151" s="10">
        <v>12308</v>
      </c>
      <c r="E151" s="10">
        <v>12305</v>
      </c>
      <c r="F151" s="10">
        <v>12315</v>
      </c>
      <c r="G151" s="10">
        <v>13230</v>
      </c>
      <c r="H151" s="10">
        <v>12309</v>
      </c>
      <c r="I151" s="10">
        <v>12228</v>
      </c>
      <c r="J151" s="10">
        <v>12275</v>
      </c>
      <c r="K151" s="10">
        <v>12309</v>
      </c>
      <c r="L151" s="10">
        <v>12235</v>
      </c>
      <c r="M151" s="10">
        <v>12363</v>
      </c>
      <c r="N151" s="10">
        <v>12327</v>
      </c>
      <c r="O151" s="10">
        <v>12327</v>
      </c>
      <c r="P151" s="10">
        <v>12346</v>
      </c>
      <c r="Q151" s="10">
        <v>12334</v>
      </c>
      <c r="R151" s="10">
        <v>12229</v>
      </c>
      <c r="S151" s="10">
        <v>12342</v>
      </c>
      <c r="T151" s="10">
        <v>12229</v>
      </c>
      <c r="U151" s="10">
        <v>0</v>
      </c>
      <c r="V151" s="10">
        <v>0</v>
      </c>
      <c r="W151" s="10">
        <v>0</v>
      </c>
      <c r="X151" s="10">
        <v>0</v>
      </c>
      <c r="Y151" s="10">
        <v>0</v>
      </c>
      <c r="Z151" s="10">
        <v>0</v>
      </c>
      <c r="AA151" s="10">
        <v>0</v>
      </c>
      <c r="AB151" s="10">
        <v>0</v>
      </c>
      <c r="AC151" s="10">
        <v>0</v>
      </c>
      <c r="AD151" s="10">
        <v>0</v>
      </c>
      <c r="AE151" s="10">
        <v>0</v>
      </c>
      <c r="AF151" s="10">
        <v>0</v>
      </c>
      <c r="AG151" s="10">
        <v>0</v>
      </c>
      <c r="AI151" s="112"/>
    </row>
    <row r="152" spans="1:105" s="31" customFormat="1" x14ac:dyDescent="0.25">
      <c r="A152" s="45" t="s">
        <v>32</v>
      </c>
      <c r="B152" s="45"/>
      <c r="C152" s="10"/>
      <c r="D152" s="10">
        <v>0</v>
      </c>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I152" s="112"/>
    </row>
    <row r="153" spans="1:105" s="31" customFormat="1" x14ac:dyDescent="0.25">
      <c r="A153" s="45" t="s">
        <v>48</v>
      </c>
      <c r="B153" s="45"/>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I153" s="112"/>
    </row>
    <row r="154" spans="1:105" s="52" customFormat="1" x14ac:dyDescent="0.25">
      <c r="A154" s="50" t="s">
        <v>77</v>
      </c>
      <c r="B154" s="50"/>
      <c r="C154" s="51">
        <f>C150-SUM(C151:C153)</f>
        <v>2238</v>
      </c>
      <c r="D154" s="51">
        <f>D150-SUM(D151:D153)</f>
        <v>2260</v>
      </c>
      <c r="E154" s="51">
        <f>E150-SUM(E151:E153)</f>
        <v>-27737</v>
      </c>
      <c r="F154" s="51">
        <f>F150-SUM(F151:F153)</f>
        <v>-12315</v>
      </c>
      <c r="G154" s="51">
        <f>G150-SUM(G151:G153)</f>
        <v>-13230</v>
      </c>
      <c r="H154" s="51">
        <f t="shared" ref="H154:AG154" si="110">H150-SUM(H151:H153)</f>
        <v>-12309</v>
      </c>
      <c r="I154" s="51">
        <f t="shared" si="110"/>
        <v>-12228</v>
      </c>
      <c r="J154" s="51">
        <f t="shared" si="110"/>
        <v>-12275</v>
      </c>
      <c r="K154" s="51">
        <f t="shared" si="110"/>
        <v>-12309</v>
      </c>
      <c r="L154" s="51">
        <f t="shared" si="110"/>
        <v>-95035</v>
      </c>
      <c r="M154" s="51">
        <f t="shared" si="110"/>
        <v>-155663</v>
      </c>
      <c r="N154" s="51">
        <f t="shared" si="110"/>
        <v>-73327</v>
      </c>
      <c r="O154" s="51">
        <f t="shared" si="110"/>
        <v>-55827</v>
      </c>
      <c r="P154" s="51">
        <f t="shared" si="110"/>
        <v>-52346</v>
      </c>
      <c r="Q154" s="51">
        <f t="shared" si="110"/>
        <v>-88734</v>
      </c>
      <c r="R154" s="51">
        <f t="shared" si="110"/>
        <v>-49329</v>
      </c>
      <c r="S154" s="51">
        <f t="shared" si="110"/>
        <v>-60342</v>
      </c>
      <c r="T154" s="51">
        <f t="shared" si="110"/>
        <v>-136728</v>
      </c>
      <c r="U154" s="51">
        <f t="shared" si="110"/>
        <v>-189281</v>
      </c>
      <c r="V154" s="51">
        <f t="shared" si="110"/>
        <v>0</v>
      </c>
      <c r="W154" s="51">
        <f t="shared" si="110"/>
        <v>0</v>
      </c>
      <c r="X154" s="51">
        <f t="shared" si="110"/>
        <v>0</v>
      </c>
      <c r="Y154" s="51">
        <f t="shared" si="110"/>
        <v>0</v>
      </c>
      <c r="Z154" s="51">
        <f t="shared" si="110"/>
        <v>0</v>
      </c>
      <c r="AA154" s="51">
        <f t="shared" si="110"/>
        <v>0</v>
      </c>
      <c r="AB154" s="51">
        <f t="shared" si="110"/>
        <v>0</v>
      </c>
      <c r="AC154" s="51">
        <f t="shared" si="110"/>
        <v>0</v>
      </c>
      <c r="AD154" s="51">
        <f t="shared" si="110"/>
        <v>0</v>
      </c>
      <c r="AE154" s="51">
        <f t="shared" si="110"/>
        <v>0</v>
      </c>
      <c r="AF154" s="51">
        <f t="shared" si="110"/>
        <v>0</v>
      </c>
      <c r="AG154" s="51">
        <f t="shared" si="110"/>
        <v>0</v>
      </c>
      <c r="AI154" s="113">
        <f>SUM(C154:AH154)</f>
        <v>-1054517</v>
      </c>
    </row>
    <row r="155" spans="1:105" x14ac:dyDescent="0.25">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row>
    <row r="156" spans="1:105" ht="13.8" thickBot="1" x14ac:dyDescent="0.3">
      <c r="A156" s="2" t="s">
        <v>14</v>
      </c>
      <c r="B156" s="2"/>
      <c r="C156" s="14">
        <f t="shared" ref="C156:H156" si="111">+C147-C154</f>
        <v>11986</v>
      </c>
      <c r="D156" s="14">
        <f t="shared" si="111"/>
        <v>-33439</v>
      </c>
      <c r="E156" s="14">
        <f t="shared" si="111"/>
        <v>-18308</v>
      </c>
      <c r="F156" s="14">
        <f t="shared" si="111"/>
        <v>52709</v>
      </c>
      <c r="G156" s="14">
        <f t="shared" si="111"/>
        <v>-13100</v>
      </c>
      <c r="H156" s="179">
        <f t="shared" si="111"/>
        <v>-70807</v>
      </c>
      <c r="I156" s="14">
        <f t="shared" ref="I156:AG156" si="112">+I147-I154</f>
        <v>-31968</v>
      </c>
      <c r="J156" s="14">
        <f t="shared" si="112"/>
        <v>12849</v>
      </c>
      <c r="K156" s="179">
        <f t="shared" si="112"/>
        <v>-63867</v>
      </c>
      <c r="L156" s="14">
        <f t="shared" si="112"/>
        <v>10213</v>
      </c>
      <c r="M156" s="14">
        <f t="shared" si="112"/>
        <v>8404</v>
      </c>
      <c r="N156" s="179">
        <f t="shared" si="112"/>
        <v>44832</v>
      </c>
      <c r="O156" s="179">
        <f t="shared" si="112"/>
        <v>40751</v>
      </c>
      <c r="P156" s="179">
        <f>+P147-P154</f>
        <v>25512</v>
      </c>
      <c r="Q156" s="179">
        <f t="shared" si="112"/>
        <v>50483</v>
      </c>
      <c r="R156" s="14">
        <f t="shared" si="112"/>
        <v>17802</v>
      </c>
      <c r="S156" s="14">
        <f t="shared" si="112"/>
        <v>8161</v>
      </c>
      <c r="T156" s="14">
        <f t="shared" si="112"/>
        <v>7957</v>
      </c>
      <c r="U156" s="14">
        <f t="shared" si="112"/>
        <v>0</v>
      </c>
      <c r="V156" s="14">
        <f t="shared" si="112"/>
        <v>0</v>
      </c>
      <c r="W156" s="14">
        <f t="shared" si="112"/>
        <v>0</v>
      </c>
      <c r="X156" s="14">
        <f t="shared" si="112"/>
        <v>0</v>
      </c>
      <c r="Y156" s="14">
        <f t="shared" si="112"/>
        <v>0</v>
      </c>
      <c r="Z156" s="14">
        <f t="shared" si="112"/>
        <v>0</v>
      </c>
      <c r="AA156" s="14">
        <f t="shared" si="112"/>
        <v>0</v>
      </c>
      <c r="AB156" s="14">
        <f t="shared" si="112"/>
        <v>0</v>
      </c>
      <c r="AC156" s="14">
        <f t="shared" si="112"/>
        <v>0</v>
      </c>
      <c r="AD156" s="14">
        <f t="shared" si="112"/>
        <v>0</v>
      </c>
      <c r="AE156" s="14">
        <f t="shared" si="112"/>
        <v>0</v>
      </c>
      <c r="AF156" s="14">
        <f t="shared" si="112"/>
        <v>0</v>
      </c>
      <c r="AG156" s="14">
        <f t="shared" si="112"/>
        <v>0</v>
      </c>
    </row>
    <row r="157" spans="1:105" ht="13.8" thickTop="1" x14ac:dyDescent="0.25">
      <c r="C157" s="6"/>
      <c r="D157" s="6"/>
      <c r="E157" s="6"/>
      <c r="F157" s="6"/>
      <c r="G157" s="6"/>
      <c r="H157" s="6"/>
      <c r="I157" s="6"/>
      <c r="J157" s="6"/>
      <c r="K157" s="6"/>
      <c r="L157" s="6"/>
      <c r="M157" s="6"/>
      <c r="N157" s="6"/>
      <c r="O157" s="6"/>
    </row>
    <row r="158" spans="1:105" x14ac:dyDescent="0.25">
      <c r="A158" s="32" t="s">
        <v>15</v>
      </c>
      <c r="B158" s="165"/>
      <c r="C158" s="33"/>
      <c r="D158" s="33">
        <f>D156+C156</f>
        <v>-21453</v>
      </c>
      <c r="E158" s="33">
        <f t="shared" ref="E158:L158" si="113">E156+D158</f>
        <v>-39761</v>
      </c>
      <c r="F158" s="33">
        <f t="shared" si="113"/>
        <v>12948</v>
      </c>
      <c r="G158" s="33">
        <f t="shared" si="113"/>
        <v>-152</v>
      </c>
      <c r="H158" s="33">
        <f t="shared" si="113"/>
        <v>-70959</v>
      </c>
      <c r="I158" s="33">
        <f t="shared" si="113"/>
        <v>-102927</v>
      </c>
      <c r="J158" s="33">
        <f t="shared" si="113"/>
        <v>-90078</v>
      </c>
      <c r="K158" s="33">
        <f t="shared" si="113"/>
        <v>-153945</v>
      </c>
      <c r="L158" s="33">
        <f t="shared" si="113"/>
        <v>-143732</v>
      </c>
      <c r="M158" s="33">
        <f t="shared" ref="M158:AG158" si="114">M156+L158</f>
        <v>-135328</v>
      </c>
      <c r="N158" s="33">
        <f t="shared" si="114"/>
        <v>-90496</v>
      </c>
      <c r="O158" s="33">
        <f t="shared" si="114"/>
        <v>-49745</v>
      </c>
      <c r="P158" s="33">
        <f>P156+O158</f>
        <v>-24233</v>
      </c>
      <c r="Q158" s="33">
        <f t="shared" si="114"/>
        <v>26250</v>
      </c>
      <c r="R158" s="33">
        <f t="shared" si="114"/>
        <v>44052</v>
      </c>
      <c r="S158" s="33">
        <f t="shared" si="114"/>
        <v>52213</v>
      </c>
      <c r="T158" s="33">
        <f t="shared" si="114"/>
        <v>60170</v>
      </c>
      <c r="U158" s="33">
        <f t="shared" si="114"/>
        <v>60170</v>
      </c>
      <c r="V158" s="33">
        <f t="shared" si="114"/>
        <v>60170</v>
      </c>
      <c r="W158" s="33">
        <f t="shared" si="114"/>
        <v>60170</v>
      </c>
      <c r="X158" s="33">
        <f t="shared" si="114"/>
        <v>60170</v>
      </c>
      <c r="Y158" s="33">
        <f t="shared" si="114"/>
        <v>60170</v>
      </c>
      <c r="Z158" s="33">
        <f t="shared" si="114"/>
        <v>60170</v>
      </c>
      <c r="AA158" s="33">
        <f t="shared" si="114"/>
        <v>60170</v>
      </c>
      <c r="AB158" s="33">
        <f t="shared" si="114"/>
        <v>60170</v>
      </c>
      <c r="AC158" s="33">
        <f t="shared" si="114"/>
        <v>60170</v>
      </c>
      <c r="AD158" s="33">
        <f t="shared" si="114"/>
        <v>60170</v>
      </c>
      <c r="AE158" s="33">
        <f t="shared" si="114"/>
        <v>60170</v>
      </c>
      <c r="AF158" s="33">
        <f t="shared" si="114"/>
        <v>60170</v>
      </c>
      <c r="AG158" s="33">
        <f t="shared" si="114"/>
        <v>60170</v>
      </c>
      <c r="AH158" s="15">
        <f>SUM(C156:AH156)</f>
        <v>60170</v>
      </c>
    </row>
    <row r="159" spans="1:105" x14ac:dyDescent="0.25">
      <c r="C159" s="16"/>
      <c r="D159" s="6"/>
      <c r="E159" s="6"/>
      <c r="F159" s="6"/>
      <c r="G159" s="6"/>
      <c r="H159" s="6"/>
      <c r="I159" s="6"/>
      <c r="J159" s="6"/>
      <c r="K159" s="6"/>
      <c r="L159" s="6"/>
      <c r="M159" s="6"/>
      <c r="N159" s="6"/>
      <c r="O159" s="6"/>
    </row>
    <row r="160" spans="1:105" hidden="1" x14ac:dyDescent="0.25">
      <c r="A160" t="s">
        <v>84</v>
      </c>
      <c r="C160" s="16"/>
      <c r="D160" s="6">
        <v>0</v>
      </c>
      <c r="E160" s="6">
        <v>0</v>
      </c>
      <c r="F160" s="6">
        <v>0</v>
      </c>
      <c r="G160" s="6">
        <v>0</v>
      </c>
      <c r="H160" s="6">
        <v>0</v>
      </c>
      <c r="I160" s="6">
        <v>0</v>
      </c>
      <c r="J160" s="6">
        <v>0</v>
      </c>
      <c r="K160" s="6">
        <v>0</v>
      </c>
      <c r="L160" s="6"/>
      <c r="M160" s="6"/>
      <c r="N160" s="6"/>
      <c r="O160" s="6"/>
    </row>
    <row r="161" spans="1:35" s="180" customFormat="1" x14ac:dyDescent="0.25">
      <c r="C161" s="181">
        <v>4.37</v>
      </c>
      <c r="D161" s="181">
        <v>4.37</v>
      </c>
      <c r="E161" s="181">
        <v>4.37</v>
      </c>
      <c r="F161" s="181">
        <v>4.37</v>
      </c>
      <c r="G161" s="181">
        <v>4.37</v>
      </c>
      <c r="H161" s="182">
        <v>4.2649999999999997</v>
      </c>
      <c r="I161" s="182">
        <v>4.0449999999999999</v>
      </c>
      <c r="J161" s="182">
        <v>3.9750000000000001</v>
      </c>
      <c r="K161" s="182">
        <v>3.9750000000000001</v>
      </c>
      <c r="L161" s="182">
        <v>3.9750000000000001</v>
      </c>
      <c r="M161" s="182">
        <v>4.2149999999999999</v>
      </c>
      <c r="N161" s="180">
        <v>4.2300000000000004</v>
      </c>
      <c r="O161" s="182">
        <v>4.3449999999999998</v>
      </c>
      <c r="P161" s="180">
        <v>4.12</v>
      </c>
      <c r="Q161" s="180">
        <v>4.2350000000000003</v>
      </c>
      <c r="R161" s="180">
        <v>4.2350000000000003</v>
      </c>
      <c r="S161" s="180">
        <v>4.2350000000000003</v>
      </c>
    </row>
    <row r="162" spans="1:35" x14ac:dyDescent="0.25">
      <c r="A162" s="34" t="s">
        <v>30</v>
      </c>
      <c r="B162" s="166"/>
      <c r="C162" s="35"/>
      <c r="D162" s="6"/>
      <c r="F162" s="6"/>
      <c r="I162" s="6"/>
      <c r="J162" s="6"/>
      <c r="K162" s="6"/>
      <c r="L162" s="6"/>
      <c r="M162" s="6"/>
      <c r="O162" s="6"/>
    </row>
    <row r="163" spans="1:35" x14ac:dyDescent="0.25">
      <c r="A163" s="42"/>
      <c r="B163" s="167"/>
      <c r="C163" s="43"/>
      <c r="D163" s="6"/>
      <c r="F163" s="6"/>
      <c r="I163" s="6"/>
      <c r="J163" s="6"/>
      <c r="K163" s="6"/>
      <c r="L163" s="6"/>
      <c r="M163" s="6"/>
      <c r="O163" s="6"/>
    </row>
    <row r="164" spans="1:35" x14ac:dyDescent="0.25">
      <c r="A164" s="36" t="s">
        <v>28</v>
      </c>
      <c r="B164" s="31"/>
      <c r="C164" s="41">
        <v>3900000</v>
      </c>
      <c r="D164" s="6"/>
      <c r="E164" s="6"/>
      <c r="F164" s="6"/>
      <c r="G164" s="6"/>
      <c r="H164" s="6"/>
      <c r="I164" s="6"/>
      <c r="J164" s="6"/>
      <c r="K164" s="6"/>
      <c r="L164" s="6"/>
      <c r="M164" s="6"/>
      <c r="O164" s="6"/>
    </row>
    <row r="165" spans="1:35" x14ac:dyDescent="0.25">
      <c r="A165" s="36" t="s">
        <v>31</v>
      </c>
      <c r="B165" s="31"/>
      <c r="C165" s="37">
        <f>AI147</f>
        <v>-994347</v>
      </c>
      <c r="D165" s="6"/>
      <c r="E165" s="6"/>
      <c r="F165" s="6"/>
      <c r="G165" s="6"/>
      <c r="H165" s="6"/>
      <c r="I165" s="6"/>
      <c r="J165" s="6"/>
      <c r="K165" s="6"/>
      <c r="L165" s="6"/>
      <c r="M165" s="6"/>
      <c r="O165" s="6"/>
    </row>
    <row r="166" spans="1:35" x14ac:dyDescent="0.25">
      <c r="A166" s="36" t="s">
        <v>14</v>
      </c>
      <c r="B166" s="31"/>
      <c r="C166" s="37">
        <f>AH158</f>
        <v>60170</v>
      </c>
      <c r="D166" s="6"/>
      <c r="E166" s="6"/>
      <c r="F166" s="6"/>
      <c r="G166" s="6"/>
      <c r="H166" s="6"/>
      <c r="I166" s="6"/>
      <c r="J166" s="6"/>
      <c r="K166" s="6"/>
      <c r="L166" s="6"/>
      <c r="M166" s="6"/>
      <c r="O166" s="6"/>
    </row>
    <row r="167" spans="1:35" x14ac:dyDescent="0.25">
      <c r="A167" s="36"/>
      <c r="B167" s="31"/>
      <c r="C167" s="37"/>
      <c r="D167" s="6"/>
      <c r="E167" s="6"/>
      <c r="F167" s="6"/>
      <c r="G167" s="6"/>
      <c r="H167" s="6"/>
      <c r="I167" s="6"/>
      <c r="J167" s="6"/>
      <c r="K167" s="6"/>
      <c r="L167" s="6"/>
      <c r="M167" s="6"/>
      <c r="O167" s="6"/>
    </row>
    <row r="168" spans="1:35" x14ac:dyDescent="0.25">
      <c r="A168" s="44" t="s">
        <v>29</v>
      </c>
      <c r="B168" s="45"/>
      <c r="C168" s="40">
        <f>C164-C165</f>
        <v>4894347</v>
      </c>
      <c r="D168" s="6"/>
      <c r="E168" s="6"/>
      <c r="F168" s="6"/>
      <c r="G168" s="6"/>
      <c r="H168" s="6"/>
      <c r="I168" s="6"/>
      <c r="J168" s="6"/>
      <c r="K168" s="6"/>
      <c r="L168" s="6"/>
      <c r="M168" s="6"/>
      <c r="O168" s="6"/>
      <c r="AH168" s="122" t="s">
        <v>152</v>
      </c>
      <c r="AI168" s="6">
        <f>SUM(C10:AH10)</f>
        <v>-1013206</v>
      </c>
    </row>
    <row r="169" spans="1:35" x14ac:dyDescent="0.25">
      <c r="A169" s="44" t="s">
        <v>46</v>
      </c>
      <c r="B169" s="45"/>
      <c r="C169" s="40">
        <f>C168/(31-COUNT(C9:AG9))</f>
        <v>376488.23076923075</v>
      </c>
      <c r="D169" s="6"/>
      <c r="F169" s="6"/>
      <c r="G169" s="6"/>
      <c r="H169" s="6"/>
      <c r="I169" s="6"/>
      <c r="J169" s="6"/>
      <c r="K169" s="6"/>
      <c r="L169" s="6"/>
      <c r="M169" s="6"/>
      <c r="O169" s="6"/>
      <c r="AH169" s="122" t="s">
        <v>153</v>
      </c>
      <c r="AI169" s="115">
        <f>AI154</f>
        <v>-1054517</v>
      </c>
    </row>
    <row r="170" spans="1:35" x14ac:dyDescent="0.25">
      <c r="A170" s="38"/>
      <c r="B170" s="30"/>
      <c r="C170" s="39"/>
      <c r="D170" s="6"/>
      <c r="E170" s="6"/>
      <c r="F170" s="6"/>
      <c r="G170" s="6"/>
      <c r="H170" s="6"/>
      <c r="I170" s="6"/>
      <c r="J170" s="6"/>
      <c r="K170" s="6"/>
      <c r="L170" s="6"/>
      <c r="M170" s="6"/>
      <c r="O170" s="6"/>
      <c r="AH170" t="s">
        <v>151</v>
      </c>
      <c r="AI170" s="24">
        <f>AI168-AI169</f>
        <v>41311</v>
      </c>
    </row>
    <row r="171" spans="1:35" x14ac:dyDescent="0.25">
      <c r="C171" s="6"/>
      <c r="D171" s="6"/>
      <c r="E171" s="6"/>
      <c r="F171" s="6"/>
      <c r="G171" s="6"/>
      <c r="H171" s="6"/>
      <c r="I171" s="6"/>
      <c r="J171" s="6"/>
      <c r="K171" s="6"/>
      <c r="L171" s="6"/>
      <c r="M171" s="6"/>
      <c r="O171" s="6"/>
    </row>
    <row r="172" spans="1:35" x14ac:dyDescent="0.25">
      <c r="C172" s="6"/>
      <c r="D172" s="6"/>
      <c r="E172" s="6"/>
      <c r="F172" s="6"/>
      <c r="G172" s="6"/>
      <c r="H172" s="6"/>
      <c r="I172" s="6"/>
      <c r="J172" s="6"/>
      <c r="K172" s="6"/>
      <c r="L172" s="6"/>
      <c r="M172" s="6"/>
      <c r="O172" s="6"/>
    </row>
    <row r="173" spans="1:35" x14ac:dyDescent="0.25">
      <c r="C173" s="6"/>
      <c r="D173" s="6"/>
      <c r="E173" s="6"/>
      <c r="L173" s="6"/>
      <c r="M173" s="6"/>
    </row>
    <row r="174" spans="1:35" x14ac:dyDescent="0.25">
      <c r="C174" s="6"/>
      <c r="D174" s="6"/>
      <c r="E174" s="6"/>
      <c r="L174" s="6"/>
      <c r="M174" s="6"/>
    </row>
    <row r="175" spans="1:35" x14ac:dyDescent="0.25">
      <c r="C175" s="6"/>
      <c r="D175" s="6"/>
      <c r="E175" s="6"/>
      <c r="L175" s="6"/>
      <c r="M175" s="6"/>
    </row>
    <row r="176" spans="1:35" x14ac:dyDescent="0.25">
      <c r="C176" s="6"/>
      <c r="D176" s="6"/>
      <c r="E176" s="6"/>
      <c r="L176" s="6"/>
      <c r="M176" s="6"/>
    </row>
    <row r="177" spans="1:123" x14ac:dyDescent="0.25">
      <c r="C177" s="24"/>
      <c r="D177" s="24"/>
      <c r="E177" s="24"/>
      <c r="F177" s="24"/>
      <c r="G177" s="24"/>
      <c r="H177" s="24"/>
      <c r="I177" s="24"/>
      <c r="J177" s="24"/>
      <c r="K177" s="24"/>
      <c r="L177" s="24"/>
      <c r="M177" s="24"/>
      <c r="O177" s="24"/>
      <c r="P177" s="24"/>
      <c r="Q177" s="24"/>
      <c r="R177" s="24"/>
      <c r="S177" s="24"/>
      <c r="T177" s="24"/>
      <c r="U177" s="24"/>
      <c r="V177" s="24"/>
      <c r="W177" s="24"/>
      <c r="X177" s="24"/>
      <c r="Y177" s="24"/>
      <c r="Z177" s="24"/>
      <c r="AA177" s="24"/>
      <c r="AB177" s="24"/>
      <c r="AC177" s="24"/>
      <c r="AD177" s="24"/>
      <c r="AE177" s="24"/>
      <c r="AF177" s="24"/>
      <c r="AG177" s="24"/>
      <c r="AH177" s="24"/>
      <c r="AJ177" s="24"/>
      <c r="AK177" s="24"/>
      <c r="AL177" s="24"/>
      <c r="AM177" s="24"/>
      <c r="AN177" s="24"/>
      <c r="AO177" s="24"/>
      <c r="AP177" s="24"/>
      <c r="AQ177" s="24"/>
      <c r="AR177" s="24"/>
      <c r="AS177" s="24"/>
      <c r="AT177" s="24"/>
      <c r="AU177" s="24"/>
      <c r="AV177" s="24"/>
      <c r="AW177" s="24"/>
      <c r="AX177" s="24"/>
      <c r="AY177" s="24"/>
      <c r="AZ177" s="24"/>
      <c r="BA177" s="24"/>
      <c r="BB177" s="24"/>
      <c r="BC177" s="24"/>
      <c r="BD177" s="24"/>
      <c r="BE177" s="24"/>
      <c r="BF177" s="24"/>
      <c r="BG177" s="24"/>
      <c r="BH177" s="24"/>
      <c r="BI177" s="24"/>
      <c r="BJ177" s="24"/>
      <c r="BK177" s="24"/>
      <c r="BL177" s="24"/>
      <c r="BM177" s="24"/>
      <c r="BN177" s="24"/>
      <c r="BO177" s="24"/>
      <c r="BP177" s="24"/>
      <c r="BQ177" s="24"/>
      <c r="BR177" s="24"/>
      <c r="BS177" s="24"/>
      <c r="BT177" s="24"/>
      <c r="BU177" s="24"/>
      <c r="BV177" s="24"/>
      <c r="BW177" s="24"/>
      <c r="BX177" s="24"/>
      <c r="BY177" s="24"/>
      <c r="BZ177" s="24"/>
      <c r="CA177" s="24"/>
      <c r="CB177" s="24"/>
      <c r="CC177" s="24"/>
      <c r="CD177" s="24"/>
      <c r="CE177" s="24"/>
      <c r="CF177" s="24"/>
      <c r="CG177" s="24"/>
      <c r="CH177" s="24"/>
      <c r="CI177" s="24"/>
      <c r="CJ177" s="24"/>
      <c r="CK177" s="24"/>
      <c r="CL177" s="24"/>
      <c r="CM177" s="24"/>
      <c r="CN177" s="24"/>
      <c r="CO177" s="24"/>
      <c r="CP177" s="24"/>
      <c r="CQ177" s="24"/>
      <c r="CR177" s="24"/>
      <c r="CS177" s="24"/>
      <c r="CT177" s="24"/>
      <c r="CU177" s="24"/>
      <c r="CV177" s="24"/>
      <c r="CW177" s="24"/>
      <c r="CX177" s="24"/>
      <c r="CY177" s="24"/>
      <c r="CZ177" s="24"/>
      <c r="DA177" s="24"/>
      <c r="DB177" s="24"/>
      <c r="DC177" s="24"/>
      <c r="DD177" s="24"/>
      <c r="DE177" s="24"/>
      <c r="DF177" s="24"/>
      <c r="DG177" s="24"/>
      <c r="DH177" s="24"/>
      <c r="DI177" s="24"/>
      <c r="DJ177" s="24"/>
      <c r="DK177" s="24"/>
      <c r="DL177" s="24"/>
      <c r="DM177" s="24"/>
      <c r="DN177" s="24"/>
      <c r="DO177" s="24"/>
      <c r="DP177" s="24"/>
      <c r="DQ177" s="24"/>
      <c r="DR177" s="24"/>
      <c r="DS177" s="24"/>
    </row>
    <row r="178" spans="1:123" x14ac:dyDescent="0.25">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J178" s="24"/>
      <c r="AK178" s="24"/>
      <c r="AL178" s="24"/>
      <c r="AM178" s="24"/>
      <c r="AN178" s="24"/>
      <c r="AO178" s="24"/>
      <c r="AP178" s="24"/>
      <c r="AQ178" s="24"/>
      <c r="AR178" s="24"/>
      <c r="AS178" s="24"/>
      <c r="AT178" s="24"/>
      <c r="AU178" s="24"/>
      <c r="AV178" s="24"/>
      <c r="AW178" s="24"/>
      <c r="AX178" s="24"/>
      <c r="AY178" s="24"/>
      <c r="AZ178" s="24"/>
      <c r="BA178" s="24"/>
      <c r="BB178" s="24"/>
      <c r="BC178" s="24"/>
      <c r="BD178" s="24"/>
      <c r="BE178" s="24"/>
      <c r="BF178" s="24"/>
      <c r="BG178" s="24"/>
      <c r="BH178" s="24"/>
      <c r="BI178" s="24"/>
      <c r="BJ178" s="24"/>
      <c r="BK178" s="24"/>
      <c r="BL178" s="24"/>
      <c r="BM178" s="24"/>
      <c r="BN178" s="24"/>
      <c r="BO178" s="24"/>
      <c r="BP178" s="24"/>
      <c r="BQ178" s="24"/>
      <c r="BR178" s="24"/>
      <c r="BS178" s="24"/>
      <c r="BT178" s="24"/>
      <c r="BU178" s="24"/>
      <c r="BV178" s="24"/>
      <c r="BW178" s="24"/>
      <c r="BX178" s="24"/>
      <c r="BY178" s="24"/>
      <c r="BZ178" s="24"/>
      <c r="CA178" s="24"/>
      <c r="CB178" s="24"/>
      <c r="CC178" s="24"/>
      <c r="CD178" s="24"/>
      <c r="CE178" s="24"/>
      <c r="CF178" s="24"/>
      <c r="CG178" s="24"/>
      <c r="CH178" s="24"/>
      <c r="CI178" s="24"/>
      <c r="CJ178" s="24"/>
      <c r="CK178" s="24"/>
      <c r="CL178" s="24"/>
      <c r="CM178" s="24"/>
      <c r="CN178" s="24"/>
      <c r="CO178" s="24"/>
      <c r="CP178" s="24"/>
      <c r="CQ178" s="24"/>
      <c r="CR178" s="24"/>
      <c r="CS178" s="24"/>
      <c r="CT178" s="24"/>
      <c r="CU178" s="24"/>
      <c r="CV178" s="24"/>
      <c r="CW178" s="24"/>
      <c r="CX178" s="24"/>
      <c r="CY178" s="24"/>
      <c r="CZ178" s="24"/>
      <c r="DA178" s="24"/>
      <c r="DB178" s="24"/>
      <c r="DC178" s="24"/>
      <c r="DD178" s="24"/>
      <c r="DE178" s="24"/>
      <c r="DF178" s="24"/>
      <c r="DG178" s="24"/>
      <c r="DH178" s="24"/>
      <c r="DI178" s="24"/>
      <c r="DJ178" s="24"/>
      <c r="DK178" s="24"/>
      <c r="DL178" s="24"/>
      <c r="DM178" s="24"/>
      <c r="DN178" s="24"/>
      <c r="DO178" s="24"/>
      <c r="DP178" s="24"/>
      <c r="DQ178" s="24"/>
      <c r="DR178" s="24"/>
      <c r="DS178" s="24"/>
    </row>
    <row r="179" spans="1:123" s="72" customFormat="1" x14ac:dyDescent="0.25">
      <c r="A179" s="70" t="s">
        <v>72</v>
      </c>
      <c r="B179" s="70"/>
      <c r="C179" s="118">
        <f>C8</f>
        <v>36708</v>
      </c>
      <c r="D179" s="118">
        <f>C179+1</f>
        <v>36709</v>
      </c>
      <c r="E179" s="118">
        <f t="shared" ref="E179:AG179" si="115">D179+1</f>
        <v>36710</v>
      </c>
      <c r="F179" s="118">
        <f>E179+1</f>
        <v>36711</v>
      </c>
      <c r="G179" s="118">
        <f>F179+1</f>
        <v>36712</v>
      </c>
      <c r="H179" s="118">
        <f>G179+1</f>
        <v>36713</v>
      </c>
      <c r="I179" s="118">
        <f t="shared" si="115"/>
        <v>36714</v>
      </c>
      <c r="J179" s="118">
        <f t="shared" si="115"/>
        <v>36715</v>
      </c>
      <c r="K179" s="118">
        <f t="shared" si="115"/>
        <v>36716</v>
      </c>
      <c r="L179" s="118">
        <f t="shared" si="115"/>
        <v>36717</v>
      </c>
      <c r="M179" s="118">
        <f t="shared" si="115"/>
        <v>36718</v>
      </c>
      <c r="N179" s="118">
        <f t="shared" si="115"/>
        <v>36719</v>
      </c>
      <c r="O179" s="118">
        <f t="shared" si="115"/>
        <v>36720</v>
      </c>
      <c r="P179" s="118">
        <f t="shared" si="115"/>
        <v>36721</v>
      </c>
      <c r="Q179" s="118">
        <f t="shared" si="115"/>
        <v>36722</v>
      </c>
      <c r="R179" s="118">
        <f t="shared" si="115"/>
        <v>36723</v>
      </c>
      <c r="S179" s="118">
        <f t="shared" si="115"/>
        <v>36724</v>
      </c>
      <c r="T179" s="118">
        <f t="shared" si="115"/>
        <v>36725</v>
      </c>
      <c r="U179" s="118">
        <f t="shared" si="115"/>
        <v>36726</v>
      </c>
      <c r="V179" s="118">
        <f t="shared" si="115"/>
        <v>36727</v>
      </c>
      <c r="W179" s="118">
        <f t="shared" si="115"/>
        <v>36728</v>
      </c>
      <c r="X179" s="118">
        <f t="shared" si="115"/>
        <v>36729</v>
      </c>
      <c r="Y179" s="118">
        <f t="shared" si="115"/>
        <v>36730</v>
      </c>
      <c r="Z179" s="118">
        <f t="shared" si="115"/>
        <v>36731</v>
      </c>
      <c r="AA179" s="118">
        <f t="shared" si="115"/>
        <v>36732</v>
      </c>
      <c r="AB179" s="118">
        <f t="shared" si="115"/>
        <v>36733</v>
      </c>
      <c r="AC179" s="118">
        <f t="shared" si="115"/>
        <v>36734</v>
      </c>
      <c r="AD179" s="118">
        <f t="shared" si="115"/>
        <v>36735</v>
      </c>
      <c r="AE179" s="118">
        <f t="shared" si="115"/>
        <v>36736</v>
      </c>
      <c r="AF179" s="118">
        <f t="shared" si="115"/>
        <v>36737</v>
      </c>
      <c r="AG179" s="118">
        <f t="shared" si="115"/>
        <v>36738</v>
      </c>
      <c r="AH179" s="71"/>
      <c r="AI179" s="114" t="s">
        <v>146</v>
      </c>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1"/>
      <c r="BL179" s="71"/>
      <c r="BM179" s="71"/>
      <c r="BN179" s="71"/>
      <c r="BO179" s="71"/>
      <c r="BP179" s="71"/>
      <c r="BQ179" s="71"/>
      <c r="BR179" s="71"/>
      <c r="BS179" s="71"/>
      <c r="BT179" s="71"/>
      <c r="BU179" s="71"/>
      <c r="BV179" s="71"/>
      <c r="BW179" s="71"/>
      <c r="BX179" s="71"/>
      <c r="BY179" s="71"/>
      <c r="BZ179" s="71"/>
      <c r="CA179" s="71"/>
      <c r="CB179" s="71"/>
      <c r="CC179" s="71"/>
      <c r="CD179" s="71"/>
      <c r="CE179" s="71"/>
      <c r="CF179" s="71"/>
      <c r="CG179" s="71"/>
      <c r="CH179" s="71"/>
      <c r="CI179" s="71"/>
      <c r="CJ179" s="71"/>
      <c r="CK179" s="71"/>
      <c r="CL179" s="71"/>
      <c r="CM179" s="71"/>
      <c r="CN179" s="71"/>
      <c r="CO179" s="71"/>
      <c r="CP179" s="71"/>
      <c r="CQ179" s="71"/>
      <c r="CR179" s="71"/>
      <c r="CS179" s="71"/>
      <c r="CT179" s="71"/>
      <c r="CU179" s="71"/>
      <c r="CV179" s="71"/>
      <c r="CW179" s="71"/>
      <c r="CX179" s="71"/>
      <c r="CY179" s="71"/>
      <c r="CZ179" s="71"/>
      <c r="DA179" s="71"/>
      <c r="DB179" s="71"/>
      <c r="DC179" s="71"/>
      <c r="DD179" s="71"/>
      <c r="DE179" s="71"/>
      <c r="DF179" s="71"/>
      <c r="DG179" s="71"/>
      <c r="DH179" s="71"/>
      <c r="DI179" s="71"/>
      <c r="DJ179" s="71"/>
      <c r="DK179" s="71"/>
      <c r="DL179" s="71"/>
      <c r="DM179" s="71"/>
      <c r="DN179" s="71"/>
      <c r="DO179" s="71"/>
      <c r="DP179" s="71"/>
      <c r="DQ179" s="71"/>
      <c r="DR179" s="71"/>
      <c r="DS179" s="71"/>
    </row>
    <row r="180" spans="1:123" x14ac:dyDescent="0.25">
      <c r="A180" s="69" t="s">
        <v>71</v>
      </c>
      <c r="B180" s="69"/>
      <c r="C180" s="24">
        <v>45000</v>
      </c>
      <c r="D180" s="24">
        <v>45000</v>
      </c>
      <c r="E180" s="24">
        <v>45000</v>
      </c>
      <c r="F180" s="24">
        <v>45000</v>
      </c>
      <c r="G180" s="24">
        <v>45000</v>
      </c>
      <c r="H180" s="24">
        <v>45000</v>
      </c>
      <c r="I180" s="24">
        <v>50000</v>
      </c>
      <c r="J180" s="24">
        <v>50000</v>
      </c>
      <c r="K180" s="24">
        <v>50000</v>
      </c>
      <c r="L180" s="24">
        <v>50000</v>
      </c>
      <c r="M180" s="24">
        <v>55000</v>
      </c>
      <c r="N180" s="24">
        <v>60000</v>
      </c>
      <c r="O180" s="24">
        <v>65000</v>
      </c>
      <c r="P180" s="24">
        <v>45000</v>
      </c>
      <c r="Q180" s="24">
        <v>45000</v>
      </c>
      <c r="R180" s="24">
        <v>45000</v>
      </c>
      <c r="S180" s="24">
        <v>45000</v>
      </c>
      <c r="T180" s="24">
        <v>45000</v>
      </c>
      <c r="U180" s="24">
        <v>45000</v>
      </c>
      <c r="V180" s="24"/>
      <c r="W180" s="24"/>
      <c r="X180" s="24"/>
      <c r="Y180" s="24"/>
      <c r="Z180" s="24"/>
      <c r="AA180" s="24"/>
      <c r="AB180" s="24"/>
      <c r="AC180" s="24"/>
      <c r="AD180" s="24"/>
      <c r="AE180" s="24"/>
      <c r="AF180" s="24"/>
      <c r="AG180" s="24">
        <v>0</v>
      </c>
      <c r="AH180" s="24"/>
      <c r="AI180" s="67" t="s">
        <v>147</v>
      </c>
      <c r="AJ180" s="24" t="s">
        <v>147</v>
      </c>
      <c r="AK180" s="24"/>
      <c r="AL180" s="24"/>
      <c r="AM180" s="24"/>
      <c r="AN180" s="24"/>
      <c r="AO180" s="24"/>
      <c r="AP180" s="24"/>
      <c r="AQ180" s="24"/>
      <c r="AR180" s="24"/>
      <c r="AS180" s="24"/>
      <c r="AT180" s="24"/>
      <c r="AU180" s="24"/>
      <c r="AV180" s="24"/>
      <c r="AW180" s="24"/>
      <c r="AX180" s="24"/>
      <c r="AY180" s="24"/>
      <c r="AZ180" s="24"/>
      <c r="BA180" s="24"/>
      <c r="BB180" s="24"/>
      <c r="BC180" s="24"/>
      <c r="BD180" s="24"/>
      <c r="BE180" s="24"/>
      <c r="BF180" s="24"/>
      <c r="BG180" s="24"/>
      <c r="BH180" s="24"/>
      <c r="BI180" s="24"/>
      <c r="BJ180" s="24"/>
      <c r="BK180" s="24"/>
      <c r="BL180" s="24"/>
      <c r="BM180" s="24"/>
      <c r="BN180" s="24"/>
      <c r="BO180" s="24"/>
      <c r="BP180" s="24"/>
      <c r="BQ180" s="24"/>
      <c r="BR180" s="24"/>
      <c r="BS180" s="24"/>
      <c r="BT180" s="24"/>
      <c r="BU180" s="24"/>
      <c r="BV180" s="24"/>
      <c r="BW180" s="24"/>
      <c r="BX180" s="24"/>
      <c r="BY180" s="24"/>
      <c r="BZ180" s="24"/>
      <c r="CA180" s="24"/>
      <c r="CB180" s="24"/>
      <c r="CC180" s="24"/>
      <c r="CD180" s="24"/>
      <c r="CE180" s="24"/>
      <c r="CF180" s="24"/>
      <c r="CG180" s="24"/>
      <c r="CH180" s="24"/>
      <c r="CI180" s="24"/>
      <c r="CJ180" s="24"/>
      <c r="CK180" s="24"/>
      <c r="CL180" s="24"/>
      <c r="CM180" s="24"/>
      <c r="CN180" s="24"/>
      <c r="CO180" s="24"/>
      <c r="CP180" s="24"/>
      <c r="CQ180" s="24"/>
      <c r="CR180" s="24"/>
      <c r="CS180" s="24"/>
      <c r="CT180" s="24"/>
      <c r="CU180" s="24"/>
      <c r="CV180" s="24"/>
      <c r="CW180" s="24"/>
      <c r="CX180" s="24"/>
      <c r="CY180" s="24"/>
      <c r="CZ180" s="24"/>
      <c r="DA180" s="24"/>
      <c r="DB180" s="24"/>
      <c r="DC180" s="24"/>
      <c r="DD180" s="24"/>
      <c r="DE180" s="24"/>
      <c r="DF180" s="24"/>
      <c r="DG180" s="24"/>
      <c r="DH180" s="24"/>
      <c r="DI180" s="24"/>
      <c r="DJ180" s="24"/>
      <c r="DK180" s="24"/>
      <c r="DL180" s="24"/>
      <c r="DM180" s="24"/>
      <c r="DN180" s="24"/>
      <c r="DO180" s="24"/>
      <c r="DP180" s="24"/>
      <c r="DQ180" s="24"/>
      <c r="DR180" s="24"/>
      <c r="DS180" s="24"/>
    </row>
    <row r="181" spans="1:123" x14ac:dyDescent="0.25">
      <c r="A181" s="69" t="s">
        <v>80</v>
      </c>
      <c r="B181" s="69"/>
      <c r="C181" s="24">
        <f>26000+41643</f>
        <v>67643</v>
      </c>
      <c r="D181" s="24">
        <f>26000+41643</f>
        <v>67643</v>
      </c>
      <c r="E181" s="24">
        <f>26000+41643</f>
        <v>67643</v>
      </c>
      <c r="F181" s="24">
        <f>26000+41643</f>
        <v>67643</v>
      </c>
      <c r="G181" s="24">
        <f>26000+41643</f>
        <v>67643</v>
      </c>
      <c r="H181" s="24">
        <f t="shared" ref="H181:O181" si="116">26000+41643</f>
        <v>67643</v>
      </c>
      <c r="I181" s="24">
        <f t="shared" si="116"/>
        <v>67643</v>
      </c>
      <c r="J181" s="24">
        <f t="shared" si="116"/>
        <v>67643</v>
      </c>
      <c r="K181" s="24">
        <f t="shared" si="116"/>
        <v>67643</v>
      </c>
      <c r="L181" s="24">
        <f t="shared" si="116"/>
        <v>67643</v>
      </c>
      <c r="M181" s="24">
        <f t="shared" si="116"/>
        <v>67643</v>
      </c>
      <c r="N181" s="24">
        <f t="shared" si="116"/>
        <v>67643</v>
      </c>
      <c r="O181" s="24">
        <f t="shared" si="116"/>
        <v>67643</v>
      </c>
      <c r="P181" s="24">
        <v>67643</v>
      </c>
      <c r="Q181" s="24">
        <v>67643</v>
      </c>
      <c r="R181" s="24">
        <v>67643</v>
      </c>
      <c r="S181" s="24">
        <v>67643</v>
      </c>
      <c r="T181" s="24">
        <v>67643</v>
      </c>
      <c r="U181" s="24">
        <v>67643</v>
      </c>
      <c r="V181" s="24"/>
      <c r="W181" s="24"/>
      <c r="X181" s="24"/>
      <c r="Y181" s="24"/>
      <c r="Z181" s="24"/>
      <c r="AA181" s="24"/>
      <c r="AB181" s="24"/>
      <c r="AC181" s="24"/>
      <c r="AD181" s="24"/>
      <c r="AE181" s="24"/>
      <c r="AF181" s="24"/>
      <c r="AG181" s="24">
        <v>0</v>
      </c>
      <c r="AH181" s="24"/>
      <c r="AJ181" s="24"/>
      <c r="AK181" s="24"/>
      <c r="AL181" s="24"/>
      <c r="AM181" s="24"/>
      <c r="AN181" s="24"/>
      <c r="AO181" s="24"/>
      <c r="AP181" s="24"/>
      <c r="AQ181" s="24"/>
      <c r="AR181" s="24"/>
      <c r="AS181" s="24"/>
      <c r="AT181" s="24"/>
      <c r="AU181" s="24"/>
      <c r="AV181" s="24"/>
      <c r="AW181" s="24"/>
      <c r="AX181" s="24"/>
      <c r="AY181" s="24"/>
      <c r="AZ181" s="24"/>
      <c r="BA181" s="24"/>
      <c r="BB181" s="24"/>
      <c r="BC181" s="24"/>
      <c r="BD181" s="24"/>
      <c r="BE181" s="24"/>
      <c r="BF181" s="24"/>
      <c r="BG181" s="24"/>
      <c r="BH181" s="24"/>
      <c r="BI181" s="24"/>
      <c r="BJ181" s="24"/>
      <c r="BK181" s="24"/>
      <c r="BL181" s="24"/>
      <c r="BM181" s="24"/>
      <c r="BN181" s="24"/>
      <c r="BO181" s="24"/>
      <c r="BP181" s="24"/>
      <c r="BQ181" s="24"/>
      <c r="BR181" s="24"/>
      <c r="BS181" s="24"/>
      <c r="BT181" s="24"/>
      <c r="BU181" s="24"/>
      <c r="BV181" s="24"/>
      <c r="BW181" s="24"/>
      <c r="BX181" s="24"/>
      <c r="BY181" s="24"/>
      <c r="BZ181" s="24"/>
      <c r="CA181" s="24"/>
      <c r="CB181" s="24"/>
      <c r="CC181" s="24"/>
      <c r="CD181" s="24"/>
      <c r="CE181" s="24"/>
      <c r="CF181" s="24"/>
      <c r="CG181" s="24"/>
      <c r="CH181" s="24"/>
      <c r="CI181" s="24"/>
      <c r="CJ181" s="24"/>
      <c r="CK181" s="24"/>
      <c r="CL181" s="24"/>
      <c r="CM181" s="24"/>
      <c r="CN181" s="24"/>
      <c r="CO181" s="24"/>
      <c r="CP181" s="24"/>
      <c r="CQ181" s="24"/>
      <c r="CR181" s="24"/>
      <c r="CS181" s="24"/>
      <c r="CT181" s="24"/>
      <c r="CU181" s="24"/>
      <c r="CV181" s="24"/>
      <c r="CW181" s="24"/>
      <c r="CX181" s="24"/>
      <c r="CY181" s="24"/>
      <c r="CZ181" s="24"/>
      <c r="DA181" s="24"/>
      <c r="DB181" s="24"/>
      <c r="DC181" s="24"/>
      <c r="DD181" s="24"/>
      <c r="DE181" s="24"/>
      <c r="DF181" s="24"/>
      <c r="DG181" s="24"/>
      <c r="DH181" s="24"/>
      <c r="DI181" s="24"/>
      <c r="DJ181" s="24"/>
      <c r="DK181" s="24"/>
      <c r="DL181" s="24"/>
      <c r="DM181" s="24"/>
      <c r="DN181" s="24"/>
      <c r="DO181" s="24"/>
      <c r="DP181" s="24"/>
      <c r="DQ181" s="24"/>
      <c r="DR181" s="24"/>
      <c r="DS181" s="24"/>
    </row>
    <row r="182" spans="1:123" x14ac:dyDescent="0.25">
      <c r="A182" s="69" t="s">
        <v>81</v>
      </c>
      <c r="B182" s="69"/>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v>0</v>
      </c>
      <c r="AH182" s="24"/>
      <c r="AJ182" s="24"/>
      <c r="AK182" s="24"/>
      <c r="AL182" s="24"/>
      <c r="AM182" s="24"/>
      <c r="AN182" s="24"/>
      <c r="AO182" s="24"/>
      <c r="AP182" s="24"/>
      <c r="AQ182" s="24"/>
      <c r="AR182" s="24"/>
      <c r="AS182" s="24"/>
      <c r="AT182" s="24"/>
      <c r="AU182" s="24"/>
      <c r="AV182" s="24"/>
      <c r="AW182" s="24"/>
      <c r="AX182" s="24"/>
      <c r="AY182" s="24"/>
      <c r="AZ182" s="24"/>
      <c r="BA182" s="24"/>
      <c r="BB182" s="24"/>
      <c r="BC182" s="24"/>
      <c r="BD182" s="24"/>
      <c r="BE182" s="24"/>
      <c r="BF182" s="24"/>
      <c r="BG182" s="24"/>
      <c r="BH182" s="24"/>
      <c r="BI182" s="24"/>
      <c r="BJ182" s="24"/>
      <c r="BK182" s="24"/>
      <c r="BL182" s="24"/>
      <c r="BM182" s="24"/>
      <c r="BN182" s="24"/>
      <c r="BO182" s="24"/>
      <c r="BP182" s="24"/>
      <c r="BQ182" s="24"/>
      <c r="BR182" s="24"/>
      <c r="BS182" s="24"/>
      <c r="BT182" s="24"/>
      <c r="BU182" s="24"/>
      <c r="BV182" s="24"/>
      <c r="BW182" s="24"/>
      <c r="BX182" s="24"/>
      <c r="BY182" s="24"/>
      <c r="BZ182" s="24"/>
      <c r="CA182" s="24"/>
      <c r="CB182" s="24"/>
      <c r="CC182" s="24"/>
      <c r="CD182" s="24"/>
      <c r="CE182" s="24"/>
      <c r="CF182" s="24"/>
      <c r="CG182" s="24"/>
      <c r="CH182" s="24"/>
      <c r="CI182" s="24"/>
      <c r="CJ182" s="24"/>
      <c r="CK182" s="24"/>
      <c r="CL182" s="24"/>
      <c r="CM182" s="24"/>
      <c r="CN182" s="24"/>
      <c r="CO182" s="24"/>
      <c r="CP182" s="24"/>
      <c r="CQ182" s="24"/>
      <c r="CR182" s="24"/>
      <c r="CS182" s="24"/>
      <c r="CT182" s="24"/>
      <c r="CU182" s="24"/>
      <c r="CV182" s="24"/>
      <c r="CW182" s="24"/>
      <c r="CX182" s="24"/>
      <c r="CY182" s="24"/>
      <c r="CZ182" s="24"/>
      <c r="DA182" s="24"/>
      <c r="DB182" s="24"/>
      <c r="DC182" s="24"/>
      <c r="DD182" s="24"/>
      <c r="DE182" s="24"/>
      <c r="DF182" s="24"/>
      <c r="DG182" s="24"/>
      <c r="DH182" s="24"/>
      <c r="DI182" s="24"/>
      <c r="DJ182" s="24"/>
      <c r="DK182" s="24"/>
      <c r="DL182" s="24"/>
      <c r="DM182" s="24"/>
      <c r="DN182" s="24"/>
      <c r="DO182" s="24"/>
      <c r="DP182" s="24"/>
      <c r="DQ182" s="24"/>
      <c r="DR182" s="24"/>
      <c r="DS182" s="24"/>
    </row>
    <row r="183" spans="1:123" x14ac:dyDescent="0.25">
      <c r="A183" s="69" t="s">
        <v>70</v>
      </c>
      <c r="B183" s="69"/>
      <c r="C183" s="24">
        <v>47854</v>
      </c>
      <c r="D183" s="24">
        <v>47854</v>
      </c>
      <c r="E183" s="24">
        <v>47854</v>
      </c>
      <c r="F183" s="24">
        <v>47854</v>
      </c>
      <c r="G183" s="24">
        <v>47854</v>
      </c>
      <c r="H183" s="24">
        <v>37854</v>
      </c>
      <c r="I183" s="24">
        <v>37854</v>
      </c>
      <c r="J183" s="24">
        <v>37854</v>
      </c>
      <c r="K183" s="24">
        <v>37854</v>
      </c>
      <c r="L183" s="24">
        <v>37854</v>
      </c>
      <c r="M183" s="24">
        <v>37854</v>
      </c>
      <c r="N183" s="24">
        <v>127854</v>
      </c>
      <c r="O183" s="24">
        <v>37854</v>
      </c>
      <c r="P183" s="24">
        <v>62854</v>
      </c>
      <c r="Q183" s="24">
        <v>67854</v>
      </c>
      <c r="R183" s="24">
        <v>67854</v>
      </c>
      <c r="S183" s="24">
        <v>67854</v>
      </c>
      <c r="T183" s="24">
        <v>77854</v>
      </c>
      <c r="U183" s="24">
        <v>57854</v>
      </c>
      <c r="V183" s="24"/>
      <c r="W183" s="24"/>
      <c r="X183" s="24"/>
      <c r="Y183" s="24"/>
      <c r="Z183" s="24"/>
      <c r="AA183" s="24"/>
      <c r="AB183" s="24"/>
      <c r="AC183" s="24"/>
      <c r="AD183" s="24"/>
      <c r="AE183" s="24"/>
      <c r="AF183" s="24"/>
      <c r="AG183" s="24">
        <v>0</v>
      </c>
      <c r="AH183" s="24"/>
      <c r="AJ183" s="24"/>
      <c r="AK183" s="24"/>
      <c r="AL183" s="24"/>
      <c r="AM183" s="24"/>
      <c r="AN183" s="24"/>
      <c r="AO183" s="24"/>
      <c r="AP183" s="24"/>
      <c r="AQ183" s="24"/>
      <c r="AR183" s="24"/>
      <c r="AS183" s="24"/>
      <c r="AT183" s="24"/>
      <c r="AU183" s="24"/>
      <c r="AV183" s="24"/>
      <c r="AW183" s="24"/>
      <c r="AX183" s="24"/>
      <c r="AY183" s="24"/>
      <c r="AZ183" s="24"/>
      <c r="BA183" s="24"/>
      <c r="BB183" s="24"/>
      <c r="BC183" s="24"/>
      <c r="BD183" s="24"/>
      <c r="BE183" s="24"/>
      <c r="BF183" s="24"/>
      <c r="BG183" s="24"/>
      <c r="BH183" s="24"/>
      <c r="BI183" s="24"/>
      <c r="BJ183" s="24"/>
      <c r="BK183" s="24"/>
      <c r="BL183" s="24"/>
      <c r="BM183" s="24"/>
      <c r="BN183" s="24"/>
      <c r="BO183" s="24"/>
      <c r="BP183" s="24"/>
      <c r="BQ183" s="24"/>
      <c r="BR183" s="24"/>
      <c r="BS183" s="24"/>
      <c r="BT183" s="24"/>
      <c r="BU183" s="24"/>
      <c r="BV183" s="24"/>
      <c r="BW183" s="24"/>
      <c r="BX183" s="24"/>
      <c r="BY183" s="24"/>
      <c r="BZ183" s="24"/>
      <c r="CA183" s="24"/>
      <c r="CB183" s="24"/>
      <c r="CC183" s="24"/>
      <c r="CD183" s="24"/>
      <c r="CE183" s="24"/>
      <c r="CF183" s="24"/>
      <c r="CG183" s="24"/>
      <c r="CH183" s="24"/>
      <c r="CI183" s="24"/>
      <c r="CJ183" s="24"/>
      <c r="CK183" s="24"/>
      <c r="CL183" s="24"/>
      <c r="CM183" s="24"/>
      <c r="CN183" s="24"/>
      <c r="CO183" s="24"/>
      <c r="CP183" s="24"/>
      <c r="CQ183" s="24"/>
      <c r="CR183" s="24"/>
      <c r="CS183" s="24"/>
      <c r="CT183" s="24"/>
      <c r="CU183" s="24"/>
      <c r="CV183" s="24"/>
      <c r="CW183" s="24"/>
      <c r="CX183" s="24"/>
      <c r="CY183" s="24"/>
      <c r="CZ183" s="24"/>
      <c r="DA183" s="24"/>
      <c r="DB183" s="24"/>
      <c r="DC183" s="24"/>
      <c r="DD183" s="24"/>
      <c r="DE183" s="24"/>
      <c r="DF183" s="24"/>
      <c r="DG183" s="24"/>
      <c r="DH183" s="24"/>
      <c r="DI183" s="24"/>
      <c r="DJ183" s="24"/>
      <c r="DK183" s="24"/>
      <c r="DL183" s="24"/>
      <c r="DM183" s="24"/>
      <c r="DN183" s="24"/>
      <c r="DO183" s="24"/>
      <c r="DP183" s="24"/>
      <c r="DQ183" s="24"/>
      <c r="DR183" s="24"/>
      <c r="DS183" s="24"/>
    </row>
    <row r="184" spans="1:123" x14ac:dyDescent="0.25">
      <c r="A184" s="68" t="s">
        <v>158</v>
      </c>
      <c r="B184" s="68"/>
      <c r="C184" s="24">
        <v>90000</v>
      </c>
      <c r="D184" s="24">
        <v>90000</v>
      </c>
      <c r="E184" s="24">
        <v>90000</v>
      </c>
      <c r="F184" s="24">
        <v>90000</v>
      </c>
      <c r="G184" s="24">
        <v>120000</v>
      </c>
      <c r="H184" s="24">
        <v>120000</v>
      </c>
      <c r="I184" s="24">
        <v>75000</v>
      </c>
      <c r="J184" s="24">
        <v>70000</v>
      </c>
      <c r="K184" s="24">
        <v>70000</v>
      </c>
      <c r="L184" s="24">
        <v>120000</v>
      </c>
      <c r="M184" s="24">
        <v>120000</v>
      </c>
      <c r="N184" s="24">
        <v>120000</v>
      </c>
      <c r="O184" s="24">
        <v>120000</v>
      </c>
      <c r="P184" s="24">
        <v>75000</v>
      </c>
      <c r="Q184" s="24">
        <v>60000</v>
      </c>
      <c r="R184" s="24">
        <v>60000</v>
      </c>
      <c r="S184" s="24">
        <v>110000</v>
      </c>
      <c r="T184" s="24">
        <v>90000</v>
      </c>
      <c r="U184" s="24">
        <f>90000+20000</f>
        <v>110000</v>
      </c>
      <c r="V184" s="24"/>
      <c r="W184" s="24"/>
      <c r="X184" s="24"/>
      <c r="Y184" s="24"/>
      <c r="Z184" s="24"/>
      <c r="AA184" s="24"/>
      <c r="AB184" s="24"/>
      <c r="AC184" s="24"/>
      <c r="AD184" s="24"/>
      <c r="AE184" s="24"/>
      <c r="AF184" s="24"/>
      <c r="AG184" s="24">
        <v>0</v>
      </c>
      <c r="AH184" s="121"/>
      <c r="AJ184" s="24"/>
      <c r="AK184" s="24"/>
      <c r="AL184" s="24"/>
      <c r="AM184" s="24"/>
      <c r="AN184" s="24"/>
      <c r="AO184" s="24"/>
      <c r="AP184" s="24"/>
      <c r="AQ184" s="24"/>
      <c r="AR184" s="24"/>
      <c r="AS184" s="24"/>
      <c r="AT184" s="24"/>
      <c r="AU184" s="24"/>
      <c r="AV184" s="24"/>
      <c r="AW184" s="24"/>
      <c r="AX184" s="24"/>
      <c r="AY184" s="24"/>
      <c r="AZ184" s="24"/>
      <c r="BA184" s="24"/>
      <c r="BB184" s="24"/>
      <c r="BC184" s="24"/>
      <c r="BD184" s="24"/>
      <c r="BE184" s="24"/>
      <c r="BF184" s="24"/>
      <c r="BG184" s="24"/>
      <c r="BH184" s="24"/>
      <c r="BI184" s="24"/>
      <c r="BJ184" s="24"/>
      <c r="BK184" s="24"/>
      <c r="BL184" s="24"/>
      <c r="BM184" s="24"/>
      <c r="BN184" s="24"/>
      <c r="BO184" s="24"/>
      <c r="BP184" s="24"/>
      <c r="BQ184" s="24"/>
      <c r="BR184" s="24"/>
      <c r="BS184" s="24"/>
      <c r="BT184" s="24"/>
      <c r="BU184" s="24"/>
      <c r="BV184" s="24"/>
      <c r="BW184" s="24"/>
      <c r="BX184" s="24"/>
      <c r="BY184" s="24"/>
      <c r="BZ184" s="24"/>
      <c r="CA184" s="24"/>
      <c r="CB184" s="24"/>
      <c r="CC184" s="24"/>
      <c r="CD184" s="24"/>
      <c r="CE184" s="24"/>
      <c r="CF184" s="24"/>
      <c r="CG184" s="24"/>
      <c r="CH184" s="24"/>
      <c r="CI184" s="24"/>
      <c r="CJ184" s="24"/>
      <c r="CK184" s="24"/>
      <c r="CL184" s="24"/>
      <c r="CM184" s="24"/>
      <c r="CN184" s="24"/>
      <c r="CO184" s="24"/>
      <c r="CP184" s="24"/>
      <c r="CQ184" s="24"/>
      <c r="CR184" s="24"/>
      <c r="CS184" s="24"/>
      <c r="CT184" s="24"/>
      <c r="CU184" s="24"/>
      <c r="CV184" s="24"/>
      <c r="CW184" s="24"/>
      <c r="CX184" s="24"/>
      <c r="CY184" s="24"/>
      <c r="CZ184" s="24"/>
      <c r="DA184" s="24"/>
      <c r="DB184" s="24"/>
      <c r="DC184" s="24"/>
      <c r="DD184" s="24"/>
      <c r="DE184" s="24"/>
      <c r="DF184" s="24"/>
      <c r="DG184" s="24"/>
      <c r="DH184" s="24"/>
      <c r="DI184" s="24"/>
      <c r="DJ184" s="24"/>
      <c r="DK184" s="24"/>
      <c r="DL184" s="24"/>
      <c r="DM184" s="24"/>
      <c r="DN184" s="24"/>
      <c r="DO184" s="24"/>
      <c r="DP184" s="24"/>
      <c r="DQ184" s="24"/>
      <c r="DR184" s="24"/>
      <c r="DS184" s="24"/>
    </row>
    <row r="185" spans="1:123" x14ac:dyDescent="0.25">
      <c r="A185" s="68" t="s">
        <v>157</v>
      </c>
      <c r="B185" s="68"/>
      <c r="C185" s="24"/>
      <c r="D185" s="24"/>
      <c r="E185" s="24"/>
      <c r="F185" s="24"/>
      <c r="G185" s="24"/>
      <c r="H185" s="24"/>
      <c r="I185" s="24"/>
      <c r="J185" s="24"/>
      <c r="K185" s="24"/>
      <c r="L185" s="24"/>
      <c r="M185" s="24"/>
      <c r="N185" s="24"/>
      <c r="O185" s="24"/>
      <c r="P185" s="24"/>
      <c r="Q185" s="24"/>
      <c r="R185" s="24"/>
      <c r="S185" s="24"/>
      <c r="T185" s="24">
        <v>10000</v>
      </c>
      <c r="U185" s="24">
        <v>20000</v>
      </c>
      <c r="V185" s="24"/>
      <c r="W185" s="24"/>
      <c r="X185" s="24"/>
      <c r="Y185" s="24"/>
      <c r="Z185" s="24"/>
      <c r="AA185" s="24"/>
      <c r="AB185" s="24"/>
      <c r="AC185" s="24"/>
      <c r="AD185" s="24"/>
      <c r="AE185" s="24"/>
      <c r="AF185" s="24"/>
      <c r="AG185" s="24"/>
      <c r="AH185" s="121"/>
      <c r="AJ185" s="24"/>
      <c r="AK185" s="24"/>
      <c r="AL185" s="24"/>
      <c r="AM185" s="24"/>
      <c r="AN185" s="24"/>
      <c r="AO185" s="24"/>
      <c r="AP185" s="24"/>
      <c r="AQ185" s="24"/>
      <c r="AR185" s="24"/>
      <c r="AS185" s="24"/>
      <c r="AT185" s="24"/>
      <c r="AU185" s="24"/>
      <c r="AV185" s="24"/>
      <c r="AW185" s="24"/>
      <c r="AX185" s="24"/>
      <c r="AY185" s="24"/>
      <c r="AZ185" s="24"/>
      <c r="BA185" s="24"/>
      <c r="BB185" s="24"/>
      <c r="BC185" s="24"/>
      <c r="BD185" s="24"/>
      <c r="BE185" s="24"/>
      <c r="BF185" s="24"/>
      <c r="BG185" s="24"/>
      <c r="BH185" s="24"/>
      <c r="BI185" s="24"/>
      <c r="BJ185" s="24"/>
      <c r="BK185" s="24"/>
      <c r="BL185" s="24"/>
      <c r="BM185" s="24"/>
      <c r="BN185" s="24"/>
      <c r="BO185" s="24"/>
      <c r="BP185" s="24"/>
      <c r="BQ185" s="24"/>
      <c r="BR185" s="24"/>
      <c r="BS185" s="24"/>
      <c r="BT185" s="24"/>
      <c r="BU185" s="24"/>
      <c r="BV185" s="24"/>
      <c r="BW185" s="24"/>
      <c r="BX185" s="24"/>
      <c r="BY185" s="24"/>
      <c r="BZ185" s="24"/>
      <c r="CA185" s="24"/>
      <c r="CB185" s="24"/>
      <c r="CC185" s="24"/>
      <c r="CD185" s="24"/>
      <c r="CE185" s="24"/>
      <c r="CF185" s="24"/>
      <c r="CG185" s="24"/>
      <c r="CH185" s="24"/>
      <c r="CI185" s="24"/>
      <c r="CJ185" s="24"/>
      <c r="CK185" s="24"/>
      <c r="CL185" s="24"/>
      <c r="CM185" s="24"/>
      <c r="CN185" s="24"/>
      <c r="CO185" s="24"/>
      <c r="CP185" s="24"/>
      <c r="CQ185" s="24"/>
      <c r="CR185" s="24"/>
      <c r="CS185" s="24"/>
      <c r="CT185" s="24"/>
      <c r="CU185" s="24"/>
      <c r="CV185" s="24"/>
      <c r="CW185" s="24"/>
      <c r="CX185" s="24"/>
      <c r="CY185" s="24"/>
      <c r="CZ185" s="24"/>
      <c r="DA185" s="24"/>
      <c r="DB185" s="24"/>
      <c r="DC185" s="24"/>
      <c r="DD185" s="24"/>
      <c r="DE185" s="24"/>
      <c r="DF185" s="24"/>
      <c r="DG185" s="24"/>
      <c r="DH185" s="24"/>
      <c r="DI185" s="24"/>
      <c r="DJ185" s="24"/>
      <c r="DK185" s="24"/>
      <c r="DL185" s="24"/>
      <c r="DM185" s="24"/>
      <c r="DN185" s="24"/>
      <c r="DO185" s="24"/>
      <c r="DP185" s="24"/>
      <c r="DQ185" s="24"/>
      <c r="DR185" s="24"/>
      <c r="DS185" s="24"/>
    </row>
    <row r="186" spans="1:123" x14ac:dyDescent="0.25">
      <c r="A186" s="69" t="s">
        <v>159</v>
      </c>
      <c r="B186" s="69"/>
      <c r="C186" s="24">
        <v>73000</v>
      </c>
      <c r="D186" s="24">
        <v>73000</v>
      </c>
      <c r="E186" s="24">
        <v>73000</v>
      </c>
      <c r="F186" s="24">
        <v>73000</v>
      </c>
      <c r="G186" s="24">
        <v>73000</v>
      </c>
      <c r="H186" s="24">
        <v>73000</v>
      </c>
      <c r="I186" s="24">
        <v>73000</v>
      </c>
      <c r="J186" s="24">
        <v>73000</v>
      </c>
      <c r="K186" s="24">
        <v>73000</v>
      </c>
      <c r="L186" s="24">
        <v>73000</v>
      </c>
      <c r="M186" s="24">
        <v>73000</v>
      </c>
      <c r="N186" s="24">
        <v>73000</v>
      </c>
      <c r="O186" s="24">
        <v>73000</v>
      </c>
      <c r="P186" s="24">
        <v>73000</v>
      </c>
      <c r="Q186" s="24">
        <v>73000</v>
      </c>
      <c r="R186" s="24">
        <v>73000</v>
      </c>
      <c r="S186" s="24">
        <v>73000</v>
      </c>
      <c r="T186" s="24">
        <v>73000</v>
      </c>
      <c r="U186" s="24">
        <v>73000</v>
      </c>
      <c r="V186" s="24"/>
      <c r="W186" s="24"/>
      <c r="X186" s="24"/>
      <c r="Y186" s="24"/>
      <c r="Z186" s="24"/>
      <c r="AA186" s="24"/>
      <c r="AB186" s="24"/>
      <c r="AC186" s="24"/>
      <c r="AD186" s="24"/>
      <c r="AE186" s="24"/>
      <c r="AF186" s="24"/>
      <c r="AG186" s="24">
        <v>0</v>
      </c>
      <c r="AH186" s="24"/>
      <c r="AJ186" s="24"/>
      <c r="AK186" s="24"/>
      <c r="AL186" s="24"/>
      <c r="AM186" s="24"/>
      <c r="AN186" s="24"/>
      <c r="AO186" s="24"/>
      <c r="AP186" s="24"/>
      <c r="AQ186" s="24"/>
      <c r="AR186" s="24"/>
      <c r="AS186" s="24"/>
      <c r="AT186" s="24"/>
      <c r="AU186" s="24"/>
      <c r="AV186" s="24"/>
      <c r="AW186" s="24"/>
      <c r="AX186" s="24"/>
      <c r="AY186" s="24"/>
      <c r="AZ186" s="24"/>
      <c r="BA186" s="24"/>
      <c r="BB186" s="24"/>
      <c r="BC186" s="24"/>
      <c r="BD186" s="24"/>
      <c r="BE186" s="24"/>
      <c r="BF186" s="24"/>
      <c r="BG186" s="24"/>
      <c r="BH186" s="24"/>
      <c r="BI186" s="24"/>
      <c r="BJ186" s="24"/>
      <c r="BK186" s="24"/>
      <c r="BL186" s="24"/>
      <c r="BM186" s="24"/>
      <c r="BN186" s="24"/>
      <c r="BO186" s="24"/>
      <c r="BP186" s="24"/>
      <c r="BQ186" s="24"/>
      <c r="BR186" s="24"/>
      <c r="BS186" s="24"/>
      <c r="BT186" s="24"/>
      <c r="BU186" s="24"/>
      <c r="BV186" s="24"/>
      <c r="BW186" s="24"/>
      <c r="BX186" s="24"/>
      <c r="BY186" s="24"/>
      <c r="BZ186" s="24"/>
      <c r="CA186" s="24"/>
      <c r="CB186" s="24"/>
      <c r="CC186" s="24"/>
      <c r="CD186" s="24"/>
      <c r="CE186" s="24"/>
      <c r="CF186" s="24"/>
      <c r="CG186" s="24"/>
      <c r="CH186" s="24"/>
      <c r="CI186" s="24"/>
      <c r="CJ186" s="24"/>
      <c r="CK186" s="24"/>
      <c r="CL186" s="24"/>
      <c r="CM186" s="24"/>
      <c r="CN186" s="24"/>
      <c r="CO186" s="24"/>
      <c r="CP186" s="24"/>
      <c r="CQ186" s="24"/>
      <c r="CR186" s="24"/>
      <c r="CS186" s="24"/>
      <c r="CT186" s="24"/>
      <c r="CU186" s="24"/>
      <c r="CV186" s="24"/>
      <c r="CW186" s="24"/>
      <c r="CX186" s="24"/>
      <c r="CY186" s="24"/>
      <c r="CZ186" s="24"/>
      <c r="DA186" s="24"/>
      <c r="DB186" s="24"/>
      <c r="DC186" s="24"/>
      <c r="DD186" s="24"/>
      <c r="DE186" s="24"/>
      <c r="DF186" s="24"/>
      <c r="DG186" s="24"/>
      <c r="DH186" s="24"/>
      <c r="DI186" s="24"/>
      <c r="DJ186" s="24"/>
      <c r="DK186" s="24"/>
      <c r="DL186" s="24"/>
      <c r="DM186" s="24"/>
      <c r="DN186" s="24"/>
      <c r="DO186" s="24"/>
      <c r="DP186" s="24"/>
      <c r="DQ186" s="24"/>
      <c r="DR186" s="24"/>
      <c r="DS186" s="24"/>
    </row>
    <row r="187" spans="1:123" x14ac:dyDescent="0.25">
      <c r="A187" s="69" t="s">
        <v>160</v>
      </c>
      <c r="B187" s="69"/>
      <c r="C187" s="24">
        <v>92000</v>
      </c>
      <c r="D187" s="24">
        <v>92000</v>
      </c>
      <c r="E187" s="24">
        <v>92000</v>
      </c>
      <c r="F187" s="24">
        <v>92000</v>
      </c>
      <c r="G187" s="24">
        <v>92000</v>
      </c>
      <c r="H187" s="24">
        <v>93000</v>
      </c>
      <c r="I187" s="24">
        <v>90000</v>
      </c>
      <c r="J187" s="24">
        <v>92000</v>
      </c>
      <c r="K187" s="24">
        <v>92000</v>
      </c>
      <c r="L187" s="24">
        <v>92000</v>
      </c>
      <c r="M187" s="24">
        <v>94000</v>
      </c>
      <c r="N187" s="24">
        <v>94000</v>
      </c>
      <c r="O187" s="24">
        <v>94000</v>
      </c>
      <c r="P187" s="24">
        <v>94000</v>
      </c>
      <c r="Q187" s="24">
        <v>94000</v>
      </c>
      <c r="R187" s="24">
        <v>94000</v>
      </c>
      <c r="S187" s="24">
        <v>94000</v>
      </c>
      <c r="T187" s="24">
        <v>94000</v>
      </c>
      <c r="U187" s="24">
        <v>94000</v>
      </c>
      <c r="V187" s="24"/>
      <c r="W187" s="24"/>
      <c r="X187" s="24"/>
      <c r="Y187" s="24"/>
      <c r="Z187" s="24"/>
      <c r="AA187" s="24"/>
      <c r="AB187" s="24"/>
      <c r="AC187" s="24"/>
      <c r="AD187" s="24"/>
      <c r="AE187" s="24"/>
      <c r="AF187" s="24"/>
      <c r="AG187" s="24">
        <v>0</v>
      </c>
      <c r="AH187" s="24"/>
      <c r="AJ187" s="24"/>
      <c r="AK187" s="24"/>
      <c r="AL187" s="24"/>
      <c r="AM187" s="24"/>
      <c r="AN187" s="24"/>
      <c r="AO187" s="24"/>
      <c r="AP187" s="24"/>
      <c r="AQ187" s="24"/>
      <c r="AR187" s="24"/>
      <c r="AS187" s="24"/>
      <c r="AT187" s="24"/>
      <c r="AU187" s="24"/>
      <c r="AV187" s="24"/>
      <c r="AW187" s="24"/>
      <c r="AX187" s="24"/>
      <c r="AY187" s="24"/>
      <c r="AZ187" s="24"/>
      <c r="BA187" s="24"/>
      <c r="BB187" s="24"/>
      <c r="BC187" s="24"/>
      <c r="BD187" s="24"/>
      <c r="BE187" s="24"/>
      <c r="BF187" s="24"/>
      <c r="BG187" s="24"/>
      <c r="BH187" s="24"/>
      <c r="BI187" s="24"/>
      <c r="BJ187" s="24"/>
      <c r="BK187" s="24"/>
      <c r="BL187" s="24"/>
      <c r="BM187" s="24"/>
      <c r="BN187" s="24"/>
      <c r="BO187" s="24"/>
      <c r="BP187" s="24"/>
      <c r="BQ187" s="24"/>
      <c r="BR187" s="24"/>
      <c r="BS187" s="24"/>
      <c r="BT187" s="24"/>
      <c r="BU187" s="24"/>
      <c r="BV187" s="24"/>
      <c r="BW187" s="24"/>
      <c r="BX187" s="24"/>
      <c r="BY187" s="24"/>
      <c r="BZ187" s="24"/>
      <c r="CA187" s="24"/>
      <c r="CB187" s="24"/>
      <c r="CC187" s="24"/>
      <c r="CD187" s="24"/>
      <c r="CE187" s="24"/>
      <c r="CF187" s="24"/>
      <c r="CG187" s="24"/>
      <c r="CH187" s="24"/>
      <c r="CI187" s="24"/>
      <c r="CJ187" s="24"/>
      <c r="CK187" s="24"/>
      <c r="CL187" s="24"/>
      <c r="CM187" s="24"/>
      <c r="CN187" s="24"/>
      <c r="CO187" s="24"/>
      <c r="CP187" s="24"/>
      <c r="CQ187" s="24"/>
      <c r="CR187" s="24"/>
      <c r="CS187" s="24"/>
      <c r="CT187" s="24"/>
      <c r="CU187" s="24"/>
      <c r="CV187" s="24"/>
      <c r="CW187" s="24"/>
      <c r="CX187" s="24"/>
      <c r="CY187" s="24"/>
      <c r="CZ187" s="24"/>
      <c r="DA187" s="24"/>
      <c r="DB187" s="24"/>
      <c r="DC187" s="24"/>
      <c r="DD187" s="24"/>
      <c r="DE187" s="24"/>
      <c r="DF187" s="24"/>
      <c r="DG187" s="24"/>
      <c r="DH187" s="24"/>
      <c r="DI187" s="24"/>
      <c r="DJ187" s="24"/>
      <c r="DK187" s="24"/>
      <c r="DL187" s="24"/>
      <c r="DM187" s="24"/>
      <c r="DN187" s="24"/>
      <c r="DO187" s="24"/>
      <c r="DP187" s="24"/>
      <c r="DQ187" s="24"/>
      <c r="DR187" s="24"/>
      <c r="DS187" s="24"/>
    </row>
    <row r="188" spans="1:123" x14ac:dyDescent="0.25">
      <c r="A188" s="69" t="s">
        <v>105</v>
      </c>
      <c r="B188" s="69"/>
      <c r="C188" s="24">
        <f>7500+1000+650+888+1200</f>
        <v>11238</v>
      </c>
      <c r="D188" s="24">
        <f>7500+1000+650+888+1200</f>
        <v>11238</v>
      </c>
      <c r="E188" s="24">
        <f>7500+1000+650+888+1200</f>
        <v>11238</v>
      </c>
      <c r="F188" s="24">
        <f>7500+1000+650+888+1200</f>
        <v>11238</v>
      </c>
      <c r="G188" s="24">
        <f>7500+1000+650+888+1200</f>
        <v>11238</v>
      </c>
      <c r="H188" s="24">
        <v>11238</v>
      </c>
      <c r="I188" s="24">
        <v>11238</v>
      </c>
      <c r="J188" s="24">
        <v>11238</v>
      </c>
      <c r="K188" s="24">
        <v>11238</v>
      </c>
      <c r="L188" s="24">
        <v>11238</v>
      </c>
      <c r="M188" s="24">
        <v>11238</v>
      </c>
      <c r="N188" s="24">
        <v>11238</v>
      </c>
      <c r="O188" s="24">
        <v>11238</v>
      </c>
      <c r="P188" s="24">
        <v>11238</v>
      </c>
      <c r="Q188" s="24">
        <v>11238</v>
      </c>
      <c r="R188" s="24">
        <v>11238</v>
      </c>
      <c r="S188" s="24">
        <v>11238</v>
      </c>
      <c r="T188" s="24">
        <v>11238</v>
      </c>
      <c r="U188" s="24">
        <v>11238</v>
      </c>
      <c r="V188" s="24"/>
      <c r="W188" s="24"/>
      <c r="X188" s="24"/>
      <c r="Y188" s="24"/>
      <c r="Z188" s="24"/>
      <c r="AA188" s="24"/>
      <c r="AB188" s="24"/>
      <c r="AC188" s="24"/>
      <c r="AD188" s="24"/>
      <c r="AE188" s="24"/>
      <c r="AF188" s="24"/>
      <c r="AG188" s="24"/>
      <c r="AH188" s="24"/>
      <c r="AJ188" s="24"/>
      <c r="AK188" s="24"/>
      <c r="AL188" s="24"/>
      <c r="AM188" s="24"/>
      <c r="AN188" s="24"/>
      <c r="AO188" s="24"/>
      <c r="AP188" s="24"/>
      <c r="AQ188" s="24"/>
      <c r="AR188" s="24"/>
      <c r="AS188" s="24"/>
      <c r="AT188" s="24"/>
      <c r="AU188" s="24"/>
      <c r="AV188" s="24"/>
      <c r="AW188" s="24"/>
      <c r="AX188" s="24"/>
      <c r="AY188" s="24"/>
      <c r="AZ188" s="24"/>
      <c r="BA188" s="24"/>
      <c r="BB188" s="24"/>
      <c r="BC188" s="24"/>
      <c r="BD188" s="24"/>
      <c r="BE188" s="24"/>
      <c r="BF188" s="24"/>
      <c r="BG188" s="24"/>
      <c r="BH188" s="24"/>
      <c r="BI188" s="24"/>
      <c r="BJ188" s="24"/>
      <c r="BK188" s="24"/>
      <c r="BL188" s="24"/>
      <c r="BM188" s="24"/>
      <c r="BN188" s="24"/>
      <c r="BO188" s="24"/>
      <c r="BP188" s="24"/>
      <c r="BQ188" s="24"/>
      <c r="BR188" s="24"/>
      <c r="BS188" s="24"/>
      <c r="BT188" s="24"/>
      <c r="BU188" s="24"/>
      <c r="BV188" s="24"/>
      <c r="BW188" s="24"/>
      <c r="BX188" s="24"/>
      <c r="BY188" s="24"/>
      <c r="BZ188" s="24"/>
      <c r="CA188" s="24"/>
      <c r="CB188" s="24"/>
      <c r="CC188" s="24"/>
      <c r="CD188" s="24"/>
      <c r="CE188" s="24"/>
      <c r="CF188" s="24"/>
      <c r="CG188" s="24"/>
      <c r="CH188" s="24"/>
      <c r="CI188" s="24"/>
      <c r="CJ188" s="24"/>
      <c r="CK188" s="24"/>
      <c r="CL188" s="24"/>
      <c r="CM188" s="24"/>
      <c r="CN188" s="24"/>
      <c r="CO188" s="24"/>
      <c r="CP188" s="24"/>
      <c r="CQ188" s="24"/>
      <c r="CR188" s="24"/>
      <c r="CS188" s="24"/>
      <c r="CT188" s="24"/>
      <c r="CU188" s="24"/>
      <c r="CV188" s="24"/>
      <c r="CW188" s="24"/>
      <c r="CX188" s="24"/>
      <c r="CY188" s="24"/>
      <c r="CZ188" s="24"/>
      <c r="DA188" s="24"/>
      <c r="DB188" s="24"/>
      <c r="DC188" s="24"/>
      <c r="DD188" s="24"/>
      <c r="DE188" s="24"/>
      <c r="DF188" s="24"/>
      <c r="DG188" s="24"/>
      <c r="DH188" s="24"/>
      <c r="DI188" s="24"/>
      <c r="DJ188" s="24"/>
      <c r="DK188" s="24"/>
      <c r="DL188" s="24"/>
      <c r="DM188" s="24"/>
      <c r="DN188" s="24"/>
      <c r="DO188" s="24"/>
      <c r="DP188" s="24"/>
      <c r="DQ188" s="24"/>
      <c r="DR188" s="24"/>
      <c r="DS188" s="24"/>
    </row>
    <row r="189" spans="1:123" s="76" customFormat="1" x14ac:dyDescent="0.25">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c r="AA189" s="67"/>
      <c r="AB189" s="67"/>
      <c r="AC189" s="67"/>
      <c r="AD189" s="67"/>
      <c r="AE189" s="67"/>
      <c r="AF189" s="67"/>
      <c r="AG189" s="67"/>
      <c r="AH189" s="67"/>
      <c r="AI189" s="67"/>
      <c r="AJ189" s="67"/>
      <c r="AK189" s="176">
        <f>C179</f>
        <v>36708</v>
      </c>
      <c r="AL189" s="176">
        <f t="shared" ref="AL189:BO189" si="117">D179</f>
        <v>36709</v>
      </c>
      <c r="AM189" s="176">
        <f t="shared" si="117"/>
        <v>36710</v>
      </c>
      <c r="AN189" s="176">
        <f t="shared" si="117"/>
        <v>36711</v>
      </c>
      <c r="AO189" s="176">
        <f t="shared" si="117"/>
        <v>36712</v>
      </c>
      <c r="AP189" s="176">
        <f t="shared" si="117"/>
        <v>36713</v>
      </c>
      <c r="AQ189" s="176">
        <f t="shared" si="117"/>
        <v>36714</v>
      </c>
      <c r="AR189" s="176">
        <f t="shared" si="117"/>
        <v>36715</v>
      </c>
      <c r="AS189" s="176">
        <f t="shared" si="117"/>
        <v>36716</v>
      </c>
      <c r="AT189" s="176">
        <f t="shared" si="117"/>
        <v>36717</v>
      </c>
      <c r="AU189" s="176">
        <f t="shared" si="117"/>
        <v>36718</v>
      </c>
      <c r="AV189" s="176">
        <f t="shared" si="117"/>
        <v>36719</v>
      </c>
      <c r="AW189" s="176">
        <f t="shared" si="117"/>
        <v>36720</v>
      </c>
      <c r="AX189" s="176">
        <f t="shared" si="117"/>
        <v>36721</v>
      </c>
      <c r="AY189" s="176">
        <f t="shared" si="117"/>
        <v>36722</v>
      </c>
      <c r="AZ189" s="176">
        <f t="shared" si="117"/>
        <v>36723</v>
      </c>
      <c r="BA189" s="176">
        <f t="shared" si="117"/>
        <v>36724</v>
      </c>
      <c r="BB189" s="176">
        <f t="shared" si="117"/>
        <v>36725</v>
      </c>
      <c r="BC189" s="176">
        <f t="shared" si="117"/>
        <v>36726</v>
      </c>
      <c r="BD189" s="176">
        <f t="shared" si="117"/>
        <v>36727</v>
      </c>
      <c r="BE189" s="176">
        <f t="shared" si="117"/>
        <v>36728</v>
      </c>
      <c r="BF189" s="176">
        <f t="shared" si="117"/>
        <v>36729</v>
      </c>
      <c r="BG189" s="176">
        <f t="shared" si="117"/>
        <v>36730</v>
      </c>
      <c r="BH189" s="176">
        <f t="shared" si="117"/>
        <v>36731</v>
      </c>
      <c r="BI189" s="176">
        <f t="shared" si="117"/>
        <v>36732</v>
      </c>
      <c r="BJ189" s="176">
        <f t="shared" si="117"/>
        <v>36733</v>
      </c>
      <c r="BK189" s="176">
        <f t="shared" si="117"/>
        <v>36734</v>
      </c>
      <c r="BL189" s="176">
        <f t="shared" si="117"/>
        <v>36735</v>
      </c>
      <c r="BM189" s="176">
        <f t="shared" si="117"/>
        <v>36736</v>
      </c>
      <c r="BN189" s="176">
        <f t="shared" si="117"/>
        <v>36737</v>
      </c>
      <c r="BO189" s="176">
        <f t="shared" si="117"/>
        <v>36738</v>
      </c>
      <c r="BP189" s="176"/>
      <c r="BQ189" s="176"/>
      <c r="BR189" s="176"/>
      <c r="BS189" s="176"/>
      <c r="BT189" s="176"/>
      <c r="BU189" s="176"/>
      <c r="BV189" s="176"/>
      <c r="BW189" s="176"/>
      <c r="BX189" s="176"/>
      <c r="BY189" s="176"/>
      <c r="BZ189" s="176"/>
      <c r="CA189" s="176"/>
      <c r="CB189" s="176"/>
      <c r="CC189" s="176"/>
      <c r="CD189" s="176"/>
      <c r="CE189" s="176"/>
      <c r="CF189" s="176"/>
      <c r="CG189" s="67"/>
      <c r="CH189" s="67"/>
      <c r="CI189" s="67"/>
      <c r="CJ189" s="67"/>
      <c r="CK189" s="67"/>
      <c r="CL189" s="67"/>
      <c r="CM189" s="67"/>
      <c r="CN189" s="67"/>
      <c r="CO189" s="67"/>
      <c r="CP189" s="67"/>
      <c r="CQ189" s="67"/>
      <c r="CR189" s="67"/>
      <c r="CS189" s="67"/>
      <c r="CT189" s="67"/>
      <c r="CU189" s="67"/>
      <c r="CV189" s="67"/>
      <c r="CW189" s="67"/>
      <c r="CX189" s="67"/>
      <c r="CY189" s="67"/>
      <c r="CZ189" s="67"/>
      <c r="DA189" s="67"/>
      <c r="DB189" s="67"/>
      <c r="DC189" s="67"/>
      <c r="DD189" s="67"/>
      <c r="DE189" s="67"/>
      <c r="DF189" s="67"/>
      <c r="DG189" s="67"/>
      <c r="DH189" s="67"/>
      <c r="DI189" s="67"/>
      <c r="DJ189" s="67"/>
      <c r="DK189" s="67"/>
      <c r="DL189" s="67"/>
      <c r="DM189" s="67"/>
      <c r="DN189" s="67"/>
      <c r="DO189" s="67"/>
      <c r="DP189" s="67"/>
      <c r="DQ189" s="67"/>
      <c r="DR189" s="67"/>
      <c r="DS189" s="67"/>
    </row>
    <row r="190" spans="1:123" s="75" customFormat="1" x14ac:dyDescent="0.25">
      <c r="A190" s="73" t="s">
        <v>69</v>
      </c>
      <c r="B190" s="73"/>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c r="AE190" s="74"/>
      <c r="AF190" s="74"/>
      <c r="AG190" s="74"/>
      <c r="AH190" s="74"/>
      <c r="AI190" s="74"/>
      <c r="AJ190" s="74"/>
      <c r="AK190" s="74"/>
      <c r="AL190" s="74"/>
      <c r="AM190" s="74"/>
      <c r="AN190" s="74"/>
      <c r="AO190" s="74"/>
      <c r="AP190" s="74"/>
      <c r="AQ190" s="74"/>
      <c r="AR190" s="74"/>
      <c r="AS190" s="74"/>
      <c r="AT190" s="74"/>
      <c r="AU190" s="74"/>
      <c r="AV190" s="74"/>
      <c r="AW190" s="74"/>
      <c r="AX190" s="74"/>
      <c r="AY190" s="74"/>
      <c r="AZ190" s="74"/>
      <c r="BA190" s="74"/>
      <c r="BB190" s="74"/>
      <c r="BC190" s="74"/>
      <c r="BD190" s="74"/>
      <c r="BE190" s="74"/>
      <c r="BF190" s="74"/>
      <c r="BG190" s="74"/>
      <c r="BH190" s="74"/>
      <c r="BI190" s="74"/>
      <c r="BJ190" s="74"/>
      <c r="BK190" s="74"/>
      <c r="BL190" s="74"/>
      <c r="BM190" s="74"/>
      <c r="BN190" s="74"/>
      <c r="BO190" s="74"/>
      <c r="BP190" s="74"/>
      <c r="BQ190" s="74"/>
      <c r="BR190" s="74"/>
      <c r="BS190" s="74"/>
      <c r="BT190" s="74"/>
      <c r="BU190" s="74"/>
      <c r="BV190" s="74"/>
      <c r="BW190" s="74"/>
      <c r="BX190" s="74"/>
      <c r="BY190" s="74"/>
      <c r="BZ190" s="74"/>
      <c r="CA190" s="74"/>
      <c r="CB190" s="74"/>
      <c r="CC190" s="74"/>
      <c r="CD190" s="74"/>
      <c r="CE190" s="74"/>
      <c r="CF190" s="74"/>
      <c r="CG190" s="74"/>
      <c r="CH190" s="74"/>
      <c r="CI190" s="74"/>
      <c r="CJ190" s="74"/>
      <c r="CK190" s="74"/>
      <c r="CL190" s="74"/>
      <c r="CM190" s="74"/>
      <c r="CN190" s="74"/>
      <c r="CO190" s="74"/>
      <c r="CP190" s="74"/>
      <c r="CQ190" s="74"/>
      <c r="CR190" s="74"/>
      <c r="CS190" s="74"/>
      <c r="CT190" s="74"/>
      <c r="CU190" s="74"/>
      <c r="CV190" s="74"/>
      <c r="CW190" s="74"/>
      <c r="CX190" s="74"/>
      <c r="CY190" s="74"/>
      <c r="CZ190" s="74"/>
      <c r="DA190" s="74"/>
      <c r="DB190" s="74"/>
      <c r="DC190" s="74"/>
      <c r="DD190" s="74"/>
      <c r="DE190" s="74"/>
      <c r="DF190" s="74"/>
      <c r="DG190" s="74"/>
      <c r="DH190" s="74"/>
      <c r="DI190" s="74"/>
      <c r="DJ190" s="74"/>
      <c r="DK190" s="74"/>
      <c r="DL190" s="74"/>
      <c r="DM190" s="74"/>
      <c r="DN190" s="74"/>
      <c r="DO190" s="74"/>
      <c r="DP190" s="74"/>
      <c r="DQ190" s="74"/>
      <c r="DR190" s="74"/>
      <c r="DS190" s="74"/>
    </row>
    <row r="191" spans="1:123" x14ac:dyDescent="0.25">
      <c r="A191" s="69" t="s">
        <v>71</v>
      </c>
      <c r="B191" s="69"/>
      <c r="C191" s="24">
        <v>50411</v>
      </c>
      <c r="D191" s="24">
        <v>45783</v>
      </c>
      <c r="E191" s="24">
        <v>40399</v>
      </c>
      <c r="F191" s="24">
        <v>33644</v>
      </c>
      <c r="G191" s="24">
        <v>51937</v>
      </c>
      <c r="H191" s="67">
        <v>62165</v>
      </c>
      <c r="I191" s="67">
        <v>60325</v>
      </c>
      <c r="J191" s="24">
        <v>52436</v>
      </c>
      <c r="K191" s="24">
        <v>64100</v>
      </c>
      <c r="L191" s="24">
        <v>55200</v>
      </c>
      <c r="M191" s="24">
        <v>57600</v>
      </c>
      <c r="N191" s="24">
        <v>43000</v>
      </c>
      <c r="O191" s="24">
        <v>32362</v>
      </c>
      <c r="P191" s="67">
        <v>58032</v>
      </c>
      <c r="Q191" s="24">
        <v>58086</v>
      </c>
      <c r="R191" s="24">
        <v>44580</v>
      </c>
      <c r="S191" s="24">
        <v>33409</v>
      </c>
      <c r="T191" s="24">
        <v>45000</v>
      </c>
      <c r="U191" s="24">
        <f t="shared" ref="U191:AF191" si="118">U180</f>
        <v>45000</v>
      </c>
      <c r="V191" s="24">
        <f t="shared" si="118"/>
        <v>0</v>
      </c>
      <c r="W191" s="24">
        <f t="shared" si="118"/>
        <v>0</v>
      </c>
      <c r="X191" s="24">
        <f t="shared" si="118"/>
        <v>0</v>
      </c>
      <c r="Y191" s="24">
        <f t="shared" si="118"/>
        <v>0</v>
      </c>
      <c r="Z191" s="24">
        <f t="shared" si="118"/>
        <v>0</v>
      </c>
      <c r="AA191" s="24">
        <f t="shared" si="118"/>
        <v>0</v>
      </c>
      <c r="AB191" s="24">
        <f t="shared" si="118"/>
        <v>0</v>
      </c>
      <c r="AC191" s="24">
        <f t="shared" si="118"/>
        <v>0</v>
      </c>
      <c r="AD191" s="24">
        <f t="shared" si="118"/>
        <v>0</v>
      </c>
      <c r="AE191" s="24">
        <f t="shared" si="118"/>
        <v>0</v>
      </c>
      <c r="AF191" s="24">
        <f t="shared" si="118"/>
        <v>0</v>
      </c>
      <c r="AG191" s="24">
        <f>AG180</f>
        <v>0</v>
      </c>
      <c r="AH191" s="24"/>
      <c r="AJ191" s="137"/>
      <c r="AK191" s="24"/>
      <c r="AL191" s="24"/>
      <c r="AM191" s="24"/>
      <c r="AN191" s="24"/>
      <c r="AO191" s="24"/>
      <c r="AP191" s="24"/>
      <c r="AQ191" s="24"/>
      <c r="AR191" s="24"/>
      <c r="AS191" s="24"/>
      <c r="AT191" s="24"/>
      <c r="AU191" s="24"/>
      <c r="AV191" s="24"/>
      <c r="AW191" s="24"/>
      <c r="AX191" s="24"/>
      <c r="AY191" s="24"/>
      <c r="AZ191" s="24"/>
      <c r="BA191" s="24"/>
      <c r="BB191" s="24"/>
      <c r="BC191" s="24"/>
      <c r="BD191" s="24"/>
      <c r="BE191" s="24"/>
      <c r="BF191" s="24"/>
      <c r="BG191" s="24"/>
      <c r="BH191" s="24"/>
      <c r="BI191" s="24"/>
      <c r="BJ191" s="24"/>
      <c r="BK191" s="24"/>
      <c r="BL191" s="24"/>
      <c r="BM191" s="24"/>
      <c r="BN191" s="24"/>
      <c r="BO191" s="24"/>
      <c r="BP191" s="24"/>
      <c r="BQ191" s="24"/>
      <c r="BR191" s="24"/>
      <c r="BS191" s="24"/>
      <c r="BT191" s="24"/>
      <c r="BU191" s="24"/>
      <c r="BV191" s="24"/>
      <c r="BW191" s="24"/>
      <c r="BX191" s="24"/>
      <c r="BY191" s="24"/>
      <c r="BZ191" s="24"/>
      <c r="CA191" s="24"/>
      <c r="CB191" s="24"/>
      <c r="CC191" s="24"/>
      <c r="CD191" s="24"/>
      <c r="CE191" s="24"/>
      <c r="CF191" s="24"/>
      <c r="CG191" s="24"/>
      <c r="CH191" s="24"/>
      <c r="CI191" s="24"/>
      <c r="CJ191" s="24"/>
      <c r="CK191" s="24"/>
      <c r="CL191" s="24"/>
      <c r="CM191" s="24"/>
      <c r="CN191" s="24"/>
      <c r="CO191" s="24"/>
      <c r="CP191" s="24"/>
      <c r="CQ191" s="24"/>
      <c r="CR191" s="24"/>
      <c r="CS191" s="24"/>
      <c r="CT191" s="24"/>
      <c r="CU191" s="24"/>
      <c r="CV191" s="24"/>
      <c r="CW191" s="24"/>
      <c r="CX191" s="24"/>
      <c r="CY191" s="24"/>
      <c r="CZ191" s="24"/>
      <c r="DA191" s="24"/>
      <c r="DB191" s="24"/>
      <c r="DC191" s="24"/>
      <c r="DD191" s="24"/>
      <c r="DE191" s="24"/>
      <c r="DF191" s="24"/>
      <c r="DG191" s="24"/>
      <c r="DH191" s="24"/>
      <c r="DI191" s="24"/>
      <c r="DJ191" s="24"/>
      <c r="DK191" s="24"/>
      <c r="DL191" s="24"/>
      <c r="DM191" s="24"/>
      <c r="DN191" s="24"/>
      <c r="DO191" s="24"/>
      <c r="DP191" s="24"/>
      <c r="DQ191" s="24"/>
      <c r="DR191" s="24"/>
      <c r="DS191" s="24"/>
    </row>
    <row r="192" spans="1:123" x14ac:dyDescent="0.25">
      <c r="A192" s="69" t="s">
        <v>80</v>
      </c>
      <c r="B192" s="69"/>
      <c r="C192" s="24">
        <v>60698</v>
      </c>
      <c r="D192" s="24">
        <v>59771</v>
      </c>
      <c r="E192" s="24">
        <v>58812</v>
      </c>
      <c r="F192" s="24">
        <v>60358</v>
      </c>
      <c r="G192" s="24">
        <v>67238</v>
      </c>
      <c r="H192" s="67">
        <v>72800</v>
      </c>
      <c r="I192" s="67">
        <v>71655</v>
      </c>
      <c r="J192" s="24">
        <v>68971</v>
      </c>
      <c r="K192" s="24">
        <v>69174</v>
      </c>
      <c r="L192" s="24">
        <v>72772</v>
      </c>
      <c r="M192" s="24">
        <v>71217</v>
      </c>
      <c r="N192" s="24">
        <v>71071</v>
      </c>
      <c r="O192" s="24">
        <v>71763</v>
      </c>
      <c r="P192" s="67">
        <v>67279</v>
      </c>
      <c r="Q192" s="24">
        <v>63456</v>
      </c>
      <c r="R192" s="24">
        <v>62522</v>
      </c>
      <c r="S192" s="24">
        <v>72101</v>
      </c>
      <c r="T192" s="24">
        <v>65000</v>
      </c>
      <c r="U192" s="24">
        <f t="shared" ref="U192:AF192" si="119">U181</f>
        <v>67643</v>
      </c>
      <c r="V192" s="24">
        <f t="shared" si="119"/>
        <v>0</v>
      </c>
      <c r="W192" s="24">
        <f t="shared" si="119"/>
        <v>0</v>
      </c>
      <c r="X192" s="24">
        <f t="shared" si="119"/>
        <v>0</v>
      </c>
      <c r="Y192" s="24">
        <f t="shared" si="119"/>
        <v>0</v>
      </c>
      <c r="Z192" s="24">
        <f t="shared" si="119"/>
        <v>0</v>
      </c>
      <c r="AA192" s="24">
        <f t="shared" si="119"/>
        <v>0</v>
      </c>
      <c r="AB192" s="24">
        <f t="shared" si="119"/>
        <v>0</v>
      </c>
      <c r="AC192" s="24">
        <f t="shared" si="119"/>
        <v>0</v>
      </c>
      <c r="AD192" s="24">
        <f t="shared" si="119"/>
        <v>0</v>
      </c>
      <c r="AE192" s="24">
        <f t="shared" si="119"/>
        <v>0</v>
      </c>
      <c r="AF192" s="24">
        <f t="shared" si="119"/>
        <v>0</v>
      </c>
      <c r="AG192" s="24">
        <f>AG181</f>
        <v>0</v>
      </c>
      <c r="AH192" s="24"/>
      <c r="AJ192" s="137"/>
      <c r="AK192" s="24"/>
      <c r="AL192" s="24"/>
      <c r="AM192" s="24"/>
      <c r="AN192" s="24"/>
      <c r="AO192" s="24"/>
      <c r="AP192" s="24"/>
      <c r="AQ192" s="24"/>
      <c r="AR192" s="24"/>
      <c r="AS192" s="24"/>
      <c r="AT192" s="24"/>
      <c r="AU192" s="24"/>
      <c r="AV192" s="24"/>
      <c r="AW192" s="24"/>
      <c r="AX192" s="24"/>
      <c r="AY192" s="24"/>
      <c r="AZ192" s="24"/>
      <c r="BA192" s="24"/>
      <c r="BB192" s="24"/>
      <c r="BC192" s="24"/>
      <c r="BD192" s="24"/>
      <c r="BE192" s="24"/>
      <c r="BF192" s="24"/>
      <c r="BG192" s="24"/>
      <c r="BH192" s="24"/>
      <c r="BI192" s="24"/>
      <c r="BJ192" s="24"/>
      <c r="BK192" s="24"/>
      <c r="BL192" s="24"/>
      <c r="BM192" s="24"/>
      <c r="BN192" s="24"/>
      <c r="BO192" s="24"/>
      <c r="BP192" s="24"/>
      <c r="BQ192" s="24"/>
      <c r="BR192" s="24"/>
      <c r="BS192" s="24"/>
      <c r="BT192" s="24"/>
      <c r="BU192" s="24"/>
      <c r="BV192" s="24"/>
      <c r="BW192" s="24"/>
      <c r="BX192" s="24"/>
      <c r="BY192" s="24"/>
      <c r="BZ192" s="24"/>
      <c r="CA192" s="24"/>
      <c r="CB192" s="24"/>
      <c r="CC192" s="24"/>
      <c r="CD192" s="24"/>
      <c r="CE192" s="24"/>
      <c r="CF192" s="24"/>
      <c r="CG192" s="24"/>
      <c r="CH192" s="24"/>
      <c r="CI192" s="24"/>
      <c r="CJ192" s="24"/>
      <c r="CK192" s="24"/>
      <c r="CL192" s="24"/>
      <c r="CM192" s="24"/>
      <c r="CN192" s="24"/>
      <c r="CO192" s="24"/>
      <c r="CP192" s="24"/>
      <c r="CQ192" s="24"/>
      <c r="CR192" s="24"/>
      <c r="CS192" s="24"/>
      <c r="CT192" s="24"/>
      <c r="CU192" s="24"/>
      <c r="CV192" s="24"/>
      <c r="CW192" s="24"/>
      <c r="CX192" s="24"/>
      <c r="CY192" s="24"/>
      <c r="CZ192" s="24"/>
      <c r="DA192" s="24"/>
      <c r="DB192" s="24"/>
      <c r="DC192" s="24"/>
      <c r="DD192" s="24"/>
      <c r="DE192" s="24"/>
      <c r="DF192" s="24"/>
      <c r="DG192" s="24"/>
      <c r="DH192" s="24"/>
      <c r="DI192" s="24"/>
      <c r="DJ192" s="24"/>
      <c r="DK192" s="24"/>
      <c r="DL192" s="24"/>
      <c r="DM192" s="24"/>
      <c r="DN192" s="24"/>
      <c r="DO192" s="24"/>
      <c r="DP192" s="24"/>
      <c r="DQ192" s="24"/>
      <c r="DR192" s="24"/>
      <c r="DS192" s="24"/>
    </row>
    <row r="193" spans="1:123" x14ac:dyDescent="0.25">
      <c r="A193" s="69" t="s">
        <v>81</v>
      </c>
      <c r="B193" s="69"/>
      <c r="C193" s="24">
        <f t="shared" ref="C193:AF193" si="120">C182</f>
        <v>0</v>
      </c>
      <c r="D193" s="24">
        <f t="shared" si="120"/>
        <v>0</v>
      </c>
      <c r="E193" s="24">
        <f t="shared" si="120"/>
        <v>0</v>
      </c>
      <c r="F193" s="24">
        <f t="shared" si="120"/>
        <v>0</v>
      </c>
      <c r="G193" s="24">
        <f t="shared" si="120"/>
        <v>0</v>
      </c>
      <c r="H193" s="67">
        <f t="shared" si="120"/>
        <v>0</v>
      </c>
      <c r="I193" s="67">
        <f>I182</f>
        <v>0</v>
      </c>
      <c r="J193" s="24">
        <f t="shared" si="120"/>
        <v>0</v>
      </c>
      <c r="K193" s="24">
        <f t="shared" si="120"/>
        <v>0</v>
      </c>
      <c r="L193" s="24">
        <f t="shared" si="120"/>
        <v>0</v>
      </c>
      <c r="M193" s="24">
        <f t="shared" si="120"/>
        <v>0</v>
      </c>
      <c r="N193" s="24">
        <f t="shared" si="120"/>
        <v>0</v>
      </c>
      <c r="O193" s="24">
        <f t="shared" si="120"/>
        <v>0</v>
      </c>
      <c r="P193" s="67">
        <f t="shared" si="120"/>
        <v>0</v>
      </c>
      <c r="Q193" s="24">
        <f t="shared" si="120"/>
        <v>0</v>
      </c>
      <c r="R193" s="24">
        <f t="shared" si="120"/>
        <v>0</v>
      </c>
      <c r="S193" s="24">
        <f t="shared" si="120"/>
        <v>0</v>
      </c>
      <c r="T193" s="24">
        <f t="shared" si="120"/>
        <v>0</v>
      </c>
      <c r="U193" s="24">
        <f t="shared" si="120"/>
        <v>0</v>
      </c>
      <c r="V193" s="24">
        <f t="shared" si="120"/>
        <v>0</v>
      </c>
      <c r="W193" s="24">
        <f t="shared" si="120"/>
        <v>0</v>
      </c>
      <c r="X193" s="24">
        <f t="shared" si="120"/>
        <v>0</v>
      </c>
      <c r="Y193" s="24">
        <f t="shared" si="120"/>
        <v>0</v>
      </c>
      <c r="Z193" s="24">
        <f t="shared" si="120"/>
        <v>0</v>
      </c>
      <c r="AA193" s="24">
        <f t="shared" si="120"/>
        <v>0</v>
      </c>
      <c r="AB193" s="24">
        <f t="shared" si="120"/>
        <v>0</v>
      </c>
      <c r="AC193" s="24">
        <f t="shared" si="120"/>
        <v>0</v>
      </c>
      <c r="AD193" s="24">
        <f t="shared" si="120"/>
        <v>0</v>
      </c>
      <c r="AE193" s="24">
        <f t="shared" si="120"/>
        <v>0</v>
      </c>
      <c r="AF193" s="24">
        <f t="shared" si="120"/>
        <v>0</v>
      </c>
      <c r="AG193" s="24">
        <f>AG182</f>
        <v>0</v>
      </c>
      <c r="AH193" s="24"/>
      <c r="AJ193" s="137"/>
      <c r="AK193" s="24"/>
      <c r="AL193" s="24"/>
      <c r="AM193" s="24"/>
      <c r="AN193" s="24"/>
      <c r="AO193" s="24"/>
      <c r="AP193" s="24"/>
      <c r="AQ193" s="24"/>
      <c r="AR193" s="24"/>
      <c r="AS193" s="24"/>
      <c r="AT193" s="24"/>
      <c r="AU193" s="24"/>
      <c r="AV193" s="24"/>
      <c r="AW193" s="24"/>
      <c r="AX193" s="24"/>
      <c r="AY193" s="24"/>
      <c r="AZ193" s="24"/>
      <c r="BA193" s="24"/>
      <c r="BB193" s="24"/>
      <c r="BC193" s="24"/>
      <c r="BD193" s="24"/>
      <c r="BE193" s="24"/>
      <c r="BF193" s="24"/>
      <c r="BG193" s="24"/>
      <c r="BH193" s="24"/>
      <c r="BI193" s="24"/>
      <c r="BJ193" s="24"/>
      <c r="BK193" s="24"/>
      <c r="BL193" s="24"/>
      <c r="BM193" s="24"/>
      <c r="BN193" s="24"/>
      <c r="BO193" s="24"/>
      <c r="BP193" s="24"/>
      <c r="BQ193" s="24"/>
      <c r="BR193" s="24"/>
      <c r="BS193" s="24"/>
      <c r="BT193" s="24"/>
      <c r="BU193" s="24"/>
      <c r="BV193" s="24"/>
      <c r="BW193" s="24"/>
      <c r="BX193" s="24"/>
      <c r="BY193" s="24"/>
      <c r="BZ193" s="24"/>
      <c r="CA193" s="24"/>
      <c r="CB193" s="24"/>
      <c r="CC193" s="24"/>
      <c r="CD193" s="24"/>
      <c r="CE193" s="24"/>
      <c r="CF193" s="24"/>
      <c r="CG193" s="24"/>
      <c r="CH193" s="24"/>
      <c r="CI193" s="24"/>
      <c r="CJ193" s="24"/>
      <c r="CK193" s="24"/>
      <c r="CL193" s="24"/>
      <c r="CM193" s="24"/>
      <c r="CN193" s="24"/>
      <c r="CO193" s="24"/>
      <c r="CP193" s="24"/>
      <c r="CQ193" s="24"/>
      <c r="CR193" s="24"/>
      <c r="CS193" s="24"/>
      <c r="CT193" s="24"/>
      <c r="CU193" s="24"/>
      <c r="CV193" s="24"/>
      <c r="CW193" s="24"/>
      <c r="CX193" s="24"/>
      <c r="CY193" s="24"/>
      <c r="CZ193" s="24"/>
      <c r="DA193" s="24"/>
      <c r="DB193" s="24"/>
      <c r="DC193" s="24"/>
      <c r="DD193" s="24"/>
      <c r="DE193" s="24"/>
      <c r="DF193" s="24"/>
      <c r="DG193" s="24"/>
      <c r="DH193" s="24"/>
      <c r="DI193" s="24"/>
      <c r="DJ193" s="24"/>
      <c r="DK193" s="24"/>
      <c r="DL193" s="24"/>
      <c r="DM193" s="24"/>
      <c r="DN193" s="24"/>
      <c r="DO193" s="24"/>
      <c r="DP193" s="24"/>
      <c r="DQ193" s="24"/>
      <c r="DR193" s="24"/>
      <c r="DS193" s="24"/>
    </row>
    <row r="194" spans="1:123" x14ac:dyDescent="0.25">
      <c r="A194" s="69" t="s">
        <v>70</v>
      </c>
      <c r="B194" s="69"/>
      <c r="C194" s="24">
        <f t="shared" ref="C194:AF194" si="121">C183</f>
        <v>47854</v>
      </c>
      <c r="D194" s="24">
        <f t="shared" si="121"/>
        <v>47854</v>
      </c>
      <c r="E194" s="24">
        <f t="shared" si="121"/>
        <v>47854</v>
      </c>
      <c r="F194" s="24">
        <v>47100</v>
      </c>
      <c r="G194" s="24">
        <v>46800</v>
      </c>
      <c r="H194" s="67">
        <v>35700</v>
      </c>
      <c r="I194" s="67">
        <v>35800</v>
      </c>
      <c r="J194" s="24">
        <v>35400</v>
      </c>
      <c r="K194" s="24">
        <v>35200</v>
      </c>
      <c r="L194" s="24">
        <v>35800</v>
      </c>
      <c r="M194" s="67">
        <f>40892+26954-30000</f>
        <v>37846</v>
      </c>
      <c r="N194" s="24">
        <f>28237+10000+93035</f>
        <v>131272</v>
      </c>
      <c r="O194" s="24">
        <v>36200</v>
      </c>
      <c r="P194" s="175">
        <v>62800</v>
      </c>
      <c r="Q194" s="24">
        <v>66000</v>
      </c>
      <c r="R194" s="24">
        <v>64900</v>
      </c>
      <c r="S194" s="24">
        <v>62900</v>
      </c>
      <c r="T194" s="24">
        <v>78000</v>
      </c>
      <c r="U194" s="24">
        <f t="shared" si="121"/>
        <v>57854</v>
      </c>
      <c r="V194" s="24">
        <f t="shared" si="121"/>
        <v>0</v>
      </c>
      <c r="W194" s="24">
        <f t="shared" si="121"/>
        <v>0</v>
      </c>
      <c r="X194" s="24">
        <f t="shared" si="121"/>
        <v>0</v>
      </c>
      <c r="Y194" s="24">
        <f t="shared" si="121"/>
        <v>0</v>
      </c>
      <c r="Z194" s="24">
        <f t="shared" si="121"/>
        <v>0</v>
      </c>
      <c r="AA194" s="24">
        <f t="shared" si="121"/>
        <v>0</v>
      </c>
      <c r="AB194" s="24">
        <f t="shared" si="121"/>
        <v>0</v>
      </c>
      <c r="AC194" s="24">
        <f t="shared" si="121"/>
        <v>0</v>
      </c>
      <c r="AD194" s="24">
        <f t="shared" si="121"/>
        <v>0</v>
      </c>
      <c r="AE194" s="24">
        <f t="shared" si="121"/>
        <v>0</v>
      </c>
      <c r="AF194" s="24">
        <f t="shared" si="121"/>
        <v>0</v>
      </c>
      <c r="AG194" s="24">
        <f>AG183</f>
        <v>0</v>
      </c>
      <c r="AH194" s="24"/>
      <c r="AJ194" s="137"/>
      <c r="AK194" s="24"/>
      <c r="AL194" s="24"/>
      <c r="AM194" s="24"/>
      <c r="AN194" s="24"/>
      <c r="AO194" s="24"/>
      <c r="AP194" s="24"/>
      <c r="AQ194" s="24"/>
      <c r="AR194" s="24"/>
      <c r="AS194" s="24"/>
      <c r="AT194" s="24"/>
      <c r="AU194" s="24"/>
      <c r="AV194" s="24"/>
      <c r="AW194" s="24"/>
      <c r="AX194" s="24"/>
      <c r="AY194" s="24"/>
      <c r="AZ194" s="24"/>
      <c r="BA194" s="24"/>
      <c r="BB194" s="24"/>
      <c r="BC194" s="24"/>
      <c r="BD194" s="24"/>
      <c r="BE194" s="24"/>
      <c r="BF194" s="24"/>
      <c r="BG194" s="24"/>
      <c r="BH194" s="24"/>
      <c r="BI194" s="24"/>
      <c r="BJ194" s="24"/>
      <c r="BK194" s="24"/>
      <c r="BL194" s="24"/>
      <c r="BM194" s="24"/>
      <c r="BN194" s="24"/>
      <c r="BO194" s="24"/>
      <c r="BP194" s="24"/>
      <c r="BQ194" s="24"/>
      <c r="BR194" s="24"/>
      <c r="BS194" s="24"/>
      <c r="BT194" s="24"/>
      <c r="BU194" s="24"/>
      <c r="BV194" s="24"/>
      <c r="BW194" s="24"/>
      <c r="BX194" s="24"/>
      <c r="BY194" s="24"/>
      <c r="BZ194" s="24"/>
      <c r="CA194" s="24"/>
      <c r="CB194" s="24"/>
      <c r="CC194" s="24"/>
      <c r="CD194" s="24"/>
      <c r="CE194" s="24"/>
      <c r="CF194" s="24"/>
      <c r="CG194" s="24"/>
      <c r="CH194" s="24"/>
      <c r="CI194" s="24"/>
      <c r="CJ194" s="24"/>
      <c r="CK194" s="24"/>
      <c r="CL194" s="24"/>
      <c r="CM194" s="24"/>
      <c r="CN194" s="24"/>
      <c r="CO194" s="24"/>
      <c r="CP194" s="24"/>
      <c r="CQ194" s="24"/>
      <c r="CR194" s="24"/>
      <c r="CS194" s="24"/>
      <c r="CT194" s="24"/>
      <c r="CU194" s="24"/>
      <c r="CV194" s="24"/>
      <c r="CW194" s="24"/>
      <c r="CX194" s="24"/>
      <c r="CY194" s="24"/>
      <c r="CZ194" s="24"/>
      <c r="DA194" s="24"/>
      <c r="DB194" s="24"/>
      <c r="DC194" s="24"/>
      <c r="DD194" s="24"/>
      <c r="DE194" s="24"/>
      <c r="DF194" s="24"/>
      <c r="DG194" s="24"/>
      <c r="DH194" s="24"/>
      <c r="DI194" s="24"/>
      <c r="DJ194" s="24"/>
      <c r="DK194" s="24"/>
      <c r="DL194" s="24"/>
      <c r="DM194" s="24"/>
      <c r="DN194" s="24"/>
      <c r="DO194" s="24"/>
      <c r="DP194" s="24"/>
      <c r="DQ194" s="24"/>
      <c r="DR194" s="24"/>
      <c r="DS194" s="24"/>
    </row>
    <row r="195" spans="1:123" x14ac:dyDescent="0.25">
      <c r="A195" s="68" t="s">
        <v>158</v>
      </c>
      <c r="B195" s="68"/>
      <c r="C195" s="24">
        <f t="shared" ref="C195:AF195" si="122">C184</f>
        <v>90000</v>
      </c>
      <c r="D195" s="24">
        <f t="shared" si="122"/>
        <v>90000</v>
      </c>
      <c r="E195" s="24">
        <f t="shared" si="122"/>
        <v>90000</v>
      </c>
      <c r="F195" s="24">
        <v>35000</v>
      </c>
      <c r="G195" s="24">
        <v>95000</v>
      </c>
      <c r="H195" s="67">
        <v>100000</v>
      </c>
      <c r="I195" s="67">
        <v>120000</v>
      </c>
      <c r="J195" s="24">
        <v>120000</v>
      </c>
      <c r="K195" s="24">
        <v>120000</v>
      </c>
      <c r="L195" s="24">
        <v>120000</v>
      </c>
      <c r="M195" s="24">
        <v>85000</v>
      </c>
      <c r="N195" s="24">
        <v>75000</v>
      </c>
      <c r="O195" s="24">
        <v>70000</v>
      </c>
      <c r="P195" s="67">
        <v>70000</v>
      </c>
      <c r="Q195" s="24">
        <v>105000</v>
      </c>
      <c r="R195" s="24">
        <v>70000</v>
      </c>
      <c r="S195" s="24">
        <v>90000</v>
      </c>
      <c r="T195" s="24">
        <v>130000</v>
      </c>
      <c r="U195" s="24">
        <f t="shared" si="122"/>
        <v>110000</v>
      </c>
      <c r="V195" s="24">
        <f t="shared" si="122"/>
        <v>0</v>
      </c>
      <c r="W195" s="24">
        <f t="shared" si="122"/>
        <v>0</v>
      </c>
      <c r="X195" s="24">
        <f t="shared" si="122"/>
        <v>0</v>
      </c>
      <c r="Y195" s="24">
        <f t="shared" si="122"/>
        <v>0</v>
      </c>
      <c r="Z195" s="24">
        <f t="shared" si="122"/>
        <v>0</v>
      </c>
      <c r="AA195" s="24">
        <f t="shared" si="122"/>
        <v>0</v>
      </c>
      <c r="AB195" s="24">
        <f t="shared" si="122"/>
        <v>0</v>
      </c>
      <c r="AC195" s="24">
        <f t="shared" si="122"/>
        <v>0</v>
      </c>
      <c r="AD195" s="24">
        <f t="shared" si="122"/>
        <v>0</v>
      </c>
      <c r="AE195" s="24">
        <f t="shared" si="122"/>
        <v>0</v>
      </c>
      <c r="AF195" s="24">
        <f t="shared" si="122"/>
        <v>0</v>
      </c>
      <c r="AG195" s="24">
        <f>AG184</f>
        <v>0</v>
      </c>
      <c r="AH195" s="24"/>
      <c r="AJ195" s="137"/>
      <c r="AK195" s="24"/>
      <c r="AL195" s="24"/>
      <c r="AM195" s="24"/>
      <c r="AN195" s="24"/>
      <c r="AO195" s="24"/>
      <c r="AP195" s="24"/>
      <c r="AQ195" s="24"/>
      <c r="AR195" s="24"/>
      <c r="AS195" s="24"/>
      <c r="AT195" s="24"/>
      <c r="AU195" s="24"/>
      <c r="AV195" s="24"/>
      <c r="AW195" s="24"/>
      <c r="AX195" s="24"/>
      <c r="AY195" s="24"/>
      <c r="AZ195" s="24"/>
      <c r="BA195" s="24"/>
      <c r="BB195" s="24"/>
      <c r="BC195" s="24"/>
      <c r="BD195" s="24"/>
      <c r="BE195" s="24"/>
      <c r="BF195" s="24"/>
      <c r="BG195" s="24"/>
      <c r="BH195" s="24"/>
      <c r="BI195" s="24"/>
      <c r="BJ195" s="24"/>
      <c r="BK195" s="24"/>
      <c r="BL195" s="24"/>
      <c r="BM195" s="24"/>
      <c r="BN195" s="24"/>
      <c r="BO195" s="24"/>
      <c r="BP195" s="24"/>
      <c r="BQ195" s="24"/>
      <c r="BR195" s="24"/>
      <c r="BS195" s="24"/>
      <c r="BT195" s="24"/>
      <c r="BU195" s="24"/>
      <c r="BV195" s="24"/>
      <c r="BW195" s="24"/>
      <c r="BX195" s="24"/>
      <c r="BY195" s="24"/>
      <c r="BZ195" s="24"/>
      <c r="CA195" s="24"/>
      <c r="CB195" s="24"/>
      <c r="CC195" s="24"/>
      <c r="CD195" s="24"/>
      <c r="CE195" s="24"/>
      <c r="CF195" s="24"/>
      <c r="CG195" s="24"/>
      <c r="CH195" s="24"/>
      <c r="CI195" s="24"/>
      <c r="CJ195" s="24"/>
      <c r="CK195" s="24"/>
      <c r="CL195" s="24"/>
      <c r="CM195" s="24"/>
      <c r="CN195" s="24"/>
      <c r="CO195" s="24"/>
      <c r="CP195" s="24"/>
      <c r="CQ195" s="24"/>
      <c r="CR195" s="24"/>
      <c r="CS195" s="24"/>
      <c r="CT195" s="24"/>
      <c r="CU195" s="24"/>
      <c r="CV195" s="24"/>
      <c r="CW195" s="24"/>
      <c r="CX195" s="24"/>
      <c r="CY195" s="24"/>
      <c r="CZ195" s="24"/>
      <c r="DA195" s="24"/>
      <c r="DB195" s="24"/>
      <c r="DC195" s="24"/>
      <c r="DD195" s="24"/>
      <c r="DE195" s="24"/>
      <c r="DF195" s="24"/>
      <c r="DG195" s="24"/>
      <c r="DH195" s="24"/>
      <c r="DI195" s="24"/>
      <c r="DJ195" s="24"/>
      <c r="DK195" s="24"/>
      <c r="DL195" s="24"/>
      <c r="DM195" s="24"/>
      <c r="DN195" s="24"/>
      <c r="DO195" s="24"/>
      <c r="DP195" s="24"/>
      <c r="DQ195" s="24"/>
      <c r="DR195" s="24"/>
      <c r="DS195" s="24"/>
    </row>
    <row r="196" spans="1:123" x14ac:dyDescent="0.25">
      <c r="A196" s="69" t="s">
        <v>159</v>
      </c>
      <c r="B196" s="69"/>
      <c r="C196" s="24">
        <v>71453</v>
      </c>
      <c r="D196" s="24">
        <v>73131</v>
      </c>
      <c r="E196" s="24">
        <v>72595</v>
      </c>
      <c r="F196" s="24">
        <v>73468</v>
      </c>
      <c r="G196" s="24">
        <v>74719</v>
      </c>
      <c r="H196" s="67">
        <v>74660</v>
      </c>
      <c r="I196" s="67">
        <v>73827</v>
      </c>
      <c r="J196" s="24">
        <v>74009</v>
      </c>
      <c r="K196" s="24">
        <v>72176</v>
      </c>
      <c r="L196" s="24">
        <v>74746</v>
      </c>
      <c r="M196" s="24">
        <v>77225</v>
      </c>
      <c r="N196" s="24">
        <v>70945</v>
      </c>
      <c r="O196" s="24">
        <v>73628</v>
      </c>
      <c r="P196" s="67">
        <v>72115</v>
      </c>
      <c r="Q196" s="24">
        <v>69814</v>
      </c>
      <c r="R196" s="24">
        <v>71107</v>
      </c>
      <c r="S196" s="24">
        <v>74513</v>
      </c>
      <c r="T196" s="24">
        <v>70000</v>
      </c>
      <c r="U196" s="24">
        <f t="shared" ref="U196:AF196" si="123">U186</f>
        <v>73000</v>
      </c>
      <c r="V196" s="24">
        <f t="shared" si="123"/>
        <v>0</v>
      </c>
      <c r="W196" s="24">
        <f t="shared" si="123"/>
        <v>0</v>
      </c>
      <c r="X196" s="24">
        <f t="shared" si="123"/>
        <v>0</v>
      </c>
      <c r="Y196" s="24">
        <f t="shared" si="123"/>
        <v>0</v>
      </c>
      <c r="Z196" s="24">
        <f t="shared" si="123"/>
        <v>0</v>
      </c>
      <c r="AA196" s="24">
        <f t="shared" si="123"/>
        <v>0</v>
      </c>
      <c r="AB196" s="24">
        <f t="shared" si="123"/>
        <v>0</v>
      </c>
      <c r="AC196" s="24">
        <f t="shared" si="123"/>
        <v>0</v>
      </c>
      <c r="AD196" s="24">
        <f t="shared" si="123"/>
        <v>0</v>
      </c>
      <c r="AE196" s="24">
        <f t="shared" si="123"/>
        <v>0</v>
      </c>
      <c r="AF196" s="24">
        <f t="shared" si="123"/>
        <v>0</v>
      </c>
      <c r="AG196" s="24">
        <f>AG186</f>
        <v>0</v>
      </c>
      <c r="AH196" s="24"/>
      <c r="AJ196" s="24"/>
      <c r="AK196" s="24"/>
      <c r="AL196" s="24"/>
      <c r="AM196" s="24"/>
      <c r="AN196" s="24"/>
      <c r="AO196" s="24"/>
      <c r="AP196" s="24"/>
      <c r="AQ196" s="24"/>
      <c r="AR196" s="24"/>
      <c r="AS196" s="24"/>
      <c r="AT196" s="24"/>
      <c r="AU196" s="24"/>
      <c r="AV196" s="24"/>
      <c r="AW196" s="24"/>
      <c r="AX196" s="24"/>
      <c r="AY196" s="24"/>
      <c r="AZ196" s="24"/>
      <c r="BA196" s="24"/>
      <c r="BB196" s="24"/>
      <c r="BC196" s="24"/>
      <c r="BD196" s="24"/>
      <c r="BE196" s="24"/>
      <c r="BF196" s="24"/>
      <c r="BG196" s="24"/>
      <c r="BH196" s="24"/>
      <c r="BI196" s="24"/>
      <c r="BJ196" s="24"/>
      <c r="BK196" s="24"/>
      <c r="BL196" s="24"/>
      <c r="BM196" s="24"/>
      <c r="BN196" s="24"/>
      <c r="BO196" s="24"/>
      <c r="BP196" s="24"/>
      <c r="BQ196" s="24"/>
      <c r="BR196" s="24"/>
      <c r="BS196" s="24"/>
      <c r="BT196" s="24"/>
      <c r="BU196" s="24"/>
      <c r="BV196" s="24"/>
      <c r="BW196" s="24"/>
      <c r="BX196" s="24"/>
      <c r="BY196" s="24"/>
      <c r="BZ196" s="24"/>
      <c r="CA196" s="24"/>
      <c r="CB196" s="24"/>
      <c r="CC196" s="24"/>
      <c r="CD196" s="24"/>
      <c r="CE196" s="24"/>
      <c r="CF196" s="24"/>
      <c r="CG196" s="24"/>
      <c r="CH196" s="24"/>
      <c r="CI196" s="24"/>
      <c r="CJ196" s="24"/>
      <c r="CK196" s="24"/>
      <c r="CL196" s="24"/>
      <c r="CM196" s="24"/>
      <c r="CN196" s="24"/>
      <c r="CO196" s="24"/>
      <c r="CP196" s="24"/>
      <c r="CQ196" s="24"/>
      <c r="CR196" s="24"/>
      <c r="CS196" s="24"/>
      <c r="CT196" s="24"/>
      <c r="CU196" s="24"/>
      <c r="CV196" s="24"/>
      <c r="CW196" s="24"/>
      <c r="CX196" s="24"/>
      <c r="CY196" s="24"/>
      <c r="CZ196" s="24"/>
      <c r="DA196" s="24"/>
      <c r="DB196" s="24"/>
      <c r="DC196" s="24"/>
      <c r="DD196" s="24"/>
      <c r="DE196" s="24"/>
      <c r="DF196" s="24"/>
      <c r="DG196" s="24"/>
      <c r="DH196" s="24"/>
      <c r="DI196" s="24"/>
      <c r="DJ196" s="24"/>
      <c r="DK196" s="24"/>
      <c r="DL196" s="24"/>
      <c r="DM196" s="24"/>
      <c r="DN196" s="24"/>
      <c r="DO196" s="24"/>
      <c r="DP196" s="24"/>
      <c r="DQ196" s="24"/>
      <c r="DR196" s="24"/>
      <c r="DS196" s="24"/>
    </row>
    <row r="197" spans="1:123" x14ac:dyDescent="0.25">
      <c r="A197" s="69" t="s">
        <v>160</v>
      </c>
      <c r="B197" s="69"/>
      <c r="C197" s="24">
        <v>93309</v>
      </c>
      <c r="D197" s="24">
        <v>100183</v>
      </c>
      <c r="E197" s="24">
        <v>94717</v>
      </c>
      <c r="F197" s="24">
        <v>99239</v>
      </c>
      <c r="G197" s="24">
        <v>99413</v>
      </c>
      <c r="H197" s="67">
        <v>92189</v>
      </c>
      <c r="I197" s="67">
        <v>90423</v>
      </c>
      <c r="J197" s="24">
        <v>89834</v>
      </c>
      <c r="K197" s="24">
        <v>97001</v>
      </c>
      <c r="L197" s="24">
        <v>97482</v>
      </c>
      <c r="M197" s="24">
        <v>96772</v>
      </c>
      <c r="N197" s="24">
        <v>97121</v>
      </c>
      <c r="O197" s="24">
        <v>97904</v>
      </c>
      <c r="P197" s="67">
        <v>96923</v>
      </c>
      <c r="Q197" s="24">
        <v>97625</v>
      </c>
      <c r="R197" s="24">
        <v>96484</v>
      </c>
      <c r="S197" s="24">
        <v>96816</v>
      </c>
      <c r="T197" s="24">
        <v>93000</v>
      </c>
      <c r="U197" s="24">
        <f t="shared" ref="U197:AF197" si="124">U187</f>
        <v>94000</v>
      </c>
      <c r="V197" s="24">
        <f t="shared" si="124"/>
        <v>0</v>
      </c>
      <c r="W197" s="24">
        <f t="shared" si="124"/>
        <v>0</v>
      </c>
      <c r="X197" s="24">
        <f t="shared" si="124"/>
        <v>0</v>
      </c>
      <c r="Y197" s="24">
        <f t="shared" si="124"/>
        <v>0</v>
      </c>
      <c r="Z197" s="24">
        <f t="shared" si="124"/>
        <v>0</v>
      </c>
      <c r="AA197" s="24">
        <f t="shared" si="124"/>
        <v>0</v>
      </c>
      <c r="AB197" s="24">
        <f t="shared" si="124"/>
        <v>0</v>
      </c>
      <c r="AC197" s="24">
        <f t="shared" si="124"/>
        <v>0</v>
      </c>
      <c r="AD197" s="24">
        <f t="shared" si="124"/>
        <v>0</v>
      </c>
      <c r="AE197" s="24">
        <f t="shared" si="124"/>
        <v>0</v>
      </c>
      <c r="AF197" s="24">
        <f t="shared" si="124"/>
        <v>0</v>
      </c>
      <c r="AG197" s="24">
        <f>AG187</f>
        <v>0</v>
      </c>
      <c r="AH197" s="24"/>
      <c r="AJ197" s="24"/>
      <c r="AK197" s="24"/>
      <c r="AL197" s="24"/>
      <c r="AM197" s="24"/>
      <c r="AN197" s="24"/>
      <c r="AO197" s="24"/>
      <c r="AP197" s="24"/>
      <c r="AQ197" s="24"/>
      <c r="AR197" s="24"/>
      <c r="AS197" s="24"/>
      <c r="AT197" s="24"/>
      <c r="AU197" s="24"/>
      <c r="AV197" s="24"/>
      <c r="AW197" s="24"/>
      <c r="AX197" s="24"/>
      <c r="AY197" s="24"/>
      <c r="AZ197" s="24"/>
      <c r="BA197" s="24"/>
      <c r="BB197" s="24"/>
      <c r="BC197" s="24"/>
      <c r="BD197" s="24"/>
      <c r="BE197" s="24"/>
      <c r="BF197" s="24"/>
      <c r="BG197" s="24"/>
      <c r="BH197" s="24"/>
      <c r="BI197" s="24"/>
      <c r="BJ197" s="24"/>
      <c r="BK197" s="24"/>
      <c r="BL197" s="24"/>
      <c r="BM197" s="24"/>
      <c r="BN197" s="24"/>
      <c r="BO197" s="24"/>
      <c r="BP197" s="24"/>
      <c r="BQ197" s="24"/>
      <c r="BR197" s="24"/>
      <c r="BS197" s="24"/>
      <c r="BT197" s="24"/>
      <c r="BU197" s="24"/>
      <c r="BV197" s="24"/>
      <c r="BW197" s="24"/>
      <c r="BX197" s="24"/>
      <c r="BY197" s="24"/>
      <c r="BZ197" s="24"/>
      <c r="CA197" s="24"/>
      <c r="CB197" s="24"/>
      <c r="CC197" s="24"/>
      <c r="CD197" s="24"/>
      <c r="CE197" s="24"/>
      <c r="CF197" s="24"/>
      <c r="CG197" s="24"/>
      <c r="CH197" s="24"/>
      <c r="CI197" s="24"/>
      <c r="CJ197" s="24"/>
      <c r="CK197" s="24"/>
      <c r="CL197" s="24"/>
      <c r="CM197" s="24"/>
      <c r="CN197" s="24"/>
      <c r="CO197" s="24"/>
      <c r="CP197" s="24"/>
      <c r="CQ197" s="24"/>
      <c r="CR197" s="24"/>
      <c r="CS197" s="24"/>
      <c r="CT197" s="24"/>
      <c r="CU197" s="24"/>
      <c r="CV197" s="24"/>
      <c r="CW197" s="24"/>
      <c r="CX197" s="24"/>
      <c r="CY197" s="24"/>
      <c r="CZ197" s="24"/>
      <c r="DA197" s="24"/>
      <c r="DB197" s="24"/>
      <c r="DC197" s="24"/>
      <c r="DD197" s="24"/>
      <c r="DE197" s="24"/>
      <c r="DF197" s="24"/>
      <c r="DG197" s="24"/>
      <c r="DH197" s="24"/>
      <c r="DI197" s="24"/>
      <c r="DJ197" s="24"/>
      <c r="DK197" s="24"/>
      <c r="DL197" s="24"/>
      <c r="DM197" s="24"/>
      <c r="DN197" s="24"/>
      <c r="DO197" s="24"/>
      <c r="DP197" s="24"/>
      <c r="DQ197" s="24"/>
      <c r="DR197" s="24"/>
      <c r="DS197" s="24"/>
    </row>
    <row r="198" spans="1:123" x14ac:dyDescent="0.25">
      <c r="A198" s="69" t="s">
        <v>105</v>
      </c>
      <c r="B198" s="69"/>
      <c r="C198" s="24">
        <f t="shared" ref="C198:AF198" si="125">C188</f>
        <v>11238</v>
      </c>
      <c r="D198" s="24">
        <f t="shared" si="125"/>
        <v>11238</v>
      </c>
      <c r="E198" s="24">
        <f t="shared" si="125"/>
        <v>11238</v>
      </c>
      <c r="F198" s="24">
        <v>9800</v>
      </c>
      <c r="G198" s="24">
        <v>9800</v>
      </c>
      <c r="H198" s="67">
        <v>9800</v>
      </c>
      <c r="I198" s="67">
        <v>9800</v>
      </c>
      <c r="J198" s="24">
        <v>9800</v>
      </c>
      <c r="K198" s="24">
        <v>9800</v>
      </c>
      <c r="L198" s="24">
        <v>9600</v>
      </c>
      <c r="M198" s="24">
        <v>9800</v>
      </c>
      <c r="N198" s="24">
        <v>9800</v>
      </c>
      <c r="O198" s="24">
        <v>9700</v>
      </c>
      <c r="P198" s="175">
        <v>10000</v>
      </c>
      <c r="Q198" s="24">
        <v>9200</v>
      </c>
      <c r="R198" s="24">
        <v>9400</v>
      </c>
      <c r="S198" s="24">
        <v>9400</v>
      </c>
      <c r="T198" s="24">
        <v>10000</v>
      </c>
      <c r="U198" s="24">
        <f t="shared" si="125"/>
        <v>11238</v>
      </c>
      <c r="V198" s="24">
        <f t="shared" si="125"/>
        <v>0</v>
      </c>
      <c r="W198" s="24">
        <f t="shared" si="125"/>
        <v>0</v>
      </c>
      <c r="X198" s="24">
        <f t="shared" si="125"/>
        <v>0</v>
      </c>
      <c r="Y198" s="24">
        <f t="shared" si="125"/>
        <v>0</v>
      </c>
      <c r="Z198" s="24">
        <f t="shared" si="125"/>
        <v>0</v>
      </c>
      <c r="AA198" s="24">
        <f t="shared" si="125"/>
        <v>0</v>
      </c>
      <c r="AB198" s="24">
        <f t="shared" si="125"/>
        <v>0</v>
      </c>
      <c r="AC198" s="24">
        <f t="shared" si="125"/>
        <v>0</v>
      </c>
      <c r="AD198" s="24">
        <f t="shared" si="125"/>
        <v>0</v>
      </c>
      <c r="AE198" s="24">
        <f t="shared" si="125"/>
        <v>0</v>
      </c>
      <c r="AF198" s="24">
        <f t="shared" si="125"/>
        <v>0</v>
      </c>
      <c r="AG198" s="24">
        <f>AG188</f>
        <v>0</v>
      </c>
      <c r="AH198" s="24"/>
      <c r="AJ198" s="24"/>
      <c r="AK198" s="24"/>
      <c r="AL198" s="24"/>
      <c r="AM198" s="24"/>
      <c r="AN198" s="24"/>
      <c r="AO198" s="24"/>
      <c r="AP198" s="24"/>
      <c r="AQ198" s="24"/>
      <c r="AR198" s="24"/>
      <c r="AS198" s="24"/>
      <c r="AT198" s="24"/>
      <c r="AU198" s="24"/>
      <c r="AV198" s="24"/>
      <c r="AW198" s="24"/>
      <c r="AX198" s="24"/>
      <c r="AY198" s="24"/>
      <c r="AZ198" s="24"/>
      <c r="BA198" s="24"/>
      <c r="BB198" s="24"/>
      <c r="BC198" s="24"/>
      <c r="BD198" s="24"/>
      <c r="BE198" s="24"/>
      <c r="BF198" s="24"/>
      <c r="BG198" s="24"/>
      <c r="BH198" s="24"/>
      <c r="BI198" s="24"/>
      <c r="BJ198" s="24"/>
      <c r="BK198" s="24"/>
      <c r="BL198" s="24"/>
      <c r="BM198" s="24"/>
      <c r="BN198" s="24"/>
      <c r="BO198" s="24"/>
      <c r="BP198" s="24"/>
      <c r="BQ198" s="24"/>
      <c r="BR198" s="24"/>
      <c r="BS198" s="24"/>
      <c r="BT198" s="24"/>
      <c r="BU198" s="24"/>
      <c r="BV198" s="24"/>
      <c r="BW198" s="24"/>
      <c r="BX198" s="24"/>
      <c r="BY198" s="24"/>
      <c r="BZ198" s="24"/>
      <c r="CA198" s="24"/>
      <c r="CB198" s="24"/>
      <c r="CC198" s="24"/>
      <c r="CD198" s="24"/>
      <c r="CE198" s="24"/>
      <c r="CF198" s="24"/>
      <c r="CG198" s="24"/>
      <c r="CH198" s="24"/>
      <c r="CI198" s="24"/>
      <c r="CJ198" s="24"/>
      <c r="CK198" s="24"/>
      <c r="CL198" s="24"/>
      <c r="CM198" s="24"/>
      <c r="CN198" s="24"/>
      <c r="CO198" s="24"/>
      <c r="CP198" s="24"/>
      <c r="CQ198" s="24"/>
      <c r="CR198" s="24"/>
      <c r="CS198" s="24"/>
      <c r="CT198" s="24"/>
      <c r="CU198" s="24"/>
      <c r="CV198" s="24"/>
      <c r="CW198" s="24"/>
      <c r="CX198" s="24"/>
      <c r="CY198" s="24"/>
      <c r="CZ198" s="24"/>
      <c r="DA198" s="24"/>
      <c r="DB198" s="24"/>
      <c r="DC198" s="24"/>
      <c r="DD198" s="24"/>
      <c r="DE198" s="24"/>
      <c r="DF198" s="24"/>
      <c r="DG198" s="24"/>
      <c r="DH198" s="24"/>
      <c r="DI198" s="24"/>
      <c r="DJ198" s="24"/>
      <c r="DK198" s="24"/>
      <c r="DL198" s="24"/>
      <c r="DM198" s="24"/>
      <c r="DN198" s="24"/>
      <c r="DO198" s="24"/>
      <c r="DP198" s="24"/>
      <c r="DQ198" s="24"/>
      <c r="DR198" s="24"/>
      <c r="DS198" s="24"/>
    </row>
    <row r="199" spans="1:123" x14ac:dyDescent="0.25">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J199" s="24"/>
      <c r="AK199" s="24"/>
      <c r="AL199" s="24"/>
      <c r="AM199" s="24"/>
      <c r="AN199" s="24"/>
      <c r="AO199" s="24"/>
      <c r="AP199" s="24"/>
      <c r="AQ199" s="24"/>
      <c r="AR199" s="24"/>
      <c r="AS199" s="24"/>
      <c r="AT199" s="24"/>
      <c r="AU199" s="24"/>
      <c r="AV199" s="24"/>
      <c r="AW199" s="24"/>
      <c r="AX199" s="24"/>
      <c r="AY199" s="24"/>
      <c r="AZ199" s="24"/>
      <c r="BA199" s="24"/>
      <c r="BB199" s="24"/>
      <c r="BC199" s="24"/>
      <c r="BD199" s="24"/>
      <c r="BE199" s="24"/>
      <c r="BF199" s="24"/>
      <c r="BG199" s="24"/>
      <c r="BH199" s="24"/>
      <c r="BI199" s="24"/>
      <c r="BJ199" s="24"/>
      <c r="BK199" s="24"/>
      <c r="BL199" s="24"/>
      <c r="BM199" s="24"/>
      <c r="BN199" s="24"/>
      <c r="BO199" s="24"/>
      <c r="BP199" s="24"/>
      <c r="BQ199" s="24"/>
      <c r="BR199" s="24"/>
      <c r="BS199" s="24"/>
      <c r="BT199" s="24"/>
      <c r="BU199" s="24"/>
      <c r="BV199" s="24"/>
      <c r="BW199" s="24"/>
      <c r="BX199" s="24"/>
      <c r="BY199" s="24"/>
      <c r="BZ199" s="24"/>
      <c r="CA199" s="24"/>
      <c r="CB199" s="24"/>
      <c r="CC199" s="24"/>
      <c r="CD199" s="24"/>
      <c r="CE199" s="24"/>
      <c r="CF199" s="24"/>
      <c r="CG199" s="24"/>
      <c r="CH199" s="24"/>
      <c r="CI199" s="24"/>
      <c r="CJ199" s="24"/>
      <c r="CK199" s="24"/>
      <c r="CL199" s="24"/>
      <c r="CM199" s="24"/>
      <c r="CN199" s="24"/>
      <c r="CO199" s="24"/>
      <c r="CP199" s="24"/>
      <c r="CQ199" s="24"/>
      <c r="CR199" s="24"/>
      <c r="CS199" s="24"/>
      <c r="CT199" s="24"/>
      <c r="CU199" s="24"/>
      <c r="CV199" s="24"/>
      <c r="CW199" s="24"/>
      <c r="CX199" s="24"/>
      <c r="CY199" s="24"/>
      <c r="CZ199" s="24"/>
      <c r="DA199" s="24"/>
      <c r="DB199" s="24"/>
      <c r="DC199" s="24"/>
      <c r="DD199" s="24"/>
      <c r="DE199" s="24"/>
      <c r="DF199" s="24"/>
      <c r="DG199" s="24"/>
      <c r="DH199" s="24"/>
      <c r="DI199" s="24"/>
      <c r="DJ199" s="24"/>
      <c r="DK199" s="24"/>
      <c r="DL199" s="24"/>
      <c r="DM199" s="24"/>
      <c r="DN199" s="24"/>
      <c r="DO199" s="24"/>
      <c r="DP199" s="24"/>
      <c r="DQ199" s="24"/>
      <c r="DR199" s="24"/>
      <c r="DS199" s="24"/>
    </row>
    <row r="200" spans="1:123" x14ac:dyDescent="0.25">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c r="BG200" s="24"/>
      <c r="BH200" s="24"/>
      <c r="BI200" s="24"/>
      <c r="BJ200" s="24"/>
      <c r="BK200" s="24"/>
      <c r="BL200" s="24"/>
      <c r="BM200" s="24"/>
      <c r="BN200" s="24"/>
      <c r="BO200" s="24"/>
      <c r="BP200" s="24"/>
      <c r="BQ200" s="24"/>
      <c r="BR200" s="24"/>
      <c r="BS200" s="24"/>
      <c r="BT200" s="24"/>
      <c r="BU200" s="24"/>
      <c r="BV200" s="24"/>
      <c r="BW200" s="24"/>
      <c r="BX200" s="24"/>
      <c r="BY200" s="24"/>
      <c r="BZ200" s="24"/>
      <c r="CA200" s="24"/>
      <c r="CB200" s="24"/>
      <c r="CC200" s="24"/>
      <c r="CD200" s="24"/>
      <c r="CE200" s="24"/>
      <c r="CF200" s="24"/>
      <c r="CG200" s="24"/>
      <c r="CH200" s="24"/>
      <c r="CI200" s="24"/>
      <c r="CJ200" s="24"/>
      <c r="CK200" s="24"/>
      <c r="CL200" s="24"/>
      <c r="CM200" s="24"/>
      <c r="CN200" s="24"/>
      <c r="CO200" s="24"/>
      <c r="CP200" s="24"/>
      <c r="CQ200" s="24"/>
      <c r="CR200" s="24"/>
      <c r="CS200" s="24"/>
      <c r="CT200" s="24"/>
      <c r="CU200" s="24"/>
      <c r="CV200" s="24"/>
      <c r="CW200" s="24"/>
      <c r="CX200" s="24"/>
      <c r="CY200" s="24"/>
      <c r="CZ200" s="24"/>
      <c r="DA200" s="24"/>
      <c r="DB200" s="24"/>
      <c r="DC200" s="24"/>
      <c r="DD200" s="24"/>
      <c r="DE200" s="24"/>
      <c r="DF200" s="24"/>
      <c r="DG200" s="24"/>
      <c r="DH200" s="24"/>
      <c r="DI200" s="24"/>
      <c r="DJ200" s="24"/>
      <c r="DK200" s="24"/>
      <c r="DL200" s="24"/>
      <c r="DM200" s="24"/>
      <c r="DN200" s="24"/>
      <c r="DO200" s="24"/>
      <c r="DP200" s="24"/>
      <c r="DQ200" s="24"/>
      <c r="DR200" s="24"/>
      <c r="DS200" s="24"/>
    </row>
    <row r="201" spans="1:123" s="72" customFormat="1" x14ac:dyDescent="0.25">
      <c r="A201" s="70" t="s">
        <v>107</v>
      </c>
      <c r="B201" s="70"/>
      <c r="C201" s="118">
        <f>C8</f>
        <v>36708</v>
      </c>
      <c r="D201" s="118">
        <f>C201+1</f>
        <v>36709</v>
      </c>
      <c r="E201" s="118">
        <f t="shared" ref="E201:AG201" si="126">D201+1</f>
        <v>36710</v>
      </c>
      <c r="F201" s="118">
        <f>E201+1</f>
        <v>36711</v>
      </c>
      <c r="G201" s="118">
        <f>F201+1</f>
        <v>36712</v>
      </c>
      <c r="H201" s="118">
        <f>G201+1</f>
        <v>36713</v>
      </c>
      <c r="I201" s="118">
        <f t="shared" si="126"/>
        <v>36714</v>
      </c>
      <c r="J201" s="118">
        <f t="shared" si="126"/>
        <v>36715</v>
      </c>
      <c r="K201" s="118">
        <f t="shared" si="126"/>
        <v>36716</v>
      </c>
      <c r="L201" s="118">
        <f t="shared" si="126"/>
        <v>36717</v>
      </c>
      <c r="M201" s="118">
        <f t="shared" si="126"/>
        <v>36718</v>
      </c>
      <c r="N201" s="118">
        <f t="shared" si="126"/>
        <v>36719</v>
      </c>
      <c r="O201" s="118">
        <f t="shared" si="126"/>
        <v>36720</v>
      </c>
      <c r="P201" s="118">
        <f t="shared" si="126"/>
        <v>36721</v>
      </c>
      <c r="Q201" s="118">
        <f t="shared" si="126"/>
        <v>36722</v>
      </c>
      <c r="R201" s="118">
        <f t="shared" si="126"/>
        <v>36723</v>
      </c>
      <c r="S201" s="118">
        <f t="shared" si="126"/>
        <v>36724</v>
      </c>
      <c r="T201" s="118">
        <f t="shared" si="126"/>
        <v>36725</v>
      </c>
      <c r="U201" s="118">
        <f t="shared" si="126"/>
        <v>36726</v>
      </c>
      <c r="V201" s="118">
        <f t="shared" si="126"/>
        <v>36727</v>
      </c>
      <c r="W201" s="118">
        <f t="shared" si="126"/>
        <v>36728</v>
      </c>
      <c r="X201" s="118">
        <f t="shared" si="126"/>
        <v>36729</v>
      </c>
      <c r="Y201" s="118">
        <f t="shared" si="126"/>
        <v>36730</v>
      </c>
      <c r="Z201" s="118">
        <f t="shared" si="126"/>
        <v>36731</v>
      </c>
      <c r="AA201" s="118">
        <f t="shared" si="126"/>
        <v>36732</v>
      </c>
      <c r="AB201" s="118">
        <f t="shared" si="126"/>
        <v>36733</v>
      </c>
      <c r="AC201" s="118">
        <f t="shared" si="126"/>
        <v>36734</v>
      </c>
      <c r="AD201" s="118">
        <f t="shared" si="126"/>
        <v>36735</v>
      </c>
      <c r="AE201" s="118">
        <f t="shared" si="126"/>
        <v>36736</v>
      </c>
      <c r="AF201" s="118">
        <f t="shared" si="126"/>
        <v>36737</v>
      </c>
      <c r="AG201" s="118">
        <f t="shared" si="126"/>
        <v>36738</v>
      </c>
      <c r="AH201" s="71"/>
      <c r="AI201" s="114" t="s">
        <v>146</v>
      </c>
      <c r="AJ201" s="71"/>
      <c r="AK201" s="71"/>
      <c r="AL201" s="71"/>
      <c r="AM201" s="71"/>
      <c r="AN201" s="71"/>
      <c r="AO201" s="71"/>
      <c r="AP201" s="71"/>
      <c r="AQ201" s="71"/>
      <c r="AR201" s="71"/>
      <c r="AS201" s="71"/>
      <c r="AT201" s="71"/>
      <c r="AU201" s="71"/>
      <c r="AV201" s="71"/>
      <c r="AW201" s="71"/>
      <c r="AX201" s="71"/>
      <c r="AY201" s="71"/>
      <c r="AZ201" s="71"/>
      <c r="BA201" s="71"/>
      <c r="BB201" s="71"/>
      <c r="BC201" s="71"/>
      <c r="BD201" s="71"/>
      <c r="BE201" s="71"/>
      <c r="BF201" s="71"/>
      <c r="BG201" s="71"/>
      <c r="BH201" s="71"/>
      <c r="BI201" s="71"/>
      <c r="BJ201" s="71"/>
      <c r="BK201" s="71"/>
      <c r="BL201" s="71"/>
      <c r="BM201" s="71"/>
      <c r="BN201" s="71"/>
      <c r="BO201" s="71"/>
      <c r="BP201" s="71"/>
      <c r="BQ201" s="71"/>
      <c r="BR201" s="71"/>
      <c r="BS201" s="71"/>
      <c r="BT201" s="71"/>
      <c r="BU201" s="71"/>
      <c r="BV201" s="71"/>
      <c r="BW201" s="71"/>
      <c r="BX201" s="71"/>
      <c r="BY201" s="71"/>
      <c r="BZ201" s="71"/>
      <c r="CA201" s="71"/>
      <c r="CB201" s="71"/>
      <c r="CC201" s="71"/>
      <c r="CD201" s="71"/>
      <c r="CE201" s="71"/>
      <c r="CF201" s="71"/>
      <c r="CG201" s="71"/>
      <c r="CH201" s="71"/>
      <c r="CI201" s="71"/>
      <c r="CJ201" s="71"/>
      <c r="CK201" s="71"/>
      <c r="CL201" s="71"/>
      <c r="CM201" s="71"/>
      <c r="CN201" s="71"/>
      <c r="CO201" s="71"/>
      <c r="CP201" s="71"/>
      <c r="CQ201" s="71"/>
      <c r="CR201" s="71"/>
      <c r="CS201" s="71"/>
      <c r="CT201" s="71"/>
      <c r="CU201" s="71"/>
      <c r="CV201" s="71"/>
      <c r="CW201" s="71"/>
      <c r="CX201" s="71"/>
      <c r="CY201" s="71"/>
      <c r="CZ201" s="71"/>
      <c r="DA201" s="71"/>
      <c r="DB201" s="71"/>
      <c r="DC201" s="71"/>
      <c r="DD201" s="71"/>
      <c r="DE201" s="71"/>
      <c r="DF201" s="71"/>
      <c r="DG201" s="71"/>
      <c r="DH201" s="71"/>
      <c r="DI201" s="71"/>
      <c r="DJ201" s="71"/>
      <c r="DK201" s="71"/>
      <c r="DL201" s="71"/>
      <c r="DM201" s="71"/>
      <c r="DN201" s="71"/>
      <c r="DO201" s="71"/>
      <c r="DP201" s="71"/>
      <c r="DQ201" s="71"/>
      <c r="DR201" s="71"/>
      <c r="DS201" s="71"/>
    </row>
    <row r="202" spans="1:123" s="72" customFormat="1" x14ac:dyDescent="0.25">
      <c r="A202" s="70"/>
      <c r="B202" s="70"/>
      <c r="C202" s="119">
        <f>C278-C250-C248-C237-C251-C252-C253-C254-C255-C256-C257-C258-C259-C260-C277-C261-C262-C263-C264-C265-C266-C267-C268-C269-C270-C271-C272-C273</f>
        <v>563750</v>
      </c>
      <c r="D202" s="119">
        <f>D278-D250-D248-D237-D251-D252-D253-D254-D255-D256-D257-D258-D259-D260-D277-D261-D262-D263-D264-D265-D266-D267-D268-D269-D270-D271-D272-D273</f>
        <v>563750</v>
      </c>
      <c r="E202" s="119">
        <f t="shared" ref="E202:AG202" si="127">E278-E250-E248-E237-E251-E252-E253-E254-E255-E256-E257-E258-E259-E260-E277-E261-E262-E263-E264-E265-E266-E267-E268-E269-E270-E271-E272-E273</f>
        <v>563750</v>
      </c>
      <c r="F202" s="119">
        <f t="shared" si="127"/>
        <v>563750</v>
      </c>
      <c r="G202" s="119">
        <f t="shared" si="127"/>
        <v>563750</v>
      </c>
      <c r="H202" s="119">
        <f t="shared" si="127"/>
        <v>522750</v>
      </c>
      <c r="I202" s="119">
        <f t="shared" si="127"/>
        <v>547750</v>
      </c>
      <c r="J202" s="119">
        <f t="shared" si="127"/>
        <v>547750</v>
      </c>
      <c r="K202" s="119">
        <f t="shared" si="127"/>
        <v>547750</v>
      </c>
      <c r="L202" s="119">
        <f t="shared" si="127"/>
        <v>557750</v>
      </c>
      <c r="M202" s="119">
        <f t="shared" si="127"/>
        <v>547750</v>
      </c>
      <c r="N202" s="119">
        <f t="shared" si="127"/>
        <v>535550</v>
      </c>
      <c r="O202" s="119">
        <f t="shared" si="127"/>
        <v>525550</v>
      </c>
      <c r="P202" s="119">
        <f t="shared" si="127"/>
        <v>505550</v>
      </c>
      <c r="Q202" s="119">
        <f t="shared" si="127"/>
        <v>505550</v>
      </c>
      <c r="R202" s="119">
        <f t="shared" si="127"/>
        <v>511300</v>
      </c>
      <c r="S202" s="119">
        <f t="shared" si="127"/>
        <v>511300</v>
      </c>
      <c r="T202" s="119">
        <f t="shared" si="127"/>
        <v>535300</v>
      </c>
      <c r="U202" s="119">
        <f t="shared" si="127"/>
        <v>470880</v>
      </c>
      <c r="V202" s="119">
        <f t="shared" si="127"/>
        <v>0</v>
      </c>
      <c r="W202" s="119">
        <f t="shared" si="127"/>
        <v>0</v>
      </c>
      <c r="X202" s="119">
        <f t="shared" si="127"/>
        <v>0</v>
      </c>
      <c r="Y202" s="119">
        <f t="shared" si="127"/>
        <v>0</v>
      </c>
      <c r="Z202" s="119">
        <f t="shared" si="127"/>
        <v>0</v>
      </c>
      <c r="AA202" s="119">
        <f t="shared" si="127"/>
        <v>0</v>
      </c>
      <c r="AB202" s="119">
        <f t="shared" si="127"/>
        <v>0</v>
      </c>
      <c r="AC202" s="119">
        <f t="shared" si="127"/>
        <v>0</v>
      </c>
      <c r="AD202" s="119">
        <f t="shared" si="127"/>
        <v>0</v>
      </c>
      <c r="AE202" s="119">
        <f t="shared" si="127"/>
        <v>0</v>
      </c>
      <c r="AF202" s="119">
        <f t="shared" si="127"/>
        <v>0</v>
      </c>
      <c r="AG202" s="119">
        <f t="shared" si="127"/>
        <v>0</v>
      </c>
      <c r="AI202" s="119">
        <f>AI278-AI250-AI248-AI237-AI251-AI252-AI253-AI254-AI255-AI256-AI257-AI258-AI259-AI260-AI261-AI262-AI263-AI264-AI265-AI266-AI267-AI268-AI269-AI270-AI271-AI272-AI273-AI274-AI275-AI276-AI277</f>
        <v>148671</v>
      </c>
      <c r="AJ202" s="71"/>
      <c r="AK202" s="71"/>
      <c r="AL202" s="71"/>
      <c r="AM202" s="71"/>
      <c r="AN202" s="71"/>
      <c r="AO202" s="71"/>
      <c r="AP202" s="71"/>
      <c r="AQ202" s="71"/>
      <c r="AR202" s="71"/>
      <c r="AS202" s="71"/>
      <c r="AT202" s="71"/>
      <c r="AU202" s="71"/>
      <c r="AV202" s="71"/>
      <c r="AW202" s="71"/>
      <c r="AX202" s="71"/>
      <c r="AY202" s="71"/>
      <c r="AZ202" s="71"/>
      <c r="BA202" s="71"/>
      <c r="BB202" s="71"/>
      <c r="BC202" s="71"/>
      <c r="BD202" s="71"/>
      <c r="BE202" s="71"/>
      <c r="BF202" s="71"/>
      <c r="BG202" s="71"/>
      <c r="BH202" s="71"/>
      <c r="BI202" s="71"/>
      <c r="BJ202" s="71"/>
      <c r="BK202" s="71"/>
      <c r="BL202" s="71"/>
      <c r="BM202" s="71"/>
      <c r="BN202" s="71"/>
      <c r="BO202" s="71"/>
      <c r="BP202" s="71"/>
      <c r="BQ202" s="71"/>
      <c r="BR202" s="71"/>
      <c r="BS202" s="71"/>
      <c r="BT202" s="71"/>
      <c r="BU202" s="71"/>
      <c r="BV202" s="71"/>
      <c r="BW202" s="71"/>
      <c r="BX202" s="71"/>
      <c r="BY202" s="71"/>
      <c r="BZ202" s="71"/>
      <c r="CA202" s="71"/>
      <c r="CB202" s="71"/>
      <c r="CC202" s="71"/>
      <c r="CD202" s="71"/>
      <c r="CE202" s="71"/>
      <c r="CF202" s="71"/>
      <c r="CG202" s="71"/>
      <c r="CH202" s="71"/>
      <c r="CI202" s="71"/>
      <c r="CJ202" s="71"/>
      <c r="CK202" s="71"/>
      <c r="CL202" s="71"/>
      <c r="CM202" s="71"/>
      <c r="CN202" s="71"/>
      <c r="CO202" s="71"/>
      <c r="CP202" s="71"/>
      <c r="CQ202" s="71"/>
      <c r="CR202" s="71"/>
      <c r="CS202" s="71"/>
      <c r="CT202" s="71"/>
      <c r="CU202" s="71"/>
      <c r="CV202" s="71"/>
      <c r="CW202" s="71"/>
      <c r="CX202" s="71"/>
      <c r="CY202" s="71"/>
      <c r="CZ202" s="71"/>
      <c r="DA202" s="71"/>
      <c r="DB202" s="71"/>
      <c r="DC202" s="71"/>
      <c r="DD202" s="71"/>
      <c r="DE202" s="71"/>
      <c r="DF202" s="71"/>
      <c r="DG202" s="71"/>
      <c r="DH202" s="71"/>
      <c r="DI202" s="71"/>
      <c r="DJ202" s="71"/>
      <c r="DK202" s="71"/>
      <c r="DL202" s="71"/>
      <c r="DM202" s="71"/>
      <c r="DN202" s="71"/>
      <c r="DO202" s="71"/>
      <c r="DP202" s="71"/>
      <c r="DQ202" s="71"/>
      <c r="DR202" s="71"/>
      <c r="DS202" s="71"/>
    </row>
    <row r="203" spans="1:123" s="72" customFormat="1" x14ac:dyDescent="0.25">
      <c r="A203" s="70"/>
      <c r="B203" s="70"/>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c r="AK203" s="71"/>
      <c r="AL203" s="71"/>
      <c r="AM203" s="71"/>
      <c r="AN203" s="71"/>
      <c r="AO203" s="71"/>
      <c r="AP203" s="71"/>
      <c r="AQ203" s="71"/>
      <c r="AR203" s="71"/>
      <c r="AS203" s="71"/>
      <c r="AT203" s="71"/>
      <c r="AU203" s="71"/>
      <c r="AV203" s="71"/>
      <c r="AW203" s="71"/>
      <c r="AX203" s="71"/>
      <c r="AY203" s="71"/>
      <c r="AZ203" s="71"/>
      <c r="BA203" s="71"/>
      <c r="BB203" s="71"/>
      <c r="BC203" s="71"/>
      <c r="BD203" s="71"/>
      <c r="BE203" s="71"/>
      <c r="BF203" s="71"/>
      <c r="BG203" s="71"/>
      <c r="BH203" s="71"/>
      <c r="BI203" s="71"/>
      <c r="BJ203" s="71"/>
      <c r="BK203" s="71"/>
      <c r="BL203" s="71"/>
      <c r="BM203" s="71"/>
      <c r="BN203" s="71"/>
      <c r="BO203" s="71"/>
      <c r="BP203" s="71"/>
      <c r="BQ203" s="71"/>
      <c r="BR203" s="71"/>
      <c r="BS203" s="71"/>
      <c r="BT203" s="71"/>
      <c r="BU203" s="71"/>
      <c r="BV203" s="71"/>
      <c r="BW203" s="71"/>
      <c r="BX203" s="71"/>
      <c r="BY203" s="71"/>
      <c r="BZ203" s="71"/>
      <c r="CA203" s="71"/>
      <c r="CB203" s="71"/>
      <c r="CC203" s="71"/>
      <c r="CD203" s="71"/>
      <c r="CE203" s="71"/>
      <c r="CF203" s="71"/>
      <c r="CG203" s="71"/>
      <c r="CH203" s="71"/>
      <c r="CI203" s="71"/>
      <c r="CJ203" s="71"/>
      <c r="CK203" s="71"/>
      <c r="CL203" s="71"/>
      <c r="CM203" s="71"/>
      <c r="CN203" s="71"/>
      <c r="CO203" s="71"/>
      <c r="CP203" s="71"/>
      <c r="CQ203" s="71"/>
      <c r="CR203" s="71"/>
      <c r="CS203" s="71"/>
      <c r="CT203" s="71"/>
      <c r="CU203" s="71"/>
      <c r="CV203" s="71"/>
      <c r="CW203" s="71"/>
      <c r="CX203" s="71"/>
      <c r="CY203" s="71"/>
      <c r="CZ203" s="71"/>
      <c r="DA203" s="71"/>
      <c r="DB203" s="71"/>
      <c r="DC203" s="71"/>
      <c r="DD203" s="71"/>
      <c r="DE203" s="71"/>
      <c r="DF203" s="71"/>
      <c r="DG203" s="71"/>
      <c r="DH203" s="71"/>
      <c r="DI203" s="71"/>
      <c r="DJ203" s="71"/>
      <c r="DK203" s="71"/>
      <c r="DL203" s="71"/>
      <c r="DM203" s="71"/>
      <c r="DN203" s="71"/>
      <c r="DO203" s="71"/>
      <c r="DP203" s="71"/>
      <c r="DQ203" s="71"/>
      <c r="DR203" s="71"/>
      <c r="DS203" s="71"/>
    </row>
    <row r="204" spans="1:123" x14ac:dyDescent="0.25">
      <c r="A204" s="109" t="s">
        <v>110</v>
      </c>
      <c r="B204" s="109">
        <v>1281</v>
      </c>
      <c r="C204" s="128">
        <v>10000</v>
      </c>
      <c r="D204" s="128">
        <v>10000</v>
      </c>
      <c r="E204" s="128">
        <v>10000</v>
      </c>
      <c r="F204" s="128">
        <v>10000</v>
      </c>
      <c r="G204" s="128">
        <v>10000</v>
      </c>
      <c r="H204" s="128">
        <v>10000</v>
      </c>
      <c r="I204" s="128">
        <v>10000</v>
      </c>
      <c r="J204" s="128">
        <v>10000</v>
      </c>
      <c r="K204" s="128">
        <v>10000</v>
      </c>
      <c r="L204" s="128">
        <v>10000</v>
      </c>
      <c r="M204" s="128">
        <v>10000</v>
      </c>
      <c r="N204" s="128">
        <v>10000</v>
      </c>
      <c r="O204" s="128">
        <v>10000</v>
      </c>
      <c r="P204" s="128">
        <v>10000</v>
      </c>
      <c r="Q204" s="128">
        <v>10000</v>
      </c>
      <c r="R204" s="128">
        <v>10000</v>
      </c>
      <c r="S204" s="128">
        <v>10000</v>
      </c>
      <c r="T204" s="128">
        <v>10000</v>
      </c>
      <c r="U204" s="128">
        <v>10000</v>
      </c>
      <c r="V204" s="128"/>
      <c r="W204" s="128"/>
      <c r="X204" s="128"/>
      <c r="Y204" s="128"/>
      <c r="Z204" s="128"/>
      <c r="AA204" s="128"/>
      <c r="AB204" s="128"/>
      <c r="AC204" s="128"/>
      <c r="AD204" s="128"/>
      <c r="AE204" s="128"/>
      <c r="AF204" s="128"/>
      <c r="AG204" s="128">
        <v>0</v>
      </c>
      <c r="AH204" s="130"/>
      <c r="AI204" s="126">
        <v>0</v>
      </c>
      <c r="AL204" s="183"/>
      <c r="AM204" s="76"/>
      <c r="AN204" s="76"/>
      <c r="AO204" s="76"/>
      <c r="AP204" s="76"/>
      <c r="AQ204" s="76"/>
      <c r="AR204" s="76"/>
      <c r="AS204" s="76"/>
      <c r="AT204" s="76"/>
      <c r="AU204" s="76"/>
      <c r="AV204" s="76"/>
      <c r="AW204" s="76"/>
    </row>
    <row r="205" spans="1:123" x14ac:dyDescent="0.25">
      <c r="A205" s="109" t="s">
        <v>111</v>
      </c>
      <c r="B205" s="109">
        <v>1418</v>
      </c>
      <c r="C205" s="128">
        <v>3000</v>
      </c>
      <c r="D205" s="128">
        <v>3000</v>
      </c>
      <c r="E205" s="128">
        <v>3000</v>
      </c>
      <c r="F205" s="128">
        <v>3000</v>
      </c>
      <c r="G205" s="128">
        <v>3000</v>
      </c>
      <c r="H205" s="128">
        <v>3000</v>
      </c>
      <c r="I205" s="128">
        <v>3000</v>
      </c>
      <c r="J205" s="128">
        <v>3000</v>
      </c>
      <c r="K205" s="128">
        <v>3000</v>
      </c>
      <c r="L205" s="128">
        <v>3000</v>
      </c>
      <c r="M205" s="128">
        <v>3000</v>
      </c>
      <c r="N205" s="128">
        <v>3000</v>
      </c>
      <c r="O205" s="128">
        <v>3000</v>
      </c>
      <c r="P205" s="128">
        <v>3000</v>
      </c>
      <c r="Q205" s="128">
        <v>3000</v>
      </c>
      <c r="R205" s="128">
        <v>3000</v>
      </c>
      <c r="S205" s="128">
        <v>3000</v>
      </c>
      <c r="T205" s="128">
        <v>3000</v>
      </c>
      <c r="U205" s="128">
        <v>3000</v>
      </c>
      <c r="V205" s="128"/>
      <c r="W205" s="128"/>
      <c r="X205" s="128"/>
      <c r="Y205" s="128"/>
      <c r="Z205" s="128"/>
      <c r="AA205" s="128"/>
      <c r="AB205" s="128"/>
      <c r="AC205" s="128"/>
      <c r="AD205" s="128"/>
      <c r="AE205" s="128"/>
      <c r="AF205" s="128"/>
      <c r="AG205" s="128">
        <v>0</v>
      </c>
      <c r="AH205" s="130"/>
      <c r="AI205" s="126">
        <v>0</v>
      </c>
      <c r="AL205" s="183"/>
      <c r="AM205" s="76"/>
      <c r="AN205" s="76"/>
      <c r="AO205" s="76"/>
      <c r="AP205" s="76"/>
      <c r="AQ205" s="76"/>
      <c r="AR205" s="76"/>
      <c r="AS205" s="76"/>
      <c r="AT205" s="76"/>
      <c r="AU205" s="76"/>
      <c r="AV205" s="76"/>
      <c r="AW205" s="76"/>
    </row>
    <row r="206" spans="1:123" x14ac:dyDescent="0.25">
      <c r="A206" s="109" t="s">
        <v>117</v>
      </c>
      <c r="B206" s="109">
        <v>1564</v>
      </c>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c r="AA206" s="128"/>
      <c r="AB206" s="128"/>
      <c r="AC206" s="128"/>
      <c r="AD206" s="128"/>
      <c r="AE206" s="128"/>
      <c r="AF206" s="128"/>
      <c r="AG206" s="128">
        <v>0</v>
      </c>
      <c r="AH206" s="130"/>
      <c r="AI206" s="126">
        <v>0</v>
      </c>
      <c r="AL206" s="183"/>
      <c r="AM206" s="76"/>
      <c r="AN206" s="76"/>
      <c r="AO206" s="76"/>
      <c r="AP206" s="76"/>
      <c r="AQ206" s="76"/>
      <c r="AR206" s="76"/>
      <c r="AS206" s="76"/>
      <c r="AT206" s="76"/>
      <c r="AU206" s="76"/>
      <c r="AV206" s="76"/>
      <c r="AW206" s="76"/>
    </row>
    <row r="207" spans="1:123" x14ac:dyDescent="0.25">
      <c r="A207" s="109" t="s">
        <v>128</v>
      </c>
      <c r="B207" s="109">
        <v>1444</v>
      </c>
      <c r="C207" s="128">
        <v>7000</v>
      </c>
      <c r="D207" s="128">
        <v>7000</v>
      </c>
      <c r="E207" s="128">
        <v>7000</v>
      </c>
      <c r="F207" s="128">
        <v>7000</v>
      </c>
      <c r="G207" s="128">
        <v>7000</v>
      </c>
      <c r="H207" s="128">
        <v>7000</v>
      </c>
      <c r="I207" s="128">
        <v>7000</v>
      </c>
      <c r="J207" s="128">
        <v>7000</v>
      </c>
      <c r="K207" s="128">
        <v>7000</v>
      </c>
      <c r="L207" s="128">
        <v>7000</v>
      </c>
      <c r="M207" s="128">
        <v>7000</v>
      </c>
      <c r="N207" s="128">
        <v>7000</v>
      </c>
      <c r="O207" s="128">
        <v>7000</v>
      </c>
      <c r="P207" s="128">
        <v>7000</v>
      </c>
      <c r="Q207" s="128">
        <v>7000</v>
      </c>
      <c r="R207" s="128">
        <v>7000</v>
      </c>
      <c r="S207" s="128">
        <v>7000</v>
      </c>
      <c r="T207" s="128">
        <v>7000</v>
      </c>
      <c r="U207" s="128">
        <v>7000</v>
      </c>
      <c r="V207" s="128"/>
      <c r="W207" s="128"/>
      <c r="X207" s="128"/>
      <c r="Y207" s="128"/>
      <c r="Z207" s="128"/>
      <c r="AA207" s="128"/>
      <c r="AB207" s="128"/>
      <c r="AC207" s="128"/>
      <c r="AD207" s="128"/>
      <c r="AE207" s="128"/>
      <c r="AF207" s="128"/>
      <c r="AG207" s="128">
        <v>0</v>
      </c>
      <c r="AH207" s="130"/>
      <c r="AI207" s="126">
        <v>0</v>
      </c>
      <c r="AL207" s="183"/>
      <c r="AM207" s="76"/>
      <c r="AN207" s="76"/>
      <c r="AO207" s="76"/>
      <c r="AP207" s="76"/>
      <c r="AQ207" s="76"/>
      <c r="AR207" s="76"/>
      <c r="AS207" s="76"/>
      <c r="AT207" s="76"/>
      <c r="AU207" s="76"/>
      <c r="AV207" s="76"/>
      <c r="AW207" s="76"/>
    </row>
    <row r="208" spans="1:123" x14ac:dyDescent="0.25">
      <c r="A208" s="109" t="s">
        <v>78</v>
      </c>
      <c r="B208" s="109">
        <v>1373</v>
      </c>
      <c r="C208" s="128">
        <v>35000</v>
      </c>
      <c r="D208" s="128">
        <v>35000</v>
      </c>
      <c r="E208" s="128">
        <v>35000</v>
      </c>
      <c r="F208" s="128">
        <v>35000</v>
      </c>
      <c r="G208" s="128">
        <v>35000</v>
      </c>
      <c r="H208" s="128">
        <v>35000</v>
      </c>
      <c r="I208" s="128">
        <f t="shared" ref="I208:N208" si="128">35000+15000</f>
        <v>50000</v>
      </c>
      <c r="J208" s="128">
        <f t="shared" si="128"/>
        <v>50000</v>
      </c>
      <c r="K208" s="128">
        <f t="shared" si="128"/>
        <v>50000</v>
      </c>
      <c r="L208" s="128">
        <f t="shared" si="128"/>
        <v>50000</v>
      </c>
      <c r="M208" s="128">
        <f t="shared" si="128"/>
        <v>50000</v>
      </c>
      <c r="N208" s="128">
        <f t="shared" si="128"/>
        <v>50000</v>
      </c>
      <c r="O208" s="128">
        <v>45000</v>
      </c>
      <c r="P208" s="128">
        <v>35000</v>
      </c>
      <c r="Q208" s="128">
        <v>35000</v>
      </c>
      <c r="R208" s="128">
        <v>35000</v>
      </c>
      <c r="S208" s="128">
        <v>35000</v>
      </c>
      <c r="T208" s="128">
        <v>35000</v>
      </c>
      <c r="U208" s="128">
        <v>35000</v>
      </c>
      <c r="V208" s="128"/>
      <c r="W208" s="128"/>
      <c r="X208" s="128"/>
      <c r="Y208" s="128"/>
      <c r="Z208" s="128"/>
      <c r="AA208" s="128"/>
      <c r="AB208" s="128"/>
      <c r="AC208" s="128"/>
      <c r="AD208" s="128"/>
      <c r="AE208" s="128"/>
      <c r="AF208" s="128"/>
      <c r="AG208" s="128">
        <v>0</v>
      </c>
      <c r="AH208" s="130"/>
      <c r="AI208" s="126">
        <v>20000</v>
      </c>
      <c r="AL208" s="183"/>
      <c r="AM208" s="67"/>
      <c r="AN208" s="67"/>
      <c r="AO208" s="67"/>
      <c r="AP208" s="67"/>
      <c r="AQ208" s="67"/>
      <c r="AR208" s="67"/>
      <c r="AS208" s="67"/>
      <c r="AT208" s="67"/>
      <c r="AU208" s="67"/>
      <c r="AV208" s="67"/>
      <c r="AW208" s="67"/>
      <c r="AX208" s="24"/>
      <c r="AY208" s="24"/>
      <c r="AZ208" s="24"/>
      <c r="BA208" s="24"/>
      <c r="BB208" s="24"/>
      <c r="BC208" s="24"/>
      <c r="BD208" s="24"/>
      <c r="BE208" s="24"/>
      <c r="BF208" s="24"/>
      <c r="BG208" s="24"/>
      <c r="BH208" s="24"/>
      <c r="BI208" s="24"/>
      <c r="BJ208" s="24"/>
      <c r="BK208" s="24"/>
      <c r="BL208" s="24"/>
      <c r="BM208" s="24"/>
      <c r="BN208" s="24"/>
      <c r="BO208" s="24"/>
      <c r="BP208" s="24"/>
      <c r="BQ208" s="24"/>
      <c r="BR208" s="24"/>
      <c r="BS208" s="24"/>
      <c r="BT208" s="24"/>
      <c r="BU208" s="24"/>
      <c r="BV208" s="24"/>
      <c r="BW208" s="24"/>
      <c r="BX208" s="24"/>
      <c r="BY208" s="24"/>
      <c r="BZ208" s="24"/>
      <c r="CA208" s="24"/>
      <c r="CB208" s="24"/>
      <c r="CC208" s="24"/>
      <c r="CD208" s="24"/>
      <c r="CE208" s="24"/>
      <c r="CF208" s="24"/>
      <c r="CG208" s="24"/>
      <c r="CH208" s="24"/>
      <c r="CI208" s="24"/>
      <c r="CJ208" s="24"/>
      <c r="CK208" s="24"/>
      <c r="CL208" s="24"/>
      <c r="CM208" s="24"/>
      <c r="CN208" s="24"/>
      <c r="CO208" s="24"/>
      <c r="CP208" s="24"/>
      <c r="CQ208" s="24"/>
      <c r="CR208" s="24"/>
      <c r="CS208" s="24"/>
      <c r="CT208" s="24"/>
      <c r="CU208" s="24"/>
      <c r="CV208" s="24"/>
      <c r="CW208" s="24"/>
      <c r="CX208" s="24"/>
      <c r="CY208" s="24"/>
      <c r="CZ208" s="24"/>
      <c r="DA208" s="24"/>
      <c r="DB208" s="24"/>
      <c r="DC208" s="24"/>
      <c r="DD208" s="24"/>
      <c r="DE208" s="24"/>
      <c r="DF208" s="24"/>
      <c r="DG208" s="24"/>
      <c r="DH208" s="24"/>
      <c r="DI208" s="24"/>
      <c r="DJ208" s="24"/>
      <c r="DK208" s="24"/>
      <c r="DL208" s="24"/>
      <c r="DM208" s="24"/>
      <c r="DN208" s="24"/>
      <c r="DO208" s="24"/>
      <c r="DP208" s="24"/>
      <c r="DQ208" s="24"/>
      <c r="DR208" s="24"/>
      <c r="DS208" s="24"/>
    </row>
    <row r="209" spans="1:123" x14ac:dyDescent="0.25">
      <c r="A209" s="109" t="s">
        <v>85</v>
      </c>
      <c r="B209" s="109">
        <v>1063</v>
      </c>
      <c r="C209" s="128">
        <v>15000</v>
      </c>
      <c r="D209" s="128">
        <v>15000</v>
      </c>
      <c r="E209" s="128">
        <v>15000</v>
      </c>
      <c r="F209" s="128">
        <v>15000</v>
      </c>
      <c r="G209" s="128">
        <v>15000</v>
      </c>
      <c r="H209" s="128">
        <v>15000</v>
      </c>
      <c r="I209" s="128">
        <f t="shared" ref="I209:S209" si="129">15000+10000</f>
        <v>25000</v>
      </c>
      <c r="J209" s="128">
        <f t="shared" si="129"/>
        <v>25000</v>
      </c>
      <c r="K209" s="128">
        <f t="shared" si="129"/>
        <v>25000</v>
      </c>
      <c r="L209" s="128">
        <f t="shared" si="129"/>
        <v>25000</v>
      </c>
      <c r="M209" s="128">
        <f t="shared" si="129"/>
        <v>25000</v>
      </c>
      <c r="N209" s="128">
        <f t="shared" si="129"/>
        <v>25000</v>
      </c>
      <c r="O209" s="128">
        <f t="shared" si="129"/>
        <v>25000</v>
      </c>
      <c r="P209" s="128">
        <f t="shared" si="129"/>
        <v>25000</v>
      </c>
      <c r="Q209" s="128">
        <f t="shared" si="129"/>
        <v>25000</v>
      </c>
      <c r="R209" s="128">
        <f t="shared" si="129"/>
        <v>25000</v>
      </c>
      <c r="S209" s="128">
        <f t="shared" si="129"/>
        <v>25000</v>
      </c>
      <c r="T209" s="128">
        <v>20000</v>
      </c>
      <c r="U209" s="128">
        <v>20000</v>
      </c>
      <c r="V209" s="128"/>
      <c r="W209" s="128"/>
      <c r="X209" s="128"/>
      <c r="Y209" s="128"/>
      <c r="Z209" s="128"/>
      <c r="AA209" s="128"/>
      <c r="AB209" s="128"/>
      <c r="AC209" s="128"/>
      <c r="AD209" s="128"/>
      <c r="AE209" s="128"/>
      <c r="AF209" s="128"/>
      <c r="AG209" s="128">
        <v>0</v>
      </c>
      <c r="AH209" s="130"/>
      <c r="AI209" s="126">
        <v>0</v>
      </c>
      <c r="AL209" s="183"/>
      <c r="AM209" s="24"/>
      <c r="AN209" s="24"/>
      <c r="AO209" s="24"/>
      <c r="AP209" s="24"/>
      <c r="AQ209" s="24"/>
      <c r="AR209" s="24"/>
      <c r="AS209" s="24"/>
      <c r="AT209" s="24"/>
      <c r="AU209" s="24"/>
      <c r="AV209" s="24"/>
      <c r="AW209" s="24"/>
      <c r="AX209" s="24"/>
      <c r="AY209" s="24"/>
      <c r="AZ209" s="24"/>
      <c r="BA209" s="24"/>
      <c r="BB209" s="24"/>
      <c r="BC209" s="24"/>
      <c r="BD209" s="24"/>
      <c r="BE209" s="24"/>
      <c r="BF209" s="24"/>
      <c r="BG209" s="24"/>
      <c r="BH209" s="24"/>
      <c r="BI209" s="24"/>
      <c r="BJ209" s="24"/>
      <c r="BK209" s="24"/>
      <c r="BL209" s="24"/>
      <c r="BM209" s="24"/>
      <c r="BN209" s="24"/>
      <c r="BO209" s="24"/>
      <c r="BP209" s="24"/>
      <c r="BQ209" s="24"/>
      <c r="BR209" s="24"/>
      <c r="BS209" s="24"/>
      <c r="BT209" s="24"/>
      <c r="BU209" s="24"/>
      <c r="BV209" s="24"/>
      <c r="BW209" s="24"/>
      <c r="BX209" s="24"/>
      <c r="BY209" s="24"/>
      <c r="BZ209" s="24"/>
      <c r="CA209" s="24"/>
      <c r="CB209" s="24"/>
      <c r="CC209" s="24"/>
      <c r="CD209" s="24"/>
      <c r="CE209" s="24"/>
      <c r="CF209" s="24"/>
      <c r="CG209" s="24"/>
      <c r="CH209" s="24"/>
      <c r="CI209" s="24"/>
      <c r="CJ209" s="24"/>
      <c r="CK209" s="24"/>
      <c r="CL209" s="24"/>
      <c r="CM209" s="24"/>
      <c r="CN209" s="24"/>
      <c r="CO209" s="24"/>
      <c r="CP209" s="24"/>
      <c r="CQ209" s="24"/>
      <c r="CR209" s="24"/>
      <c r="CS209" s="24"/>
      <c r="CT209" s="24"/>
      <c r="CU209" s="24"/>
      <c r="CV209" s="24"/>
      <c r="CW209" s="24"/>
      <c r="CX209" s="24"/>
      <c r="CY209" s="24"/>
      <c r="CZ209" s="24"/>
      <c r="DA209" s="24"/>
      <c r="DB209" s="24"/>
      <c r="DC209" s="24"/>
      <c r="DD209" s="24"/>
      <c r="DE209" s="24"/>
      <c r="DF209" s="24"/>
      <c r="DG209" s="24"/>
      <c r="DH209" s="24"/>
      <c r="DI209" s="24"/>
      <c r="DJ209" s="24"/>
      <c r="DK209" s="24"/>
      <c r="DL209" s="24"/>
      <c r="DM209" s="24"/>
      <c r="DN209" s="24"/>
      <c r="DO209" s="24"/>
      <c r="DP209" s="24"/>
      <c r="DQ209" s="24"/>
      <c r="DR209" s="24"/>
      <c r="DS209" s="24"/>
    </row>
    <row r="210" spans="1:123" x14ac:dyDescent="0.25">
      <c r="A210" s="102" t="s">
        <v>130</v>
      </c>
      <c r="B210" s="102">
        <v>8018</v>
      </c>
      <c r="C210" s="128">
        <v>35000</v>
      </c>
      <c r="D210" s="128">
        <v>35000</v>
      </c>
      <c r="E210" s="128">
        <v>35000</v>
      </c>
      <c r="F210" s="128">
        <v>35000</v>
      </c>
      <c r="G210" s="128">
        <v>35000</v>
      </c>
      <c r="H210" s="128">
        <v>35000</v>
      </c>
      <c r="I210" s="128">
        <v>35000</v>
      </c>
      <c r="J210" s="128">
        <v>35000</v>
      </c>
      <c r="K210" s="128">
        <v>35000</v>
      </c>
      <c r="L210" s="128">
        <v>35000</v>
      </c>
      <c r="M210" s="128">
        <v>35000</v>
      </c>
      <c r="N210" s="128">
        <v>35000</v>
      </c>
      <c r="O210" s="128">
        <v>35000</v>
      </c>
      <c r="P210" s="128">
        <v>35000</v>
      </c>
      <c r="Q210" s="128">
        <v>35000</v>
      </c>
      <c r="R210" s="128">
        <v>35000</v>
      </c>
      <c r="S210" s="128">
        <v>35000</v>
      </c>
      <c r="T210" s="128">
        <v>35000</v>
      </c>
      <c r="U210" s="128">
        <v>35000</v>
      </c>
      <c r="V210" s="128"/>
      <c r="W210" s="128"/>
      <c r="X210" s="128"/>
      <c r="Y210" s="128"/>
      <c r="Z210" s="128"/>
      <c r="AA210" s="128"/>
      <c r="AB210" s="128"/>
      <c r="AC210" s="128"/>
      <c r="AD210" s="128"/>
      <c r="AE210" s="128"/>
      <c r="AF210" s="128"/>
      <c r="AG210" s="128">
        <v>0</v>
      </c>
      <c r="AH210" s="130"/>
      <c r="AI210" s="127">
        <v>0</v>
      </c>
      <c r="AL210" s="183"/>
      <c r="AM210" s="101"/>
      <c r="AN210" s="101"/>
      <c r="AO210" s="101"/>
      <c r="AP210" s="101"/>
      <c r="AQ210" s="101"/>
      <c r="AR210" s="101"/>
      <c r="AS210" s="24"/>
      <c r="AT210" s="24"/>
      <c r="AU210" s="24"/>
      <c r="AV210" s="24"/>
      <c r="AW210" s="24"/>
      <c r="AX210" s="24"/>
      <c r="AY210" s="24"/>
      <c r="AZ210" s="24"/>
      <c r="BA210" s="24"/>
      <c r="BB210" s="24"/>
      <c r="BC210" s="24"/>
      <c r="BD210" s="24"/>
      <c r="BE210" s="24"/>
    </row>
    <row r="211" spans="1:123" x14ac:dyDescent="0.25">
      <c r="A211" s="102" t="s">
        <v>131</v>
      </c>
      <c r="B211" s="102">
        <v>1005</v>
      </c>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c r="AA211" s="128"/>
      <c r="AB211" s="128"/>
      <c r="AC211" s="128"/>
      <c r="AD211" s="128"/>
      <c r="AE211" s="128"/>
      <c r="AF211" s="128"/>
      <c r="AG211" s="128">
        <v>0</v>
      </c>
      <c r="AH211" s="130"/>
      <c r="AI211" s="127">
        <v>10000</v>
      </c>
      <c r="AL211" s="183"/>
      <c r="AM211" s="101"/>
      <c r="AN211" s="101"/>
      <c r="AO211" s="101"/>
      <c r="AP211" s="101"/>
      <c r="AQ211" s="101"/>
      <c r="AR211" s="101"/>
      <c r="AS211" s="24"/>
      <c r="AT211" s="24"/>
      <c r="AU211" s="24"/>
      <c r="AV211" s="24"/>
      <c r="AW211" s="24"/>
      <c r="AX211" s="24"/>
      <c r="AY211" s="24"/>
      <c r="AZ211" s="24"/>
      <c r="BA211" s="24"/>
      <c r="BB211" s="24"/>
      <c r="BC211" s="24"/>
      <c r="BD211" s="24"/>
      <c r="BE211" s="24"/>
    </row>
    <row r="212" spans="1:123" x14ac:dyDescent="0.25">
      <c r="A212" s="109" t="s">
        <v>149</v>
      </c>
      <c r="B212" s="109" t="s">
        <v>225</v>
      </c>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c r="AA212" s="128"/>
      <c r="AB212" s="128"/>
      <c r="AC212" s="128"/>
      <c r="AD212" s="128"/>
      <c r="AE212" s="128"/>
      <c r="AF212" s="128"/>
      <c r="AG212" s="128">
        <v>0</v>
      </c>
      <c r="AH212" s="130"/>
      <c r="AI212" s="126">
        <v>13171</v>
      </c>
      <c r="AL212" s="183"/>
      <c r="AM212" s="76"/>
      <c r="AN212" s="76"/>
      <c r="AO212" s="76"/>
      <c r="AP212" s="76"/>
      <c r="AQ212" s="76"/>
      <c r="AR212" s="76"/>
      <c r="AS212" s="76"/>
      <c r="AT212" s="76"/>
      <c r="AU212" s="76"/>
      <c r="AV212" s="76"/>
      <c r="AW212" s="76"/>
    </row>
    <row r="213" spans="1:123" x14ac:dyDescent="0.25">
      <c r="A213" s="173" t="s">
        <v>132</v>
      </c>
      <c r="B213" s="173">
        <v>1474</v>
      </c>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c r="AA213" s="128"/>
      <c r="AB213" s="128"/>
      <c r="AC213" s="128"/>
      <c r="AD213" s="128"/>
      <c r="AE213" s="128"/>
      <c r="AF213" s="128"/>
      <c r="AG213" s="128">
        <v>0</v>
      </c>
      <c r="AH213" s="130"/>
      <c r="AI213" s="126">
        <v>0</v>
      </c>
      <c r="AL213" s="183"/>
      <c r="AM213" s="76"/>
      <c r="AN213" s="76"/>
      <c r="AO213" s="76"/>
      <c r="AP213" s="76"/>
      <c r="AQ213" s="76"/>
      <c r="AR213" s="76"/>
      <c r="AS213" s="76"/>
      <c r="AT213" s="76"/>
      <c r="AU213" s="76"/>
      <c r="AV213" s="76"/>
      <c r="AW213" s="76"/>
    </row>
    <row r="214" spans="1:123" x14ac:dyDescent="0.25">
      <c r="A214" s="109" t="s">
        <v>98</v>
      </c>
      <c r="B214" s="107">
        <v>1024</v>
      </c>
      <c r="C214" s="128">
        <v>7000</v>
      </c>
      <c r="D214" s="128">
        <v>7000</v>
      </c>
      <c r="E214" s="128">
        <v>7000</v>
      </c>
      <c r="F214" s="128">
        <v>7000</v>
      </c>
      <c r="G214" s="128">
        <v>7000</v>
      </c>
      <c r="H214" s="128">
        <v>7000</v>
      </c>
      <c r="I214" s="128">
        <v>7000</v>
      </c>
      <c r="J214" s="128">
        <v>7000</v>
      </c>
      <c r="K214" s="128">
        <v>7000</v>
      </c>
      <c r="L214" s="128">
        <v>7000</v>
      </c>
      <c r="M214" s="128">
        <v>7000</v>
      </c>
      <c r="N214" s="128">
        <v>7000</v>
      </c>
      <c r="O214" s="128">
        <v>7000</v>
      </c>
      <c r="P214" s="128">
        <v>7000</v>
      </c>
      <c r="Q214" s="128">
        <v>7000</v>
      </c>
      <c r="R214" s="128">
        <v>7000</v>
      </c>
      <c r="S214" s="128">
        <v>7000</v>
      </c>
      <c r="T214" s="128">
        <v>9000</v>
      </c>
      <c r="U214" s="128">
        <v>7000</v>
      </c>
      <c r="V214" s="128"/>
      <c r="W214" s="128"/>
      <c r="X214" s="128"/>
      <c r="Y214" s="128"/>
      <c r="Z214" s="128"/>
      <c r="AA214" s="128"/>
      <c r="AB214" s="128"/>
      <c r="AC214" s="128"/>
      <c r="AD214" s="128"/>
      <c r="AE214" s="128"/>
      <c r="AF214" s="128"/>
      <c r="AG214" s="128">
        <v>0</v>
      </c>
      <c r="AH214" s="130"/>
      <c r="AI214" s="126">
        <v>0</v>
      </c>
      <c r="AL214" s="183"/>
      <c r="AM214" s="76"/>
      <c r="AN214" s="76"/>
      <c r="AO214" s="76"/>
      <c r="AP214" s="76"/>
      <c r="AQ214" s="76"/>
      <c r="AR214" s="76"/>
      <c r="AS214" s="76"/>
      <c r="AT214" s="76"/>
      <c r="AU214" s="76"/>
      <c r="AV214" s="76"/>
      <c r="AW214" s="76"/>
    </row>
    <row r="215" spans="1:123" x14ac:dyDescent="0.25">
      <c r="A215" s="173" t="s">
        <v>112</v>
      </c>
      <c r="B215" s="173">
        <v>1563</v>
      </c>
      <c r="C215" s="128">
        <v>5000</v>
      </c>
      <c r="D215" s="128">
        <v>5000</v>
      </c>
      <c r="E215" s="128">
        <v>5000</v>
      </c>
      <c r="F215" s="128">
        <v>5000</v>
      </c>
      <c r="G215" s="128">
        <v>5000</v>
      </c>
      <c r="H215" s="128">
        <v>5000</v>
      </c>
      <c r="I215" s="128">
        <v>5000</v>
      </c>
      <c r="J215" s="128">
        <v>5000</v>
      </c>
      <c r="K215" s="128">
        <v>5000</v>
      </c>
      <c r="L215" s="128">
        <v>5000</v>
      </c>
      <c r="M215" s="128">
        <v>5000</v>
      </c>
      <c r="N215" s="128">
        <v>5000</v>
      </c>
      <c r="O215" s="128">
        <v>5000</v>
      </c>
      <c r="P215" s="128">
        <v>5000</v>
      </c>
      <c r="Q215" s="128">
        <v>5000</v>
      </c>
      <c r="R215" s="128">
        <v>5000</v>
      </c>
      <c r="S215" s="128">
        <v>5000</v>
      </c>
      <c r="T215" s="128">
        <v>5000</v>
      </c>
      <c r="U215" s="128">
        <v>5000</v>
      </c>
      <c r="V215" s="128"/>
      <c r="W215" s="128"/>
      <c r="X215" s="128"/>
      <c r="Y215" s="128"/>
      <c r="Z215" s="128"/>
      <c r="AA215" s="128"/>
      <c r="AB215" s="128"/>
      <c r="AC215" s="128"/>
      <c r="AD215" s="128"/>
      <c r="AE215" s="128"/>
      <c r="AF215" s="128"/>
      <c r="AG215" s="128">
        <v>0</v>
      </c>
      <c r="AH215" s="130"/>
      <c r="AI215" s="126">
        <v>17000</v>
      </c>
      <c r="AL215" s="183"/>
      <c r="AM215" s="76"/>
      <c r="AN215" s="76"/>
      <c r="AO215" s="76"/>
      <c r="AP215" s="76"/>
      <c r="AQ215" s="76"/>
      <c r="AR215" s="76"/>
      <c r="AS215" s="76"/>
      <c r="AT215" s="76"/>
      <c r="AU215" s="76"/>
      <c r="AV215" s="76"/>
      <c r="AW215" s="76"/>
    </row>
    <row r="216" spans="1:123" x14ac:dyDescent="0.25">
      <c r="A216" s="109" t="s">
        <v>119</v>
      </c>
      <c r="B216" s="109">
        <v>8014</v>
      </c>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c r="AA216" s="128"/>
      <c r="AB216" s="128"/>
      <c r="AC216" s="128"/>
      <c r="AD216" s="128"/>
      <c r="AE216" s="128"/>
      <c r="AF216" s="128"/>
      <c r="AG216" s="128">
        <v>0</v>
      </c>
      <c r="AH216" s="130"/>
      <c r="AI216" s="126">
        <v>0</v>
      </c>
      <c r="AL216" s="183"/>
      <c r="AN216" s="76"/>
      <c r="AO216" s="76"/>
      <c r="AP216" s="76"/>
      <c r="AQ216" s="76"/>
      <c r="AR216" s="76"/>
      <c r="AS216" s="76"/>
      <c r="AT216" s="76"/>
      <c r="AU216" s="76"/>
      <c r="AV216" s="76"/>
      <c r="AW216" s="76"/>
    </row>
    <row r="217" spans="1:123" x14ac:dyDescent="0.25">
      <c r="A217" s="109" t="s">
        <v>99</v>
      </c>
      <c r="B217" s="109">
        <v>1353</v>
      </c>
      <c r="C217" s="128">
        <v>8000</v>
      </c>
      <c r="D217" s="128">
        <v>8000</v>
      </c>
      <c r="E217" s="128">
        <v>8000</v>
      </c>
      <c r="F217" s="128">
        <v>8000</v>
      </c>
      <c r="G217" s="128">
        <v>8000</v>
      </c>
      <c r="H217" s="128">
        <v>8000</v>
      </c>
      <c r="I217" s="128">
        <v>8000</v>
      </c>
      <c r="J217" s="128">
        <v>8000</v>
      </c>
      <c r="K217" s="128">
        <v>8000</v>
      </c>
      <c r="L217" s="128">
        <v>8000</v>
      </c>
      <c r="M217" s="128">
        <v>8000</v>
      </c>
      <c r="N217" s="128">
        <v>8000</v>
      </c>
      <c r="O217" s="128">
        <v>8000</v>
      </c>
      <c r="P217" s="128">
        <v>8000</v>
      </c>
      <c r="Q217" s="128">
        <v>8000</v>
      </c>
      <c r="R217" s="128">
        <v>8000</v>
      </c>
      <c r="S217" s="128">
        <v>8000</v>
      </c>
      <c r="T217" s="128">
        <v>13000</v>
      </c>
      <c r="U217" s="128">
        <v>13000</v>
      </c>
      <c r="V217" s="128"/>
      <c r="W217" s="128"/>
      <c r="X217" s="128"/>
      <c r="Y217" s="128"/>
      <c r="Z217" s="128"/>
      <c r="AA217" s="128"/>
      <c r="AB217" s="128"/>
      <c r="AC217" s="128"/>
      <c r="AD217" s="128"/>
      <c r="AE217" s="128"/>
      <c r="AF217" s="128"/>
      <c r="AG217" s="128">
        <v>0</v>
      </c>
      <c r="AH217" s="130"/>
      <c r="AI217" s="126">
        <v>0</v>
      </c>
      <c r="AL217" s="183"/>
      <c r="AM217" s="76"/>
      <c r="AN217" s="76"/>
      <c r="AO217" s="76"/>
      <c r="AP217" s="76"/>
      <c r="AQ217" s="76"/>
      <c r="AR217" s="76"/>
      <c r="AS217" s="76"/>
      <c r="AT217" s="76"/>
      <c r="AU217" s="76"/>
      <c r="AV217" s="76"/>
      <c r="AW217" s="76"/>
    </row>
    <row r="218" spans="1:123" s="61" customFormat="1" x14ac:dyDescent="0.25">
      <c r="A218" s="109" t="s">
        <v>87</v>
      </c>
      <c r="B218" s="109">
        <v>1428</v>
      </c>
      <c r="C218" s="128">
        <v>15000</v>
      </c>
      <c r="D218" s="128">
        <v>15000</v>
      </c>
      <c r="E218" s="128">
        <v>15000</v>
      </c>
      <c r="F218" s="128">
        <v>15000</v>
      </c>
      <c r="G218" s="128">
        <v>15000</v>
      </c>
      <c r="H218" s="128">
        <v>15000</v>
      </c>
      <c r="I218" s="128">
        <v>15000</v>
      </c>
      <c r="J218" s="128">
        <v>15000</v>
      </c>
      <c r="K218" s="128">
        <v>15000</v>
      </c>
      <c r="L218" s="128">
        <v>15000</v>
      </c>
      <c r="M218" s="128">
        <v>15000</v>
      </c>
      <c r="N218" s="128">
        <v>15000</v>
      </c>
      <c r="O218" s="128">
        <v>15000</v>
      </c>
      <c r="P218" s="128">
        <v>15000</v>
      </c>
      <c r="Q218" s="128">
        <v>15000</v>
      </c>
      <c r="R218" s="128">
        <v>15000</v>
      </c>
      <c r="S218" s="128">
        <v>15000</v>
      </c>
      <c r="T218" s="128">
        <v>15000</v>
      </c>
      <c r="U218" s="128">
        <v>15000</v>
      </c>
      <c r="V218" s="128"/>
      <c r="W218" s="128"/>
      <c r="X218" s="128"/>
      <c r="Y218" s="128"/>
      <c r="Z218" s="128"/>
      <c r="AA218" s="128"/>
      <c r="AB218" s="128"/>
      <c r="AC218" s="128"/>
      <c r="AD218" s="128"/>
      <c r="AE218" s="128"/>
      <c r="AF218" s="128"/>
      <c r="AG218" s="128">
        <v>0</v>
      </c>
      <c r="AH218" s="130"/>
      <c r="AI218" s="126">
        <v>20000</v>
      </c>
      <c r="AJ218"/>
      <c r="AK218"/>
      <c r="AL218" s="183"/>
      <c r="AM218" s="76"/>
      <c r="AN218" s="76"/>
      <c r="AO218" s="76"/>
      <c r="AP218" s="76"/>
      <c r="AQ218" s="76"/>
      <c r="AR218" s="76"/>
      <c r="AS218" s="76"/>
      <c r="AT218" s="76"/>
      <c r="AU218" s="76"/>
      <c r="AV218" s="76"/>
      <c r="AW218" s="76"/>
    </row>
    <row r="219" spans="1:123" s="61" customFormat="1" x14ac:dyDescent="0.25">
      <c r="A219" s="109" t="s">
        <v>134</v>
      </c>
      <c r="B219" s="109">
        <v>1505</v>
      </c>
      <c r="C219" s="128">
        <v>5000</v>
      </c>
      <c r="D219" s="128">
        <v>5000</v>
      </c>
      <c r="E219" s="128">
        <v>5000</v>
      </c>
      <c r="F219" s="128">
        <v>5000</v>
      </c>
      <c r="G219" s="128">
        <v>5000</v>
      </c>
      <c r="H219" s="128">
        <v>5000</v>
      </c>
      <c r="I219" s="128">
        <v>5000</v>
      </c>
      <c r="J219" s="128">
        <v>5000</v>
      </c>
      <c r="K219" s="128">
        <v>5000</v>
      </c>
      <c r="L219" s="128">
        <v>5000</v>
      </c>
      <c r="M219" s="128">
        <v>5000</v>
      </c>
      <c r="N219" s="128">
        <v>5000</v>
      </c>
      <c r="O219" s="128">
        <v>5000</v>
      </c>
      <c r="P219" s="128">
        <v>5000</v>
      </c>
      <c r="Q219" s="128">
        <v>5000</v>
      </c>
      <c r="R219" s="128">
        <v>5000</v>
      </c>
      <c r="S219" s="128">
        <v>5000</v>
      </c>
      <c r="T219" s="128">
        <v>5000</v>
      </c>
      <c r="U219" s="128">
        <v>5000</v>
      </c>
      <c r="V219" s="128"/>
      <c r="W219" s="128"/>
      <c r="X219" s="128"/>
      <c r="Y219" s="128"/>
      <c r="Z219" s="128"/>
      <c r="AA219" s="128"/>
      <c r="AB219" s="128"/>
      <c r="AC219" s="128"/>
      <c r="AD219" s="128"/>
      <c r="AE219" s="128"/>
      <c r="AF219" s="128"/>
      <c r="AG219" s="128">
        <v>0</v>
      </c>
      <c r="AH219" s="130"/>
      <c r="AI219" s="126">
        <v>13000</v>
      </c>
      <c r="AJ219"/>
      <c r="AK219"/>
      <c r="AL219" s="183"/>
      <c r="AM219" s="169"/>
      <c r="AN219" s="76"/>
      <c r="AO219" s="76"/>
      <c r="AP219" s="76"/>
      <c r="AQ219" s="76"/>
      <c r="AR219" s="76"/>
      <c r="AS219" s="76"/>
      <c r="AT219" s="76"/>
      <c r="AU219" s="76"/>
      <c r="AV219" s="76"/>
      <c r="AW219" s="76"/>
    </row>
    <row r="220" spans="1:123" s="61" customFormat="1" x14ac:dyDescent="0.25">
      <c r="A220" s="109" t="s">
        <v>133</v>
      </c>
      <c r="B220" s="109">
        <v>1225</v>
      </c>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c r="AA220" s="128"/>
      <c r="AB220" s="128"/>
      <c r="AC220" s="128"/>
      <c r="AD220" s="128"/>
      <c r="AE220" s="128"/>
      <c r="AF220" s="128"/>
      <c r="AG220" s="128">
        <v>0</v>
      </c>
      <c r="AH220" s="130"/>
      <c r="AI220" s="126">
        <v>0</v>
      </c>
      <c r="AJ220"/>
      <c r="AK220"/>
      <c r="AL220" s="183"/>
      <c r="AM220" s="76"/>
      <c r="AN220" s="76"/>
      <c r="AO220" s="76"/>
      <c r="AP220" s="76"/>
      <c r="AQ220" s="76"/>
      <c r="AR220" s="76"/>
      <c r="AS220" s="76"/>
      <c r="AT220" s="76"/>
      <c r="AU220" s="76"/>
      <c r="AV220" s="76"/>
      <c r="AW220" s="76"/>
    </row>
    <row r="221" spans="1:123" x14ac:dyDescent="0.25">
      <c r="A221" s="109" t="s">
        <v>116</v>
      </c>
      <c r="B221" s="109" t="s">
        <v>217</v>
      </c>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c r="AA221" s="128"/>
      <c r="AB221" s="128"/>
      <c r="AC221" s="128"/>
      <c r="AD221" s="128"/>
      <c r="AE221" s="128"/>
      <c r="AF221" s="128"/>
      <c r="AG221" s="128">
        <v>0</v>
      </c>
      <c r="AH221" s="130"/>
      <c r="AI221" s="126">
        <v>0</v>
      </c>
      <c r="AL221" s="183"/>
      <c r="AM221" s="76"/>
      <c r="AN221" s="76"/>
      <c r="AO221" s="76"/>
      <c r="AP221" s="76"/>
      <c r="AQ221" s="76"/>
      <c r="AR221" s="76"/>
      <c r="AS221" s="76"/>
      <c r="AT221" s="76"/>
      <c r="AU221" s="76"/>
      <c r="AV221" s="76"/>
      <c r="AW221" s="76"/>
    </row>
    <row r="222" spans="1:123" x14ac:dyDescent="0.25">
      <c r="A222" s="109" t="s">
        <v>93</v>
      </c>
      <c r="B222" s="109">
        <v>1506</v>
      </c>
      <c r="C222" s="128">
        <v>20000</v>
      </c>
      <c r="D222" s="128">
        <v>20000</v>
      </c>
      <c r="E222" s="128">
        <v>20000</v>
      </c>
      <c r="F222" s="128">
        <v>20000</v>
      </c>
      <c r="G222" s="128">
        <v>20000</v>
      </c>
      <c r="H222" s="128">
        <v>20000</v>
      </c>
      <c r="I222" s="128">
        <v>20000</v>
      </c>
      <c r="J222" s="128">
        <v>20000</v>
      </c>
      <c r="K222" s="128">
        <v>20000</v>
      </c>
      <c r="L222" s="128">
        <v>20000</v>
      </c>
      <c r="M222" s="128">
        <v>20000</v>
      </c>
      <c r="N222" s="128">
        <v>20000</v>
      </c>
      <c r="O222" s="128">
        <v>20000</v>
      </c>
      <c r="P222" s="128">
        <v>15000</v>
      </c>
      <c r="Q222" s="128">
        <v>15000</v>
      </c>
      <c r="R222" s="128">
        <v>15000</v>
      </c>
      <c r="S222" s="128">
        <v>15000</v>
      </c>
      <c r="T222" s="128">
        <v>20000</v>
      </c>
      <c r="U222" s="128">
        <v>20000</v>
      </c>
      <c r="V222" s="128"/>
      <c r="W222" s="128"/>
      <c r="X222" s="128"/>
      <c r="Y222" s="128"/>
      <c r="Z222" s="128"/>
      <c r="AA222" s="128"/>
      <c r="AB222" s="128"/>
      <c r="AC222" s="128"/>
      <c r="AD222" s="128"/>
      <c r="AE222" s="128"/>
      <c r="AF222" s="128"/>
      <c r="AG222" s="128">
        <v>0</v>
      </c>
      <c r="AH222" s="130"/>
      <c r="AI222" s="126">
        <v>0</v>
      </c>
      <c r="AL222" s="183"/>
    </row>
    <row r="223" spans="1:123" x14ac:dyDescent="0.25">
      <c r="A223" s="109" t="s">
        <v>86</v>
      </c>
      <c r="B223" s="109">
        <v>8291</v>
      </c>
      <c r="C223" s="128">
        <v>41000</v>
      </c>
      <c r="D223" s="128">
        <v>41000</v>
      </c>
      <c r="E223" s="128">
        <v>41000</v>
      </c>
      <c r="F223" s="128">
        <v>41000</v>
      </c>
      <c r="G223" s="128">
        <v>41000</v>
      </c>
      <c r="H223" s="128">
        <v>0</v>
      </c>
      <c r="I223" s="128">
        <v>0</v>
      </c>
      <c r="J223" s="128">
        <v>0</v>
      </c>
      <c r="K223" s="128">
        <v>0</v>
      </c>
      <c r="L223" s="128">
        <v>10000</v>
      </c>
      <c r="M223" s="128">
        <v>0</v>
      </c>
      <c r="N223" s="128">
        <v>0</v>
      </c>
      <c r="O223" s="128">
        <v>0</v>
      </c>
      <c r="P223" s="128">
        <v>0</v>
      </c>
      <c r="Q223" s="128">
        <v>0</v>
      </c>
      <c r="R223" s="128">
        <v>0</v>
      </c>
      <c r="S223" s="128">
        <v>0</v>
      </c>
      <c r="T223" s="128">
        <v>0</v>
      </c>
      <c r="U223" s="128">
        <v>0</v>
      </c>
      <c r="V223" s="128"/>
      <c r="W223" s="128"/>
      <c r="X223" s="128"/>
      <c r="Y223" s="128"/>
      <c r="Z223" s="128"/>
      <c r="AA223" s="128"/>
      <c r="AB223" s="128"/>
      <c r="AC223" s="128"/>
      <c r="AD223" s="128"/>
      <c r="AE223" s="128"/>
      <c r="AF223" s="128"/>
      <c r="AG223" s="128">
        <v>0</v>
      </c>
      <c r="AH223" s="130"/>
      <c r="AI223" s="126">
        <v>0</v>
      </c>
      <c r="AL223" s="183"/>
      <c r="AM223" s="67"/>
      <c r="AN223" s="67"/>
      <c r="AO223" s="67"/>
      <c r="AP223" s="67"/>
      <c r="AQ223" s="67"/>
      <c r="AR223" s="67"/>
      <c r="AS223" s="67"/>
      <c r="AT223" s="67"/>
      <c r="AU223" s="67"/>
      <c r="AV223" s="67"/>
      <c r="AW223" s="67"/>
      <c r="AX223" s="24"/>
      <c r="AY223" s="24"/>
      <c r="AZ223" s="24"/>
      <c r="BA223" s="24"/>
      <c r="BB223" s="24"/>
      <c r="BC223" s="24"/>
      <c r="BD223" s="24"/>
      <c r="BE223" s="24"/>
      <c r="BF223" s="24"/>
      <c r="BG223" s="24"/>
      <c r="BH223" s="24"/>
      <c r="BI223" s="24"/>
      <c r="BJ223" s="24"/>
      <c r="BK223" s="24"/>
      <c r="BL223" s="24"/>
      <c r="BM223" s="24"/>
      <c r="BN223" s="24"/>
      <c r="BO223" s="24"/>
      <c r="BP223" s="24"/>
      <c r="BQ223" s="24"/>
      <c r="BR223" s="24"/>
      <c r="BS223" s="24"/>
      <c r="BT223" s="24"/>
      <c r="BU223" s="24"/>
      <c r="BV223" s="24"/>
      <c r="BW223" s="24"/>
      <c r="BX223" s="24"/>
      <c r="BY223" s="24"/>
      <c r="BZ223" s="24"/>
      <c r="CA223" s="24"/>
      <c r="CB223" s="24"/>
      <c r="CC223" s="24"/>
      <c r="CD223" s="24"/>
      <c r="CE223" s="24"/>
      <c r="CF223" s="24"/>
      <c r="CG223" s="24"/>
      <c r="CH223" s="24"/>
      <c r="CI223" s="24"/>
      <c r="CJ223" s="24"/>
      <c r="CK223" s="24"/>
      <c r="CL223" s="24"/>
      <c r="CM223" s="24"/>
      <c r="CN223" s="24"/>
      <c r="CO223" s="24"/>
      <c r="CP223" s="24"/>
      <c r="CQ223" s="24"/>
      <c r="CR223" s="24"/>
      <c r="CS223" s="24"/>
      <c r="CT223" s="24"/>
      <c r="CU223" s="24"/>
      <c r="CV223" s="24"/>
      <c r="CW223" s="24"/>
      <c r="CX223" s="24"/>
      <c r="CY223" s="24"/>
      <c r="CZ223" s="24"/>
      <c r="DA223" s="24"/>
      <c r="DB223" s="24"/>
      <c r="DC223" s="24"/>
      <c r="DD223" s="24"/>
      <c r="DE223" s="24"/>
      <c r="DF223" s="24"/>
      <c r="DG223" s="24"/>
      <c r="DH223" s="24"/>
      <c r="DI223" s="24"/>
      <c r="DJ223" s="24"/>
      <c r="DK223" s="24"/>
      <c r="DL223" s="24"/>
      <c r="DM223" s="24"/>
      <c r="DN223" s="24"/>
      <c r="DO223" s="24"/>
      <c r="DP223" s="24"/>
      <c r="DQ223" s="24"/>
      <c r="DR223" s="24"/>
      <c r="DS223" s="24"/>
    </row>
    <row r="224" spans="1:123" x14ac:dyDescent="0.25">
      <c r="A224" s="109" t="s">
        <v>135</v>
      </c>
      <c r="B224" s="109">
        <v>1326</v>
      </c>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c r="AA224" s="128"/>
      <c r="AB224" s="128"/>
      <c r="AC224" s="128"/>
      <c r="AD224" s="128"/>
      <c r="AE224" s="128"/>
      <c r="AF224" s="128"/>
      <c r="AG224" s="128">
        <v>0</v>
      </c>
      <c r="AH224" s="130"/>
      <c r="AI224" s="126">
        <v>8000</v>
      </c>
      <c r="AL224" s="183"/>
      <c r="AM224" s="67"/>
      <c r="AN224" s="67"/>
      <c r="AO224" s="67"/>
      <c r="AP224" s="67"/>
      <c r="AQ224" s="67"/>
      <c r="AR224" s="67"/>
      <c r="AS224" s="67"/>
      <c r="AT224" s="67"/>
      <c r="AU224" s="67"/>
      <c r="AV224" s="67"/>
      <c r="AW224" s="67"/>
      <c r="AX224" s="24"/>
      <c r="AY224" s="24"/>
      <c r="AZ224" s="24"/>
      <c r="BA224" s="24"/>
      <c r="BB224" s="24"/>
      <c r="BC224" s="24"/>
      <c r="BD224" s="24"/>
      <c r="BE224" s="24"/>
      <c r="BF224" s="24"/>
      <c r="BG224" s="24"/>
      <c r="BH224" s="24"/>
      <c r="BI224" s="24"/>
      <c r="BJ224" s="24"/>
      <c r="BK224" s="24"/>
      <c r="BL224" s="24"/>
      <c r="BM224" s="24"/>
      <c r="BN224" s="24"/>
      <c r="BO224" s="24"/>
      <c r="BP224" s="24"/>
      <c r="BQ224" s="24"/>
      <c r="BR224" s="24"/>
      <c r="BS224" s="24"/>
      <c r="BT224" s="24"/>
      <c r="BU224" s="24"/>
      <c r="BV224" s="24"/>
      <c r="BW224" s="24"/>
      <c r="BX224" s="24"/>
      <c r="BY224" s="24"/>
      <c r="BZ224" s="24"/>
      <c r="CA224" s="24"/>
      <c r="CB224" s="24"/>
      <c r="CC224" s="24"/>
      <c r="CD224" s="24"/>
      <c r="CE224" s="24"/>
      <c r="CF224" s="24"/>
      <c r="CG224" s="24"/>
      <c r="CH224" s="24"/>
      <c r="CI224" s="24"/>
      <c r="CJ224" s="24"/>
      <c r="CK224" s="24"/>
      <c r="CL224" s="24"/>
      <c r="CM224" s="24"/>
      <c r="CN224" s="24"/>
      <c r="CO224" s="24"/>
      <c r="CP224" s="24"/>
      <c r="CQ224" s="24"/>
      <c r="CR224" s="24"/>
      <c r="CS224" s="24"/>
      <c r="CT224" s="24"/>
      <c r="CU224" s="24"/>
      <c r="CV224" s="24"/>
      <c r="CW224" s="24"/>
      <c r="CX224" s="24"/>
      <c r="CY224" s="24"/>
      <c r="CZ224" s="24"/>
      <c r="DA224" s="24"/>
      <c r="DB224" s="24"/>
      <c r="DC224" s="24"/>
      <c r="DD224" s="24"/>
      <c r="DE224" s="24"/>
      <c r="DF224" s="24"/>
      <c r="DG224" s="24"/>
      <c r="DH224" s="24"/>
      <c r="DI224" s="24"/>
      <c r="DJ224" s="24"/>
      <c r="DK224" s="24"/>
      <c r="DL224" s="24"/>
      <c r="DM224" s="24"/>
      <c r="DN224" s="24"/>
      <c r="DO224" s="24"/>
      <c r="DP224" s="24"/>
      <c r="DQ224" s="24"/>
      <c r="DR224" s="24"/>
      <c r="DS224" s="24"/>
    </row>
    <row r="225" spans="1:123" x14ac:dyDescent="0.25">
      <c r="A225" s="109" t="s">
        <v>96</v>
      </c>
      <c r="B225" s="109">
        <v>1020</v>
      </c>
      <c r="C225" s="128">
        <v>14250</v>
      </c>
      <c r="D225" s="128">
        <v>14250</v>
      </c>
      <c r="E225" s="128">
        <v>14250</v>
      </c>
      <c r="F225" s="128">
        <v>14250</v>
      </c>
      <c r="G225" s="128">
        <v>14250</v>
      </c>
      <c r="H225" s="128">
        <v>14250</v>
      </c>
      <c r="I225" s="128">
        <v>14250</v>
      </c>
      <c r="J225" s="128">
        <v>14250</v>
      </c>
      <c r="K225" s="128">
        <v>14250</v>
      </c>
      <c r="L225" s="128">
        <v>14250</v>
      </c>
      <c r="M225" s="128">
        <v>14250</v>
      </c>
      <c r="N225" s="128">
        <v>14250</v>
      </c>
      <c r="O225" s="128">
        <v>14250</v>
      </c>
      <c r="P225" s="128">
        <v>14250</v>
      </c>
      <c r="Q225" s="128">
        <v>14250</v>
      </c>
      <c r="R225" s="128">
        <v>20000</v>
      </c>
      <c r="S225" s="128">
        <v>20000</v>
      </c>
      <c r="T225" s="128">
        <v>20000</v>
      </c>
      <c r="U225" s="128">
        <v>20000</v>
      </c>
      <c r="V225" s="128"/>
      <c r="W225" s="128"/>
      <c r="X225" s="128"/>
      <c r="Y225" s="128"/>
      <c r="Z225" s="128"/>
      <c r="AA225" s="128"/>
      <c r="AB225" s="128"/>
      <c r="AC225" s="128"/>
      <c r="AD225" s="128"/>
      <c r="AE225" s="128"/>
      <c r="AF225" s="128"/>
      <c r="AG225" s="128">
        <v>0</v>
      </c>
      <c r="AH225" s="130"/>
      <c r="AI225" s="126">
        <v>0</v>
      </c>
      <c r="AL225" s="183"/>
      <c r="AM225" s="67"/>
      <c r="AN225" s="67"/>
      <c r="AO225" s="67"/>
      <c r="AP225" s="67"/>
      <c r="AQ225" s="67"/>
      <c r="AR225" s="67"/>
      <c r="AS225" s="67"/>
      <c r="AT225" s="67"/>
      <c r="AU225" s="67"/>
      <c r="AV225" s="67"/>
      <c r="AW225" s="67"/>
      <c r="AX225" s="24"/>
      <c r="AY225" s="24"/>
      <c r="AZ225" s="24"/>
      <c r="BA225" s="24"/>
      <c r="BB225" s="24"/>
      <c r="BC225" s="24"/>
      <c r="BD225" s="24"/>
      <c r="BE225" s="24"/>
      <c r="BF225" s="24"/>
      <c r="BG225" s="24"/>
      <c r="BH225" s="24"/>
      <c r="BI225" s="24"/>
      <c r="BJ225" s="24"/>
      <c r="BK225" s="24"/>
      <c r="BL225" s="24"/>
      <c r="BM225" s="24"/>
      <c r="BN225" s="24"/>
      <c r="BO225" s="24"/>
      <c r="BP225" s="24"/>
      <c r="BQ225" s="24"/>
      <c r="BR225" s="24"/>
      <c r="BS225" s="24"/>
      <c r="BT225" s="24"/>
      <c r="BU225" s="24"/>
      <c r="BV225" s="24"/>
      <c r="BW225" s="24"/>
      <c r="BX225" s="24"/>
      <c r="BY225" s="24"/>
      <c r="BZ225" s="24"/>
      <c r="CA225" s="24"/>
      <c r="CB225" s="24"/>
      <c r="CC225" s="24"/>
      <c r="CD225" s="24"/>
      <c r="CE225" s="24"/>
      <c r="CF225" s="24"/>
      <c r="CG225" s="24"/>
      <c r="CH225" s="24"/>
      <c r="CI225" s="24"/>
      <c r="CJ225" s="24"/>
      <c r="CK225" s="24"/>
      <c r="CL225" s="24"/>
      <c r="CM225" s="24"/>
      <c r="CN225" s="24"/>
      <c r="CO225" s="24"/>
      <c r="CP225" s="24"/>
      <c r="CQ225" s="24"/>
      <c r="CR225" s="24"/>
      <c r="CS225" s="24"/>
      <c r="CT225" s="24"/>
      <c r="CU225" s="24"/>
      <c r="CV225" s="24"/>
      <c r="CW225" s="24"/>
      <c r="CX225" s="24"/>
      <c r="CY225" s="24"/>
      <c r="CZ225" s="24"/>
      <c r="DA225" s="24"/>
      <c r="DB225" s="24"/>
      <c r="DC225" s="24"/>
      <c r="DD225" s="24"/>
      <c r="DE225" s="24"/>
      <c r="DF225" s="24"/>
      <c r="DG225" s="24"/>
      <c r="DH225" s="24"/>
      <c r="DI225" s="24"/>
      <c r="DJ225" s="24"/>
      <c r="DK225" s="24"/>
      <c r="DL225" s="24"/>
      <c r="DM225" s="24"/>
      <c r="DN225" s="24"/>
      <c r="DO225" s="24"/>
      <c r="DP225" s="24"/>
      <c r="DQ225" s="24"/>
      <c r="DR225" s="24"/>
      <c r="DS225" s="24"/>
    </row>
    <row r="226" spans="1:123" x14ac:dyDescent="0.25">
      <c r="A226" s="109" t="s">
        <v>89</v>
      </c>
      <c r="B226" s="109">
        <v>1000</v>
      </c>
      <c r="C226" s="128">
        <v>40000</v>
      </c>
      <c r="D226" s="128">
        <v>40000</v>
      </c>
      <c r="E226" s="128">
        <v>40000</v>
      </c>
      <c r="F226" s="128">
        <v>40000</v>
      </c>
      <c r="G226" s="128">
        <v>40000</v>
      </c>
      <c r="H226" s="128">
        <v>40000</v>
      </c>
      <c r="I226" s="128">
        <v>40000</v>
      </c>
      <c r="J226" s="128">
        <v>40000</v>
      </c>
      <c r="K226" s="128">
        <v>40000</v>
      </c>
      <c r="L226" s="128">
        <v>40000</v>
      </c>
      <c r="M226" s="128">
        <v>40000</v>
      </c>
      <c r="N226" s="128">
        <v>40000</v>
      </c>
      <c r="O226" s="128">
        <v>35000</v>
      </c>
      <c r="P226" s="128">
        <v>30000</v>
      </c>
      <c r="Q226" s="128">
        <v>30000</v>
      </c>
      <c r="R226" s="128">
        <v>30000</v>
      </c>
      <c r="S226" s="128">
        <v>30000</v>
      </c>
      <c r="T226" s="128">
        <v>35000</v>
      </c>
      <c r="U226" s="128">
        <v>35000</v>
      </c>
      <c r="V226" s="128"/>
      <c r="W226" s="128"/>
      <c r="X226" s="128"/>
      <c r="Y226" s="128"/>
      <c r="Z226" s="128"/>
      <c r="AA226" s="128"/>
      <c r="AB226" s="128"/>
      <c r="AC226" s="128"/>
      <c r="AD226" s="128"/>
      <c r="AE226" s="128"/>
      <c r="AF226" s="128"/>
      <c r="AG226" s="128">
        <v>0</v>
      </c>
      <c r="AH226" s="130"/>
      <c r="AI226" s="126">
        <v>15000</v>
      </c>
      <c r="AL226" s="183"/>
      <c r="AM226" s="24"/>
      <c r="AN226" s="24"/>
      <c r="AO226" s="24"/>
      <c r="AP226" s="24"/>
      <c r="AQ226" s="24"/>
      <c r="AR226" s="24"/>
      <c r="AS226" s="24"/>
      <c r="AT226" s="24"/>
      <c r="AU226" s="24"/>
      <c r="AV226" s="24"/>
      <c r="AW226" s="24"/>
      <c r="AX226" s="24"/>
      <c r="AY226" s="24"/>
      <c r="AZ226" s="24"/>
      <c r="BA226" s="24"/>
      <c r="BB226" s="24"/>
      <c r="BC226" s="24"/>
      <c r="BD226" s="24"/>
      <c r="BE226" s="24"/>
      <c r="BF226" s="24"/>
      <c r="BG226" s="24"/>
      <c r="BH226" s="24"/>
      <c r="BI226" s="24"/>
      <c r="BJ226" s="24"/>
      <c r="BK226" s="24"/>
      <c r="BL226" s="24"/>
      <c r="BM226" s="24"/>
      <c r="BN226" s="24"/>
      <c r="BO226" s="24"/>
      <c r="BP226" s="24"/>
      <c r="BQ226" s="24"/>
      <c r="BR226" s="24"/>
      <c r="BS226" s="24"/>
      <c r="BT226" s="24"/>
      <c r="BU226" s="24"/>
      <c r="BV226" s="24"/>
      <c r="BW226" s="24"/>
      <c r="BX226" s="24"/>
      <c r="BY226" s="24"/>
      <c r="BZ226" s="24"/>
      <c r="CA226" s="24"/>
      <c r="CB226" s="24"/>
      <c r="CC226" s="24"/>
      <c r="CD226" s="24"/>
      <c r="CE226" s="24"/>
      <c r="CF226" s="24"/>
      <c r="CG226" s="24"/>
      <c r="CH226" s="24"/>
      <c r="CI226" s="24"/>
      <c r="CJ226" s="24"/>
      <c r="CK226" s="24"/>
      <c r="CL226" s="24"/>
      <c r="CM226" s="24"/>
      <c r="CN226" s="24"/>
      <c r="CO226" s="24"/>
      <c r="CP226" s="24"/>
      <c r="CQ226" s="24"/>
      <c r="CR226" s="24"/>
      <c r="CS226" s="24"/>
      <c r="CT226" s="24"/>
      <c r="CU226" s="24"/>
      <c r="CV226" s="24"/>
      <c r="CW226" s="24"/>
      <c r="CX226" s="24"/>
      <c r="CY226" s="24"/>
      <c r="CZ226" s="24"/>
      <c r="DA226" s="24"/>
      <c r="DB226" s="24"/>
      <c r="DC226" s="24"/>
      <c r="DD226" s="24"/>
      <c r="DE226" s="24"/>
      <c r="DF226" s="24"/>
      <c r="DG226" s="24"/>
      <c r="DH226" s="24"/>
      <c r="DI226" s="24"/>
      <c r="DJ226" s="24"/>
      <c r="DK226" s="24"/>
      <c r="DL226" s="24"/>
      <c r="DM226" s="24"/>
      <c r="DN226" s="24"/>
      <c r="DO226" s="24"/>
      <c r="DP226" s="24"/>
      <c r="DQ226" s="24"/>
      <c r="DR226" s="24"/>
      <c r="DS226" s="24"/>
    </row>
    <row r="227" spans="1:123" x14ac:dyDescent="0.25">
      <c r="A227" s="109" t="s">
        <v>136</v>
      </c>
      <c r="B227" s="109">
        <v>1383</v>
      </c>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c r="AA227" s="128"/>
      <c r="AB227" s="128"/>
      <c r="AC227" s="128"/>
      <c r="AD227" s="128"/>
      <c r="AE227" s="128"/>
      <c r="AF227" s="128"/>
      <c r="AG227" s="128">
        <v>0</v>
      </c>
      <c r="AH227" s="130"/>
      <c r="AI227" s="126">
        <v>0</v>
      </c>
      <c r="AL227" s="183"/>
      <c r="AM227" s="24"/>
      <c r="AN227" s="24"/>
      <c r="AO227" s="24"/>
      <c r="AP227" s="24"/>
      <c r="AQ227" s="24"/>
      <c r="AR227" s="24"/>
      <c r="AS227" s="24"/>
      <c r="AT227" s="24"/>
      <c r="AU227" s="24"/>
      <c r="AV227" s="24"/>
      <c r="AW227" s="24"/>
      <c r="AX227" s="24"/>
      <c r="AY227" s="24"/>
      <c r="AZ227" s="24"/>
      <c r="BA227" s="24"/>
      <c r="BB227" s="24"/>
      <c r="BC227" s="24"/>
      <c r="BD227" s="24"/>
      <c r="BE227" s="24"/>
      <c r="BF227" s="24"/>
      <c r="BG227" s="24"/>
      <c r="BH227" s="24"/>
      <c r="BI227" s="24"/>
      <c r="BJ227" s="24"/>
      <c r="BK227" s="24"/>
      <c r="BL227" s="24"/>
      <c r="BM227" s="24"/>
      <c r="BN227" s="24"/>
      <c r="BO227" s="24"/>
      <c r="BP227" s="24"/>
      <c r="BQ227" s="24"/>
      <c r="BR227" s="24"/>
      <c r="BS227" s="24"/>
      <c r="BT227" s="24"/>
      <c r="BU227" s="24"/>
      <c r="BV227" s="24"/>
      <c r="BW227" s="24"/>
      <c r="BX227" s="24"/>
      <c r="BY227" s="24"/>
      <c r="BZ227" s="24"/>
      <c r="CA227" s="24"/>
      <c r="CB227" s="24"/>
      <c r="CC227" s="24"/>
      <c r="CD227" s="24"/>
      <c r="CE227" s="24"/>
      <c r="CF227" s="24"/>
      <c r="CG227" s="24"/>
      <c r="CH227" s="24"/>
      <c r="CI227" s="24"/>
      <c r="CJ227" s="24"/>
      <c r="CK227" s="24"/>
      <c r="CL227" s="24"/>
      <c r="CM227" s="24"/>
      <c r="CN227" s="24"/>
      <c r="CO227" s="24"/>
      <c r="CP227" s="24"/>
      <c r="CQ227" s="24"/>
      <c r="CR227" s="24"/>
      <c r="CS227" s="24"/>
      <c r="CT227" s="24"/>
      <c r="CU227" s="24"/>
      <c r="CV227" s="24"/>
      <c r="CW227" s="24"/>
      <c r="CX227" s="24"/>
      <c r="CY227" s="24"/>
      <c r="CZ227" s="24"/>
      <c r="DA227" s="24"/>
      <c r="DB227" s="24"/>
      <c r="DC227" s="24"/>
      <c r="DD227" s="24"/>
      <c r="DE227" s="24"/>
      <c r="DF227" s="24"/>
      <c r="DG227" s="24"/>
      <c r="DH227" s="24"/>
      <c r="DI227" s="24"/>
      <c r="DJ227" s="24"/>
      <c r="DK227" s="24"/>
      <c r="DL227" s="24"/>
      <c r="DM227" s="24"/>
      <c r="DN227" s="24"/>
      <c r="DO227" s="24"/>
      <c r="DP227" s="24"/>
      <c r="DQ227" s="24"/>
      <c r="DR227" s="24"/>
      <c r="DS227" s="24"/>
    </row>
    <row r="228" spans="1:123" x14ac:dyDescent="0.25">
      <c r="A228" s="109" t="s">
        <v>137</v>
      </c>
      <c r="B228" s="109">
        <v>1556</v>
      </c>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c r="AA228" s="128"/>
      <c r="AB228" s="128"/>
      <c r="AC228" s="128"/>
      <c r="AD228" s="128"/>
      <c r="AE228" s="128"/>
      <c r="AF228" s="128"/>
      <c r="AG228" s="128">
        <v>0</v>
      </c>
      <c r="AH228" s="130"/>
      <c r="AI228" s="126">
        <f>13320+1680</f>
        <v>15000</v>
      </c>
      <c r="AL228" s="183"/>
      <c r="AM228" s="24"/>
      <c r="AN228" s="24"/>
      <c r="AO228" s="24"/>
      <c r="AP228" s="24"/>
      <c r="AQ228" s="24"/>
      <c r="AR228" s="24"/>
      <c r="AS228" s="24"/>
      <c r="AT228" s="24"/>
      <c r="AU228" s="24"/>
      <c r="AV228" s="24"/>
      <c r="AW228" s="24"/>
      <c r="AX228" s="24"/>
      <c r="AY228" s="24"/>
      <c r="AZ228" s="24"/>
      <c r="BA228" s="24"/>
      <c r="BB228" s="24"/>
      <c r="BC228" s="24"/>
      <c r="BD228" s="24"/>
      <c r="BE228" s="24"/>
      <c r="BF228" s="24"/>
      <c r="BG228" s="24"/>
      <c r="BH228" s="24"/>
      <c r="BI228" s="24"/>
      <c r="BJ228" s="24"/>
      <c r="BK228" s="24"/>
      <c r="BL228" s="24"/>
      <c r="BM228" s="24"/>
      <c r="BN228" s="24"/>
      <c r="BO228" s="24"/>
      <c r="BP228" s="24"/>
      <c r="BQ228" s="24"/>
      <c r="BR228" s="24"/>
      <c r="BS228" s="24"/>
      <c r="BT228" s="24"/>
      <c r="BU228" s="24"/>
      <c r="BV228" s="24"/>
      <c r="BW228" s="24"/>
      <c r="BX228" s="24"/>
      <c r="BY228" s="24"/>
      <c r="BZ228" s="24"/>
      <c r="CA228" s="24"/>
      <c r="CB228" s="24"/>
      <c r="CC228" s="24"/>
      <c r="CD228" s="24"/>
      <c r="CE228" s="24"/>
      <c r="CF228" s="24"/>
      <c r="CG228" s="24"/>
      <c r="CH228" s="24"/>
      <c r="CI228" s="24"/>
      <c r="CJ228" s="24"/>
      <c r="CK228" s="24"/>
      <c r="CL228" s="24"/>
      <c r="CM228" s="24"/>
      <c r="CN228" s="24"/>
      <c r="CO228" s="24"/>
      <c r="CP228" s="24"/>
      <c r="CQ228" s="24"/>
      <c r="CR228" s="24"/>
      <c r="CS228" s="24"/>
      <c r="CT228" s="24"/>
      <c r="CU228" s="24"/>
      <c r="CV228" s="24"/>
      <c r="CW228" s="24"/>
      <c r="CX228" s="24"/>
      <c r="CY228" s="24"/>
      <c r="CZ228" s="24"/>
      <c r="DA228" s="24"/>
      <c r="DB228" s="24"/>
      <c r="DC228" s="24"/>
      <c r="DD228" s="24"/>
      <c r="DE228" s="24"/>
      <c r="DF228" s="24"/>
      <c r="DG228" s="24"/>
      <c r="DH228" s="24"/>
      <c r="DI228" s="24"/>
      <c r="DJ228" s="24"/>
      <c r="DK228" s="24"/>
      <c r="DL228" s="24"/>
      <c r="DM228" s="24"/>
      <c r="DN228" s="24"/>
      <c r="DO228" s="24"/>
      <c r="DP228" s="24"/>
      <c r="DQ228" s="24"/>
      <c r="DR228" s="24"/>
      <c r="DS228" s="24"/>
    </row>
    <row r="229" spans="1:123" s="9" customFormat="1" x14ac:dyDescent="0.25">
      <c r="A229" s="109" t="s">
        <v>138</v>
      </c>
      <c r="B229" s="109">
        <v>1244</v>
      </c>
      <c r="C229" s="128">
        <v>15000</v>
      </c>
      <c r="D229" s="128">
        <v>15000</v>
      </c>
      <c r="E229" s="128">
        <v>15000</v>
      </c>
      <c r="F229" s="128">
        <v>15000</v>
      </c>
      <c r="G229" s="128">
        <v>15000</v>
      </c>
      <c r="H229" s="128">
        <v>15000</v>
      </c>
      <c r="I229" s="128">
        <v>15000</v>
      </c>
      <c r="J229" s="128">
        <v>15000</v>
      </c>
      <c r="K229" s="128">
        <v>15000</v>
      </c>
      <c r="L229" s="128">
        <v>15000</v>
      </c>
      <c r="M229" s="128">
        <v>15000</v>
      </c>
      <c r="N229" s="128">
        <v>15000</v>
      </c>
      <c r="O229" s="128">
        <v>15000</v>
      </c>
      <c r="P229" s="128">
        <v>15000</v>
      </c>
      <c r="Q229" s="128">
        <v>15000</v>
      </c>
      <c r="R229" s="128">
        <v>15000</v>
      </c>
      <c r="S229" s="128">
        <v>15000</v>
      </c>
      <c r="T229" s="128">
        <v>15000</v>
      </c>
      <c r="U229" s="128">
        <v>15000</v>
      </c>
      <c r="V229" s="128"/>
      <c r="W229" s="128"/>
      <c r="X229" s="128"/>
      <c r="Y229" s="128"/>
      <c r="Z229" s="128"/>
      <c r="AA229" s="128"/>
      <c r="AB229" s="128"/>
      <c r="AC229" s="128"/>
      <c r="AD229" s="128"/>
      <c r="AE229" s="128"/>
      <c r="AF229" s="128"/>
      <c r="AG229" s="128">
        <v>0</v>
      </c>
      <c r="AH229" s="130"/>
      <c r="AI229" s="131">
        <v>27000</v>
      </c>
      <c r="AL229" s="183"/>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c r="CK229" s="8"/>
      <c r="CL229" s="8"/>
      <c r="CM229" s="8"/>
      <c r="CN229" s="8"/>
      <c r="CO229" s="8"/>
      <c r="CP229" s="8"/>
      <c r="CQ229" s="8"/>
      <c r="CR229" s="8"/>
      <c r="CS229" s="8"/>
      <c r="CT229" s="8"/>
      <c r="CU229" s="8"/>
      <c r="CV229" s="8"/>
      <c r="CW229" s="8"/>
      <c r="CX229" s="8"/>
      <c r="CY229" s="8"/>
      <c r="CZ229" s="8"/>
      <c r="DA229" s="8"/>
      <c r="DB229" s="8"/>
      <c r="DC229" s="8"/>
      <c r="DD229" s="8"/>
      <c r="DE229" s="8"/>
      <c r="DF229" s="8"/>
      <c r="DG229" s="8"/>
      <c r="DH229" s="8"/>
      <c r="DI229" s="8"/>
      <c r="DJ229" s="8"/>
      <c r="DK229" s="8"/>
      <c r="DL229" s="8"/>
      <c r="DM229" s="8"/>
      <c r="DN229" s="8"/>
      <c r="DO229" s="8"/>
      <c r="DP229" s="8"/>
      <c r="DQ229" s="8"/>
      <c r="DR229" s="8"/>
      <c r="DS229" s="8"/>
    </row>
    <row r="230" spans="1:123" x14ac:dyDescent="0.25">
      <c r="A230" s="109" t="s">
        <v>123</v>
      </c>
      <c r="B230" s="109">
        <v>8056</v>
      </c>
      <c r="C230" s="128">
        <v>8000</v>
      </c>
      <c r="D230" s="128">
        <v>8000</v>
      </c>
      <c r="E230" s="128">
        <v>8000</v>
      </c>
      <c r="F230" s="128">
        <v>8000</v>
      </c>
      <c r="G230" s="128">
        <v>8000</v>
      </c>
      <c r="H230" s="128">
        <v>8000</v>
      </c>
      <c r="I230" s="128">
        <v>8000</v>
      </c>
      <c r="J230" s="128">
        <v>8000</v>
      </c>
      <c r="K230" s="128">
        <v>8000</v>
      </c>
      <c r="L230" s="128">
        <v>8000</v>
      </c>
      <c r="M230" s="128">
        <v>8000</v>
      </c>
      <c r="N230" s="128">
        <v>8000</v>
      </c>
      <c r="O230" s="128">
        <v>8000</v>
      </c>
      <c r="P230" s="128">
        <v>8000</v>
      </c>
      <c r="Q230" s="128">
        <v>8000</v>
      </c>
      <c r="R230" s="128">
        <v>8000</v>
      </c>
      <c r="S230" s="128">
        <v>8000</v>
      </c>
      <c r="T230" s="128">
        <v>10000</v>
      </c>
      <c r="U230" s="128">
        <v>10000</v>
      </c>
      <c r="V230" s="128"/>
      <c r="W230" s="128"/>
      <c r="X230" s="128"/>
      <c r="Y230" s="128"/>
      <c r="Z230" s="128"/>
      <c r="AA230" s="128"/>
      <c r="AB230" s="128"/>
      <c r="AC230" s="128"/>
      <c r="AD230" s="128"/>
      <c r="AE230" s="128"/>
      <c r="AF230" s="128"/>
      <c r="AG230" s="128">
        <v>0</v>
      </c>
      <c r="AH230" s="130"/>
      <c r="AI230" s="126">
        <v>0</v>
      </c>
      <c r="AL230" s="183"/>
      <c r="AM230" s="24"/>
      <c r="AO230" s="24"/>
      <c r="AP230" s="24"/>
      <c r="AQ230" s="24"/>
      <c r="AR230" s="24"/>
      <c r="AS230" s="24"/>
      <c r="AT230" s="24"/>
      <c r="AU230" s="24"/>
      <c r="AV230" s="24"/>
      <c r="AW230" s="24"/>
      <c r="AX230" s="24"/>
      <c r="AY230" s="24"/>
      <c r="AZ230" s="24"/>
      <c r="BA230" s="24"/>
      <c r="BB230" s="24"/>
      <c r="BC230" s="24"/>
      <c r="BD230" s="24"/>
      <c r="BE230" s="24"/>
      <c r="BF230" s="24"/>
      <c r="BG230" s="24"/>
      <c r="BH230" s="24"/>
      <c r="BI230" s="24"/>
      <c r="BJ230" s="24"/>
      <c r="BK230" s="24"/>
      <c r="BL230" s="24"/>
      <c r="BM230" s="24"/>
      <c r="BN230" s="24"/>
      <c r="BO230" s="24"/>
      <c r="BP230" s="24"/>
      <c r="BQ230" s="24"/>
      <c r="BR230" s="24"/>
      <c r="BS230" s="24"/>
      <c r="BT230" s="24"/>
      <c r="BU230" s="24"/>
      <c r="BV230" s="24"/>
      <c r="BW230" s="24"/>
      <c r="BX230" s="24"/>
      <c r="BY230" s="24"/>
      <c r="BZ230" s="24"/>
      <c r="CA230" s="24"/>
      <c r="CB230" s="24"/>
      <c r="CC230" s="24"/>
      <c r="CD230" s="24"/>
      <c r="CE230" s="24"/>
      <c r="CF230" s="24"/>
      <c r="CG230" s="24"/>
      <c r="CH230" s="24"/>
      <c r="CI230" s="24"/>
      <c r="CJ230" s="24"/>
      <c r="CK230" s="24"/>
      <c r="CL230" s="24"/>
      <c r="CM230" s="24"/>
      <c r="CN230" s="24"/>
      <c r="CO230" s="24"/>
      <c r="CP230" s="24"/>
      <c r="CQ230" s="24"/>
      <c r="CR230" s="24"/>
      <c r="CS230" s="24"/>
      <c r="CT230" s="24"/>
      <c r="CU230" s="24"/>
      <c r="CV230" s="24"/>
      <c r="CW230" s="24"/>
      <c r="CX230" s="24"/>
      <c r="CY230" s="24"/>
      <c r="CZ230" s="24"/>
      <c r="DA230" s="24"/>
      <c r="DB230" s="24"/>
      <c r="DC230" s="24"/>
      <c r="DD230" s="24"/>
      <c r="DE230" s="24"/>
      <c r="DF230" s="24"/>
      <c r="DG230" s="24"/>
      <c r="DH230" s="24"/>
      <c r="DI230" s="24"/>
      <c r="DJ230" s="24"/>
      <c r="DK230" s="24"/>
      <c r="DL230" s="24"/>
      <c r="DM230" s="24"/>
      <c r="DN230" s="24"/>
      <c r="DO230" s="24"/>
      <c r="DP230" s="24"/>
      <c r="DQ230" s="24"/>
      <c r="DR230" s="24"/>
      <c r="DS230" s="24"/>
    </row>
    <row r="231" spans="1:123" x14ac:dyDescent="0.25">
      <c r="A231" s="109" t="s">
        <v>91</v>
      </c>
      <c r="B231" s="109">
        <v>1040</v>
      </c>
      <c r="C231" s="128">
        <v>90000</v>
      </c>
      <c r="D231" s="128">
        <v>90000</v>
      </c>
      <c r="E231" s="128">
        <v>90000</v>
      </c>
      <c r="F231" s="128">
        <v>90000</v>
      </c>
      <c r="G231" s="128">
        <v>90000</v>
      </c>
      <c r="H231" s="128">
        <v>90000</v>
      </c>
      <c r="I231" s="128">
        <v>90000</v>
      </c>
      <c r="J231" s="128">
        <v>90000</v>
      </c>
      <c r="K231" s="128">
        <v>90000</v>
      </c>
      <c r="L231" s="128">
        <v>90000</v>
      </c>
      <c r="M231" s="128">
        <v>90000</v>
      </c>
      <c r="N231" s="128">
        <f t="shared" ref="N231:T231" si="130">90000-12200</f>
        <v>77800</v>
      </c>
      <c r="O231" s="128">
        <f t="shared" si="130"/>
        <v>77800</v>
      </c>
      <c r="P231" s="128">
        <f t="shared" si="130"/>
        <v>77800</v>
      </c>
      <c r="Q231" s="128">
        <f t="shared" si="130"/>
        <v>77800</v>
      </c>
      <c r="R231" s="128">
        <f t="shared" si="130"/>
        <v>77800</v>
      </c>
      <c r="S231" s="128">
        <f t="shared" si="130"/>
        <v>77800</v>
      </c>
      <c r="T231" s="128">
        <f t="shared" si="130"/>
        <v>77800</v>
      </c>
      <c r="U231" s="128">
        <f>90000-12200-5000</f>
        <v>72800</v>
      </c>
      <c r="V231" s="128"/>
      <c r="W231" s="128"/>
      <c r="X231" s="128"/>
      <c r="Y231" s="128"/>
      <c r="Z231" s="128"/>
      <c r="AA231" s="128"/>
      <c r="AB231" s="128"/>
      <c r="AC231" s="128"/>
      <c r="AD231" s="128"/>
      <c r="AE231" s="128"/>
      <c r="AF231" s="128"/>
      <c r="AG231" s="128">
        <v>0</v>
      </c>
      <c r="AH231" s="130"/>
      <c r="AI231" s="126">
        <v>10000</v>
      </c>
      <c r="AL231" s="183"/>
    </row>
    <row r="232" spans="1:123" x14ac:dyDescent="0.25">
      <c r="A232" s="109" t="s">
        <v>92</v>
      </c>
      <c r="B232" s="109">
        <v>1576</v>
      </c>
      <c r="C232" s="128">
        <v>10000</v>
      </c>
      <c r="D232" s="128">
        <v>10000</v>
      </c>
      <c r="E232" s="128">
        <v>10000</v>
      </c>
      <c r="F232" s="128">
        <v>10000</v>
      </c>
      <c r="G232" s="128">
        <v>10000</v>
      </c>
      <c r="H232" s="128">
        <v>10000</v>
      </c>
      <c r="I232" s="128">
        <v>10000</v>
      </c>
      <c r="J232" s="128">
        <v>10000</v>
      </c>
      <c r="K232" s="128">
        <v>10000</v>
      </c>
      <c r="L232" s="128">
        <v>10000</v>
      </c>
      <c r="M232" s="128">
        <v>10000</v>
      </c>
      <c r="N232" s="128">
        <v>10000</v>
      </c>
      <c r="O232" s="128">
        <v>10000</v>
      </c>
      <c r="P232" s="128">
        <v>10000</v>
      </c>
      <c r="Q232" s="128">
        <v>10000</v>
      </c>
      <c r="R232" s="128">
        <v>10000</v>
      </c>
      <c r="S232" s="128">
        <v>10000</v>
      </c>
      <c r="T232" s="128">
        <v>10000</v>
      </c>
      <c r="U232" s="128">
        <v>10000</v>
      </c>
      <c r="V232" s="128"/>
      <c r="W232" s="128"/>
      <c r="X232" s="128"/>
      <c r="Y232" s="128"/>
      <c r="Z232" s="128"/>
      <c r="AA232" s="128"/>
      <c r="AB232" s="128"/>
      <c r="AC232" s="128"/>
      <c r="AD232" s="128"/>
      <c r="AE232" s="128"/>
      <c r="AF232" s="128"/>
      <c r="AG232" s="128">
        <v>0</v>
      </c>
      <c r="AH232" s="130"/>
      <c r="AI232" s="126">
        <v>0</v>
      </c>
      <c r="AL232" s="183"/>
    </row>
    <row r="233" spans="1:123" x14ac:dyDescent="0.25">
      <c r="A233" s="109" t="s">
        <v>145</v>
      </c>
      <c r="B233" s="109">
        <v>1041</v>
      </c>
      <c r="C233" s="128">
        <v>4500</v>
      </c>
      <c r="D233" s="128">
        <v>4500</v>
      </c>
      <c r="E233" s="128">
        <v>4500</v>
      </c>
      <c r="F233" s="128">
        <v>4500</v>
      </c>
      <c r="G233" s="128">
        <v>4500</v>
      </c>
      <c r="H233" s="128">
        <v>4500</v>
      </c>
      <c r="I233" s="128">
        <v>4500</v>
      </c>
      <c r="J233" s="128">
        <v>4500</v>
      </c>
      <c r="K233" s="128">
        <v>4500</v>
      </c>
      <c r="L233" s="128">
        <v>4500</v>
      </c>
      <c r="M233" s="128">
        <v>4500</v>
      </c>
      <c r="N233" s="128">
        <v>4500</v>
      </c>
      <c r="O233" s="128">
        <v>4500</v>
      </c>
      <c r="P233" s="128">
        <v>4500</v>
      </c>
      <c r="Q233" s="128">
        <v>4500</v>
      </c>
      <c r="R233" s="128">
        <v>4500</v>
      </c>
      <c r="S233" s="128">
        <v>4500</v>
      </c>
      <c r="T233" s="128">
        <v>4500</v>
      </c>
      <c r="U233" s="128">
        <v>4500</v>
      </c>
      <c r="V233" s="128"/>
      <c r="W233" s="128"/>
      <c r="X233" s="128"/>
      <c r="Y233" s="128"/>
      <c r="Z233" s="128"/>
      <c r="AA233" s="128"/>
      <c r="AB233" s="128"/>
      <c r="AC233" s="128"/>
      <c r="AD233" s="128"/>
      <c r="AE233" s="128"/>
      <c r="AF233" s="128"/>
      <c r="AG233" s="128">
        <v>0</v>
      </c>
      <c r="AH233" s="130"/>
      <c r="AI233" s="126">
        <v>0</v>
      </c>
      <c r="AL233" s="183"/>
      <c r="AM233" s="123"/>
    </row>
    <row r="234" spans="1:123" x14ac:dyDescent="0.25">
      <c r="A234" s="109" t="s">
        <v>114</v>
      </c>
      <c r="B234" s="109">
        <v>8216</v>
      </c>
      <c r="C234" s="128">
        <v>11000</v>
      </c>
      <c r="D234" s="128">
        <v>11000</v>
      </c>
      <c r="E234" s="128">
        <v>11000</v>
      </c>
      <c r="F234" s="128">
        <v>11000</v>
      </c>
      <c r="G234" s="128">
        <v>11000</v>
      </c>
      <c r="H234" s="128">
        <v>11000</v>
      </c>
      <c r="I234" s="128">
        <v>11000</v>
      </c>
      <c r="J234" s="128">
        <v>11000</v>
      </c>
      <c r="K234" s="128">
        <v>11000</v>
      </c>
      <c r="L234" s="128">
        <v>11000</v>
      </c>
      <c r="M234" s="128">
        <v>11000</v>
      </c>
      <c r="N234" s="128">
        <v>11000</v>
      </c>
      <c r="O234" s="128">
        <v>11000</v>
      </c>
      <c r="P234" s="128">
        <v>11000</v>
      </c>
      <c r="Q234" s="128">
        <v>11000</v>
      </c>
      <c r="R234" s="128">
        <v>11000</v>
      </c>
      <c r="S234" s="128">
        <v>11000</v>
      </c>
      <c r="T234" s="128">
        <v>11000</v>
      </c>
      <c r="U234" s="128">
        <v>11000</v>
      </c>
      <c r="V234" s="128"/>
      <c r="W234" s="128"/>
      <c r="X234" s="128"/>
      <c r="Y234" s="128"/>
      <c r="Z234" s="128"/>
      <c r="AA234" s="128"/>
      <c r="AB234" s="128"/>
      <c r="AC234" s="128"/>
      <c r="AD234" s="128"/>
      <c r="AE234" s="128"/>
      <c r="AF234" s="128"/>
      <c r="AG234" s="128">
        <v>0</v>
      </c>
      <c r="AH234" s="130"/>
      <c r="AI234" s="126">
        <v>0</v>
      </c>
      <c r="AL234" s="183"/>
      <c r="AM234" s="67"/>
      <c r="AN234" s="67"/>
      <c r="AO234" s="67"/>
      <c r="AP234" s="67"/>
      <c r="AQ234" s="67"/>
      <c r="AR234" s="67"/>
      <c r="AS234" s="67"/>
      <c r="AT234" s="67"/>
      <c r="AU234" s="67"/>
      <c r="AV234" s="67"/>
      <c r="AW234" s="67"/>
      <c r="AX234" s="24"/>
      <c r="AY234" s="24"/>
      <c r="AZ234" s="24"/>
      <c r="BA234" s="24"/>
      <c r="BB234" s="24"/>
      <c r="BC234" s="24"/>
      <c r="BD234" s="24"/>
      <c r="BE234" s="24"/>
      <c r="BF234" s="24"/>
      <c r="BG234" s="24"/>
      <c r="BH234" s="24"/>
      <c r="BI234" s="24"/>
      <c r="BJ234" s="24"/>
      <c r="BK234" s="24"/>
      <c r="BL234" s="24"/>
      <c r="BM234" s="24"/>
      <c r="BN234" s="24"/>
      <c r="BO234" s="24"/>
      <c r="BP234" s="24"/>
      <c r="BQ234" s="24"/>
      <c r="BR234" s="24"/>
      <c r="BS234" s="24"/>
      <c r="BT234" s="24"/>
      <c r="BU234" s="24"/>
      <c r="BV234" s="24"/>
      <c r="BW234" s="24"/>
      <c r="BX234" s="24"/>
      <c r="BY234" s="24"/>
      <c r="BZ234" s="24"/>
      <c r="CA234" s="24"/>
      <c r="CB234" s="24"/>
      <c r="CC234" s="24"/>
      <c r="CD234" s="24"/>
      <c r="CE234" s="24"/>
      <c r="CF234" s="24"/>
      <c r="CG234" s="24"/>
      <c r="CH234" s="24"/>
      <c r="CI234" s="24"/>
      <c r="CJ234" s="24"/>
      <c r="CK234" s="24"/>
      <c r="CL234" s="24"/>
      <c r="CM234" s="24"/>
      <c r="CN234" s="24"/>
      <c r="CO234" s="24"/>
      <c r="CP234" s="24"/>
      <c r="CQ234" s="24"/>
      <c r="CR234" s="24"/>
      <c r="CS234" s="24"/>
      <c r="CT234" s="24"/>
      <c r="CU234" s="24"/>
      <c r="CV234" s="24"/>
      <c r="CW234" s="24"/>
      <c r="CX234" s="24"/>
      <c r="CY234" s="24"/>
      <c r="CZ234" s="24"/>
      <c r="DA234" s="24"/>
      <c r="DB234" s="24"/>
      <c r="DC234" s="24"/>
      <c r="DD234" s="24"/>
      <c r="DE234" s="24"/>
      <c r="DF234" s="24"/>
      <c r="DG234" s="24"/>
      <c r="DH234" s="24"/>
      <c r="DI234" s="24"/>
      <c r="DJ234" s="24"/>
      <c r="DK234" s="24"/>
      <c r="DL234" s="24"/>
      <c r="DM234" s="24"/>
      <c r="DN234" s="24"/>
      <c r="DO234" s="24"/>
      <c r="DP234" s="24"/>
      <c r="DQ234" s="24"/>
      <c r="DR234" s="24"/>
      <c r="DS234" s="24"/>
    </row>
    <row r="235" spans="1:123" x14ac:dyDescent="0.25">
      <c r="A235" s="109" t="s">
        <v>127</v>
      </c>
      <c r="B235" s="109">
        <v>1384</v>
      </c>
      <c r="C235" s="128">
        <v>5000</v>
      </c>
      <c r="D235" s="128">
        <v>5000</v>
      </c>
      <c r="E235" s="128">
        <v>5000</v>
      </c>
      <c r="F235" s="128">
        <v>5000</v>
      </c>
      <c r="G235" s="128">
        <v>5000</v>
      </c>
      <c r="H235" s="128">
        <v>5000</v>
      </c>
      <c r="I235" s="128">
        <v>5000</v>
      </c>
      <c r="J235" s="128">
        <v>5000</v>
      </c>
      <c r="K235" s="128">
        <v>5000</v>
      </c>
      <c r="L235" s="128">
        <v>5000</v>
      </c>
      <c r="M235" s="128">
        <v>5000</v>
      </c>
      <c r="N235" s="128">
        <v>5000</v>
      </c>
      <c r="O235" s="128">
        <v>5000</v>
      </c>
      <c r="P235" s="128">
        <v>5000</v>
      </c>
      <c r="Q235" s="128">
        <v>5000</v>
      </c>
      <c r="R235" s="128">
        <v>5000</v>
      </c>
      <c r="S235" s="128">
        <v>5000</v>
      </c>
      <c r="T235" s="128">
        <v>5000</v>
      </c>
      <c r="U235" s="128">
        <v>5000</v>
      </c>
      <c r="V235" s="128"/>
      <c r="W235" s="128"/>
      <c r="X235" s="128"/>
      <c r="Y235" s="128"/>
      <c r="Z235" s="128"/>
      <c r="AA235" s="128"/>
      <c r="AB235" s="128"/>
      <c r="AC235" s="128"/>
      <c r="AD235" s="128"/>
      <c r="AE235" s="128"/>
      <c r="AF235" s="128"/>
      <c r="AG235" s="128">
        <v>0</v>
      </c>
      <c r="AH235" s="130"/>
      <c r="AI235" s="126">
        <v>0</v>
      </c>
      <c r="AL235" s="183"/>
      <c r="AM235" s="67"/>
      <c r="AN235" s="67"/>
      <c r="AO235" s="67"/>
      <c r="AP235" s="67"/>
      <c r="AQ235" s="67"/>
      <c r="AR235" s="67"/>
      <c r="AS235" s="67"/>
      <c r="AT235" s="67"/>
      <c r="AU235" s="67"/>
      <c r="AV235" s="67"/>
      <c r="AW235" s="67"/>
      <c r="AX235" s="24"/>
      <c r="AY235" s="24"/>
      <c r="AZ235" s="24"/>
      <c r="BA235" s="24"/>
      <c r="BB235" s="24"/>
      <c r="BC235" s="24"/>
      <c r="BD235" s="24"/>
      <c r="BE235" s="24"/>
      <c r="BF235" s="24"/>
      <c r="BG235" s="24"/>
      <c r="BH235" s="24"/>
      <c r="BI235" s="24"/>
      <c r="BJ235" s="24"/>
      <c r="BK235" s="24"/>
      <c r="BL235" s="24"/>
      <c r="BM235" s="24"/>
      <c r="BN235" s="24"/>
      <c r="BO235" s="24"/>
      <c r="BP235" s="24"/>
      <c r="BQ235" s="24"/>
      <c r="BR235" s="24"/>
      <c r="BS235" s="24"/>
      <c r="BT235" s="24"/>
      <c r="BU235" s="24"/>
      <c r="BV235" s="24"/>
      <c r="BW235" s="24"/>
      <c r="BX235" s="24"/>
      <c r="BY235" s="24"/>
      <c r="BZ235" s="24"/>
      <c r="CA235" s="24"/>
      <c r="CB235" s="24"/>
      <c r="CC235" s="24"/>
      <c r="CD235" s="24"/>
      <c r="CE235" s="24"/>
      <c r="CF235" s="24"/>
      <c r="CG235" s="24"/>
      <c r="CH235" s="24"/>
      <c r="CI235" s="24"/>
      <c r="CJ235" s="24"/>
      <c r="CK235" s="24"/>
      <c r="CL235" s="24"/>
      <c r="CM235" s="24"/>
      <c r="CN235" s="24"/>
      <c r="CO235" s="24"/>
      <c r="CP235" s="24"/>
      <c r="CQ235" s="24"/>
      <c r="CR235" s="24"/>
      <c r="CS235" s="24"/>
      <c r="CT235" s="24"/>
      <c r="CU235" s="24"/>
      <c r="CV235" s="24"/>
      <c r="CW235" s="24"/>
      <c r="CX235" s="24"/>
      <c r="CY235" s="24"/>
      <c r="CZ235" s="24"/>
      <c r="DA235" s="24"/>
      <c r="DB235" s="24"/>
      <c r="DC235" s="24"/>
      <c r="DD235" s="24"/>
      <c r="DE235" s="24"/>
      <c r="DF235" s="24"/>
      <c r="DG235" s="24"/>
      <c r="DH235" s="24"/>
      <c r="DI235" s="24"/>
      <c r="DJ235" s="24"/>
      <c r="DK235" s="24"/>
      <c r="DL235" s="24"/>
      <c r="DM235" s="24"/>
      <c r="DN235" s="24"/>
      <c r="DO235" s="24"/>
      <c r="DP235" s="24"/>
      <c r="DQ235" s="24"/>
      <c r="DR235" s="24"/>
      <c r="DS235" s="24"/>
    </row>
    <row r="236" spans="1:123" s="104" customFormat="1" ht="13.8" thickBot="1" x14ac:dyDescent="0.3">
      <c r="A236" s="109" t="s">
        <v>97</v>
      </c>
      <c r="B236" s="109" t="s">
        <v>218</v>
      </c>
      <c r="C236" s="128">
        <f t="shared" ref="C236:S236" si="131">15000+10000</f>
        <v>25000</v>
      </c>
      <c r="D236" s="128">
        <f t="shared" si="131"/>
        <v>25000</v>
      </c>
      <c r="E236" s="128">
        <f t="shared" si="131"/>
        <v>25000</v>
      </c>
      <c r="F236" s="128">
        <f t="shared" si="131"/>
        <v>25000</v>
      </c>
      <c r="G236" s="128">
        <f t="shared" si="131"/>
        <v>25000</v>
      </c>
      <c r="H236" s="128">
        <f t="shared" si="131"/>
        <v>25000</v>
      </c>
      <c r="I236" s="128">
        <f t="shared" si="131"/>
        <v>25000</v>
      </c>
      <c r="J236" s="128">
        <f t="shared" si="131"/>
        <v>25000</v>
      </c>
      <c r="K236" s="128">
        <f t="shared" si="131"/>
        <v>25000</v>
      </c>
      <c r="L236" s="128">
        <f t="shared" si="131"/>
        <v>25000</v>
      </c>
      <c r="M236" s="128">
        <f t="shared" si="131"/>
        <v>25000</v>
      </c>
      <c r="N236" s="128">
        <f t="shared" si="131"/>
        <v>25000</v>
      </c>
      <c r="O236" s="128">
        <f t="shared" si="131"/>
        <v>25000</v>
      </c>
      <c r="P236" s="128">
        <f t="shared" si="131"/>
        <v>25000</v>
      </c>
      <c r="Q236" s="128">
        <f t="shared" si="131"/>
        <v>25000</v>
      </c>
      <c r="R236" s="128">
        <f t="shared" si="131"/>
        <v>25000</v>
      </c>
      <c r="S236" s="128">
        <f t="shared" si="131"/>
        <v>25000</v>
      </c>
      <c r="T236" s="128">
        <f>25000+10000</f>
        <v>35000</v>
      </c>
      <c r="U236" s="128">
        <f>25000+10000</f>
        <v>35000</v>
      </c>
      <c r="V236" s="128"/>
      <c r="W236" s="128"/>
      <c r="X236" s="128"/>
      <c r="Y236" s="128"/>
      <c r="Z236" s="128"/>
      <c r="AA236" s="128"/>
      <c r="AB236" s="128"/>
      <c r="AC236" s="128"/>
      <c r="AD236" s="128"/>
      <c r="AE236" s="128"/>
      <c r="AF236" s="128"/>
      <c r="AG236" s="128">
        <v>0</v>
      </c>
      <c r="AH236" s="130"/>
      <c r="AI236" s="127">
        <v>0</v>
      </c>
      <c r="AJ236"/>
      <c r="AK236"/>
      <c r="AL236" s="183"/>
      <c r="AM236" s="101"/>
      <c r="AN236" s="101"/>
      <c r="AO236" s="101"/>
      <c r="AP236" s="101"/>
      <c r="AQ236" s="101"/>
      <c r="AR236" s="101"/>
      <c r="AS236" s="101"/>
      <c r="AT236" s="101"/>
      <c r="AU236" s="101"/>
      <c r="AV236" s="101"/>
      <c r="AW236" s="101"/>
      <c r="AX236" s="101"/>
      <c r="AY236" s="101"/>
      <c r="AZ236" s="101"/>
      <c r="BA236" s="101"/>
      <c r="BB236" s="101"/>
      <c r="BC236" s="101"/>
      <c r="BD236" s="101"/>
      <c r="BE236" s="101"/>
      <c r="BF236" s="31"/>
      <c r="BG236" s="31"/>
      <c r="BH236" s="31"/>
      <c r="BI236" s="31"/>
      <c r="BJ236" s="31"/>
      <c r="BK236" s="31"/>
      <c r="BL236" s="31"/>
      <c r="BM236" s="31"/>
      <c r="BN236" s="31"/>
      <c r="BO236" s="31"/>
      <c r="BP236" s="31"/>
      <c r="BQ236" s="31"/>
      <c r="BR236" s="31"/>
      <c r="BS236" s="31"/>
      <c r="BT236" s="31"/>
      <c r="BU236" s="31"/>
      <c r="BV236" s="31"/>
      <c r="BW236" s="31"/>
      <c r="BX236" s="31"/>
      <c r="BY236" s="31"/>
      <c r="BZ236" s="31"/>
      <c r="CA236" s="31"/>
      <c r="CB236" s="31"/>
      <c r="CC236" s="31"/>
      <c r="CD236" s="31"/>
      <c r="CE236" s="31"/>
      <c r="CF236" s="31"/>
      <c r="CG236" s="31"/>
      <c r="CH236" s="31"/>
      <c r="CI236" s="31"/>
      <c r="CJ236" s="31"/>
      <c r="CK236" s="31"/>
      <c r="CL236" s="31"/>
    </row>
    <row r="237" spans="1:123" s="106" customFormat="1" x14ac:dyDescent="0.25">
      <c r="A237" s="108" t="s">
        <v>100</v>
      </c>
      <c r="B237" s="108">
        <v>1399</v>
      </c>
      <c r="C237" s="132">
        <v>5000</v>
      </c>
      <c r="D237" s="132">
        <v>5000</v>
      </c>
      <c r="E237" s="132">
        <v>5000</v>
      </c>
      <c r="F237" s="132">
        <v>5000</v>
      </c>
      <c r="G237" s="132">
        <v>5000</v>
      </c>
      <c r="H237" s="132">
        <v>5000</v>
      </c>
      <c r="I237" s="132">
        <v>5000</v>
      </c>
      <c r="J237" s="132">
        <v>5000</v>
      </c>
      <c r="K237" s="132">
        <v>5000</v>
      </c>
      <c r="L237" s="132">
        <v>5000</v>
      </c>
      <c r="M237" s="132">
        <v>5000</v>
      </c>
      <c r="N237" s="132">
        <v>5000</v>
      </c>
      <c r="O237" s="132">
        <v>5000</v>
      </c>
      <c r="P237" s="132">
        <v>5000</v>
      </c>
      <c r="Q237" s="132">
        <v>5000</v>
      </c>
      <c r="R237" s="132">
        <v>5000</v>
      </c>
      <c r="S237" s="132">
        <v>5000</v>
      </c>
      <c r="T237" s="132">
        <v>5000</v>
      </c>
      <c r="U237" s="132">
        <v>5000</v>
      </c>
      <c r="V237" s="132"/>
      <c r="W237" s="132"/>
      <c r="X237" s="132"/>
      <c r="Y237" s="132"/>
      <c r="Z237" s="132"/>
      <c r="AA237" s="132"/>
      <c r="AB237" s="132"/>
      <c r="AC237" s="132"/>
      <c r="AD237" s="132"/>
      <c r="AE237" s="132"/>
      <c r="AF237" s="132"/>
      <c r="AG237" s="132">
        <v>0</v>
      </c>
      <c r="AH237" s="130"/>
      <c r="AI237" s="126">
        <v>0</v>
      </c>
      <c r="AL237" s="183"/>
      <c r="AM237" s="105"/>
      <c r="AN237" s="105"/>
      <c r="AO237" s="105"/>
      <c r="AP237" s="105"/>
      <c r="AQ237" s="105"/>
      <c r="AR237" s="105"/>
      <c r="AS237" s="105"/>
      <c r="AT237" s="105"/>
      <c r="AU237" s="105"/>
      <c r="AV237" s="105"/>
      <c r="AW237" s="105"/>
      <c r="AX237" s="105"/>
      <c r="AY237" s="105"/>
      <c r="AZ237" s="105"/>
      <c r="BA237" s="105"/>
      <c r="BB237" s="105"/>
      <c r="BC237" s="105"/>
      <c r="BD237" s="105"/>
      <c r="BE237" s="105"/>
      <c r="BF237" s="105"/>
      <c r="BG237" s="105"/>
      <c r="BH237" s="105"/>
      <c r="BI237" s="105"/>
      <c r="BJ237" s="105"/>
      <c r="BK237" s="105"/>
      <c r="BL237" s="105"/>
      <c r="BM237" s="105"/>
      <c r="BN237" s="105"/>
      <c r="BO237" s="105"/>
      <c r="BP237" s="105"/>
      <c r="BQ237" s="105"/>
      <c r="BR237" s="105"/>
      <c r="BS237" s="105"/>
      <c r="BT237" s="105"/>
      <c r="BU237" s="105"/>
      <c r="BV237" s="105"/>
      <c r="BW237" s="105"/>
      <c r="BX237" s="105"/>
      <c r="BY237" s="105"/>
      <c r="BZ237" s="105"/>
      <c r="CA237" s="105"/>
      <c r="CB237" s="105"/>
      <c r="CC237" s="105"/>
      <c r="CD237" s="105"/>
      <c r="CE237" s="105"/>
      <c r="CF237" s="105"/>
      <c r="CG237" s="105"/>
      <c r="CH237" s="105"/>
      <c r="CI237" s="105"/>
      <c r="CJ237" s="105"/>
      <c r="CK237" s="105"/>
      <c r="CL237" s="105"/>
      <c r="CM237" s="105"/>
      <c r="CN237" s="105"/>
      <c r="CO237" s="105"/>
      <c r="CP237" s="105"/>
      <c r="CQ237" s="105"/>
      <c r="CR237" s="105"/>
      <c r="CS237" s="105"/>
      <c r="CT237" s="105"/>
      <c r="CU237" s="105"/>
      <c r="CV237" s="105"/>
      <c r="CW237" s="105"/>
      <c r="CX237" s="105"/>
      <c r="CY237" s="105"/>
      <c r="CZ237" s="105"/>
      <c r="DA237" s="105"/>
      <c r="DB237" s="105"/>
      <c r="DC237" s="105"/>
      <c r="DD237" s="105"/>
      <c r="DE237" s="105"/>
      <c r="DF237" s="105"/>
      <c r="DG237" s="105"/>
      <c r="DH237" s="105"/>
      <c r="DI237" s="105"/>
      <c r="DJ237" s="105"/>
      <c r="DK237" s="105"/>
      <c r="DL237" s="105"/>
      <c r="DM237" s="105"/>
      <c r="DN237" s="105"/>
      <c r="DO237" s="105"/>
      <c r="DP237" s="105"/>
      <c r="DQ237" s="105"/>
      <c r="DR237" s="105"/>
      <c r="DS237" s="105"/>
    </row>
    <row r="238" spans="1:123" x14ac:dyDescent="0.25">
      <c r="A238" s="109" t="s">
        <v>79</v>
      </c>
      <c r="B238" s="109">
        <v>1552</v>
      </c>
      <c r="C238" s="128">
        <v>5000</v>
      </c>
      <c r="D238" s="128">
        <v>5000</v>
      </c>
      <c r="E238" s="128">
        <v>5000</v>
      </c>
      <c r="F238" s="128">
        <v>5000</v>
      </c>
      <c r="G238" s="128">
        <v>5000</v>
      </c>
      <c r="H238" s="128">
        <v>5000</v>
      </c>
      <c r="I238" s="128">
        <v>5000</v>
      </c>
      <c r="J238" s="128">
        <v>5000</v>
      </c>
      <c r="K238" s="128">
        <v>5000</v>
      </c>
      <c r="L238" s="128">
        <v>5000</v>
      </c>
      <c r="M238" s="128">
        <v>5000</v>
      </c>
      <c r="N238" s="128">
        <v>5000</v>
      </c>
      <c r="O238" s="128">
        <v>5000</v>
      </c>
      <c r="P238" s="128">
        <v>5000</v>
      </c>
      <c r="Q238" s="128">
        <v>5000</v>
      </c>
      <c r="R238" s="128">
        <v>5000</v>
      </c>
      <c r="S238" s="128">
        <v>5000</v>
      </c>
      <c r="T238" s="128">
        <v>5000</v>
      </c>
      <c r="U238" s="128">
        <v>5000</v>
      </c>
      <c r="V238" s="128"/>
      <c r="W238" s="128"/>
      <c r="X238" s="128"/>
      <c r="Y238" s="128"/>
      <c r="Z238" s="128"/>
      <c r="AA238" s="128"/>
      <c r="AB238" s="128"/>
      <c r="AC238" s="128"/>
      <c r="AD238" s="128"/>
      <c r="AE238" s="128"/>
      <c r="AF238" s="128"/>
      <c r="AG238" s="128">
        <v>0</v>
      </c>
      <c r="AH238" s="130"/>
      <c r="AI238" s="126">
        <v>0</v>
      </c>
      <c r="AL238" s="183"/>
      <c r="AM238" s="67"/>
      <c r="AN238" s="67"/>
      <c r="AO238" s="67"/>
      <c r="AP238" s="67"/>
      <c r="AQ238" s="67"/>
      <c r="AR238" s="67"/>
      <c r="AS238" s="67"/>
      <c r="AT238" s="67"/>
      <c r="AU238" s="67"/>
      <c r="AV238" s="67"/>
      <c r="AW238" s="67"/>
      <c r="AX238" s="24"/>
      <c r="AY238" s="24"/>
      <c r="AZ238" s="24"/>
      <c r="BA238" s="24"/>
      <c r="BB238" s="24"/>
      <c r="BC238" s="24"/>
      <c r="BD238" s="24"/>
      <c r="BE238" s="24"/>
      <c r="BF238" s="24"/>
      <c r="BG238" s="24"/>
      <c r="BH238" s="24"/>
      <c r="BI238" s="24"/>
      <c r="BJ238" s="24"/>
      <c r="BK238" s="24"/>
      <c r="BL238" s="24"/>
      <c r="BM238" s="24"/>
      <c r="BN238" s="24"/>
      <c r="BO238" s="24"/>
      <c r="BP238" s="24"/>
      <c r="BQ238" s="24"/>
      <c r="BR238" s="24"/>
      <c r="BS238" s="24"/>
      <c r="BT238" s="24"/>
      <c r="BU238" s="24"/>
      <c r="BV238" s="24"/>
      <c r="BW238" s="24"/>
      <c r="BX238" s="24"/>
      <c r="BY238" s="24"/>
      <c r="BZ238" s="24"/>
      <c r="CA238" s="24"/>
      <c r="CB238" s="24"/>
      <c r="CC238" s="24"/>
      <c r="CD238" s="24"/>
      <c r="CE238" s="24"/>
      <c r="CF238" s="24"/>
      <c r="CG238" s="24"/>
      <c r="CH238" s="24"/>
      <c r="CI238" s="24"/>
      <c r="CJ238" s="24"/>
      <c r="CK238" s="24"/>
      <c r="CL238" s="24"/>
      <c r="CM238" s="24"/>
      <c r="CN238" s="24"/>
      <c r="CO238" s="24"/>
      <c r="CP238" s="24"/>
      <c r="CQ238" s="24"/>
      <c r="CR238" s="24"/>
      <c r="CS238" s="24"/>
      <c r="CT238" s="24"/>
      <c r="CU238" s="24"/>
      <c r="CV238" s="24"/>
      <c r="CW238" s="24"/>
      <c r="CX238" s="24"/>
      <c r="CY238" s="24"/>
      <c r="CZ238" s="24"/>
      <c r="DA238" s="24"/>
      <c r="DB238" s="24"/>
      <c r="DC238" s="24"/>
      <c r="DD238" s="24"/>
      <c r="DE238" s="24"/>
      <c r="DF238" s="24"/>
      <c r="DG238" s="24"/>
      <c r="DH238" s="24"/>
      <c r="DI238" s="24"/>
      <c r="DJ238" s="24"/>
      <c r="DK238" s="24"/>
      <c r="DL238" s="24"/>
      <c r="DM238" s="24"/>
      <c r="DN238" s="24"/>
      <c r="DO238" s="24"/>
      <c r="DP238" s="24"/>
      <c r="DQ238" s="24"/>
      <c r="DR238" s="24"/>
      <c r="DS238" s="24"/>
    </row>
    <row r="239" spans="1:123" x14ac:dyDescent="0.25">
      <c r="A239" s="109" t="s">
        <v>88</v>
      </c>
      <c r="B239" s="109">
        <v>1553</v>
      </c>
      <c r="C239" s="128">
        <v>0</v>
      </c>
      <c r="D239" s="128">
        <v>0</v>
      </c>
      <c r="E239" s="128">
        <v>0</v>
      </c>
      <c r="F239" s="128">
        <v>0</v>
      </c>
      <c r="G239" s="128">
        <v>0</v>
      </c>
      <c r="H239" s="128">
        <v>0</v>
      </c>
      <c r="I239" s="128">
        <v>0</v>
      </c>
      <c r="J239" s="128">
        <v>0</v>
      </c>
      <c r="K239" s="128">
        <v>0</v>
      </c>
      <c r="L239" s="128">
        <v>0</v>
      </c>
      <c r="M239" s="128">
        <v>0</v>
      </c>
      <c r="N239" s="128">
        <v>0</v>
      </c>
      <c r="O239" s="128">
        <v>0</v>
      </c>
      <c r="P239" s="128">
        <v>0</v>
      </c>
      <c r="Q239" s="128">
        <v>0</v>
      </c>
      <c r="R239" s="128">
        <v>0</v>
      </c>
      <c r="S239" s="128">
        <v>0</v>
      </c>
      <c r="T239" s="128">
        <v>0</v>
      </c>
      <c r="U239" s="128">
        <v>0</v>
      </c>
      <c r="V239" s="128"/>
      <c r="W239" s="128"/>
      <c r="X239" s="128"/>
      <c r="Y239" s="128"/>
      <c r="Z239" s="128"/>
      <c r="AA239" s="128"/>
      <c r="AB239" s="128"/>
      <c r="AC239" s="128"/>
      <c r="AD239" s="128"/>
      <c r="AE239" s="128"/>
      <c r="AF239" s="128"/>
      <c r="AG239" s="128">
        <v>0</v>
      </c>
      <c r="AH239" s="130"/>
      <c r="AI239" s="126">
        <v>0</v>
      </c>
      <c r="AL239" s="183"/>
      <c r="AM239" s="67"/>
      <c r="AN239" s="67"/>
      <c r="AO239" s="67"/>
      <c r="AP239" s="67"/>
      <c r="AQ239" s="67"/>
      <c r="AR239" s="67"/>
      <c r="AS239" s="67"/>
      <c r="AT239" s="67"/>
      <c r="AU239" s="67"/>
      <c r="AV239" s="67"/>
      <c r="AW239" s="67"/>
      <c r="AX239" s="24"/>
      <c r="AY239" s="24"/>
      <c r="AZ239" s="24"/>
      <c r="BA239" s="24"/>
      <c r="BB239" s="24"/>
      <c r="BC239" s="24"/>
      <c r="BD239" s="24"/>
      <c r="BE239" s="24"/>
      <c r="BF239" s="24"/>
      <c r="BG239" s="24"/>
      <c r="BH239" s="24"/>
      <c r="BI239" s="24"/>
      <c r="BJ239" s="24"/>
      <c r="BK239" s="24"/>
      <c r="BL239" s="24"/>
      <c r="BM239" s="24"/>
      <c r="BN239" s="24"/>
      <c r="BO239" s="24"/>
      <c r="BP239" s="24"/>
      <c r="BQ239" s="24"/>
      <c r="BR239" s="24"/>
      <c r="BS239" s="24"/>
      <c r="BT239" s="24"/>
      <c r="BU239" s="24"/>
      <c r="BV239" s="24"/>
      <c r="BW239" s="24"/>
      <c r="BX239" s="24"/>
      <c r="BY239" s="24"/>
      <c r="BZ239" s="24"/>
      <c r="CA239" s="24"/>
      <c r="CB239" s="24"/>
      <c r="CC239" s="24"/>
      <c r="CD239" s="24"/>
      <c r="CE239" s="24"/>
      <c r="CF239" s="24"/>
      <c r="CG239" s="24"/>
      <c r="CH239" s="24"/>
      <c r="CI239" s="24"/>
      <c r="CJ239" s="24"/>
      <c r="CK239" s="24"/>
      <c r="CL239" s="24"/>
      <c r="CM239" s="24"/>
      <c r="CN239" s="24"/>
      <c r="CO239" s="24"/>
      <c r="CP239" s="24"/>
      <c r="CQ239" s="24"/>
      <c r="CR239" s="24"/>
      <c r="CS239" s="24"/>
      <c r="CT239" s="24"/>
      <c r="CU239" s="24"/>
      <c r="CV239" s="24"/>
      <c r="CW239" s="24"/>
      <c r="CX239" s="24"/>
      <c r="CY239" s="24"/>
      <c r="CZ239" s="24"/>
      <c r="DA239" s="24"/>
      <c r="DB239" s="24"/>
      <c r="DC239" s="24"/>
      <c r="DD239" s="24"/>
      <c r="DE239" s="24"/>
      <c r="DF239" s="24"/>
      <c r="DG239" s="24"/>
      <c r="DH239" s="24"/>
      <c r="DI239" s="24"/>
      <c r="DJ239" s="24"/>
      <c r="DK239" s="24"/>
      <c r="DL239" s="24"/>
      <c r="DM239" s="24"/>
      <c r="DN239" s="24"/>
      <c r="DO239" s="24"/>
      <c r="DP239" s="24"/>
      <c r="DQ239" s="24"/>
      <c r="DR239" s="24"/>
      <c r="DS239" s="24"/>
    </row>
    <row r="240" spans="1:123" x14ac:dyDescent="0.25">
      <c r="A240" s="109" t="s">
        <v>140</v>
      </c>
      <c r="B240" s="109">
        <v>1057</v>
      </c>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c r="AA240" s="128"/>
      <c r="AB240" s="128"/>
      <c r="AC240" s="128"/>
      <c r="AD240" s="128"/>
      <c r="AE240" s="128"/>
      <c r="AF240" s="128"/>
      <c r="AG240" s="128">
        <v>0</v>
      </c>
      <c r="AH240" s="130"/>
      <c r="AI240" s="126">
        <v>0</v>
      </c>
      <c r="AL240" s="183"/>
      <c r="AM240" s="67"/>
      <c r="AN240" s="67"/>
      <c r="AO240" s="67"/>
      <c r="AP240" s="67"/>
      <c r="AQ240" s="67"/>
      <c r="AR240" s="67"/>
      <c r="AS240" s="67"/>
      <c r="AT240" s="67"/>
      <c r="AU240" s="67"/>
      <c r="AV240" s="67"/>
      <c r="AW240" s="67"/>
      <c r="AX240" s="24"/>
      <c r="AY240" s="24"/>
      <c r="AZ240" s="24"/>
      <c r="BA240" s="24"/>
      <c r="BB240" s="24"/>
      <c r="BC240" s="24"/>
      <c r="BD240" s="24"/>
      <c r="BE240" s="24"/>
      <c r="BF240" s="24"/>
      <c r="BG240" s="24"/>
      <c r="BH240" s="24"/>
      <c r="BI240" s="24"/>
      <c r="BJ240" s="24"/>
      <c r="BK240" s="24"/>
      <c r="BL240" s="24"/>
      <c r="BM240" s="24"/>
      <c r="BN240" s="24"/>
      <c r="BO240" s="24"/>
      <c r="BP240" s="24"/>
      <c r="BQ240" s="24"/>
      <c r="BR240" s="24"/>
      <c r="BS240" s="24"/>
      <c r="BT240" s="24"/>
      <c r="BU240" s="24"/>
      <c r="BV240" s="24"/>
      <c r="BW240" s="24"/>
      <c r="BX240" s="24"/>
      <c r="BY240" s="24"/>
      <c r="BZ240" s="24"/>
      <c r="CA240" s="24"/>
      <c r="CB240" s="24"/>
      <c r="CC240" s="24"/>
      <c r="CD240" s="24"/>
      <c r="CE240" s="24"/>
      <c r="CF240" s="24"/>
      <c r="CG240" s="24"/>
      <c r="CH240" s="24"/>
      <c r="CI240" s="24"/>
      <c r="CJ240" s="24"/>
      <c r="CK240" s="24"/>
      <c r="CL240" s="24"/>
      <c r="CM240" s="24"/>
      <c r="CN240" s="24"/>
      <c r="CO240" s="24"/>
      <c r="CP240" s="24"/>
      <c r="CQ240" s="24"/>
      <c r="CR240" s="24"/>
      <c r="CS240" s="24"/>
      <c r="CT240" s="24"/>
      <c r="CU240" s="24"/>
      <c r="CV240" s="24"/>
      <c r="CW240" s="24"/>
      <c r="CX240" s="24"/>
      <c r="CY240" s="24"/>
      <c r="CZ240" s="24"/>
      <c r="DA240" s="24"/>
      <c r="DB240" s="24"/>
      <c r="DC240" s="24"/>
      <c r="DD240" s="24"/>
      <c r="DE240" s="24"/>
      <c r="DF240" s="24"/>
      <c r="DG240" s="24"/>
      <c r="DH240" s="24"/>
      <c r="DI240" s="24"/>
      <c r="DJ240" s="24"/>
      <c r="DK240" s="24"/>
      <c r="DL240" s="24"/>
      <c r="DM240" s="24"/>
      <c r="DN240" s="24"/>
      <c r="DO240" s="24"/>
      <c r="DP240" s="24"/>
      <c r="DQ240" s="24"/>
      <c r="DR240" s="24"/>
      <c r="DS240" s="24"/>
    </row>
    <row r="241" spans="1:90" x14ac:dyDescent="0.25">
      <c r="A241" s="109" t="s">
        <v>94</v>
      </c>
      <c r="B241" s="109">
        <v>1581</v>
      </c>
      <c r="C241" s="128">
        <v>55000</v>
      </c>
      <c r="D241" s="128">
        <v>55000</v>
      </c>
      <c r="E241" s="128">
        <v>55000</v>
      </c>
      <c r="F241" s="128">
        <v>55000</v>
      </c>
      <c r="G241" s="128">
        <v>55000</v>
      </c>
      <c r="H241" s="128">
        <v>55000</v>
      </c>
      <c r="I241" s="128">
        <v>55000</v>
      </c>
      <c r="J241" s="128">
        <v>55000</v>
      </c>
      <c r="K241" s="128">
        <v>55000</v>
      </c>
      <c r="L241" s="128">
        <v>40000</v>
      </c>
      <c r="M241" s="128">
        <v>40000</v>
      </c>
      <c r="N241" s="128">
        <v>40000</v>
      </c>
      <c r="O241" s="128">
        <v>40000</v>
      </c>
      <c r="P241" s="128">
        <v>40000</v>
      </c>
      <c r="Q241" s="128">
        <v>40000</v>
      </c>
      <c r="R241" s="128">
        <v>40000</v>
      </c>
      <c r="S241" s="128">
        <v>40000</v>
      </c>
      <c r="T241" s="128">
        <v>40000</v>
      </c>
      <c r="U241" s="128">
        <v>40000</v>
      </c>
      <c r="V241" s="128"/>
      <c r="W241" s="128"/>
      <c r="X241" s="128"/>
      <c r="Y241" s="128"/>
      <c r="Z241" s="128"/>
      <c r="AA241" s="128"/>
      <c r="AB241" s="128"/>
      <c r="AC241" s="128"/>
      <c r="AD241" s="128"/>
      <c r="AE241" s="128"/>
      <c r="AF241" s="128"/>
      <c r="AG241" s="128">
        <v>0</v>
      </c>
      <c r="AH241" s="130"/>
      <c r="AI241" s="126">
        <v>0</v>
      </c>
      <c r="AL241" s="183"/>
      <c r="AM241" s="24"/>
      <c r="AN241" s="24"/>
      <c r="AO241" s="24"/>
      <c r="AP241" s="24"/>
      <c r="AQ241" s="24"/>
      <c r="AR241" s="24"/>
      <c r="AS241" s="24"/>
      <c r="AT241" s="24"/>
      <c r="AU241" s="24"/>
      <c r="AV241" s="24"/>
      <c r="AW241" s="24"/>
      <c r="AX241" s="24"/>
      <c r="AY241" s="24"/>
      <c r="AZ241" s="24"/>
      <c r="BA241" s="24"/>
      <c r="BB241" s="24"/>
      <c r="BC241" s="24"/>
      <c r="BD241" s="24"/>
      <c r="BE241" s="24"/>
    </row>
    <row r="242" spans="1:90" x14ac:dyDescent="0.25">
      <c r="A242" s="109" t="s">
        <v>144</v>
      </c>
      <c r="B242" s="109">
        <v>1060</v>
      </c>
      <c r="C242" s="128">
        <v>50000</v>
      </c>
      <c r="D242" s="128">
        <v>50000</v>
      </c>
      <c r="E242" s="128">
        <v>50000</v>
      </c>
      <c r="F242" s="128">
        <v>50000</v>
      </c>
      <c r="G242" s="128">
        <v>50000</v>
      </c>
      <c r="H242" s="128">
        <v>50000</v>
      </c>
      <c r="I242" s="128">
        <v>50000</v>
      </c>
      <c r="J242" s="128">
        <v>50000</v>
      </c>
      <c r="K242" s="128">
        <v>50000</v>
      </c>
      <c r="L242" s="128">
        <v>35000</v>
      </c>
      <c r="M242" s="128">
        <v>35000</v>
      </c>
      <c r="N242" s="128">
        <v>35000</v>
      </c>
      <c r="O242" s="128">
        <v>35000</v>
      </c>
      <c r="P242" s="128">
        <v>35000</v>
      </c>
      <c r="Q242" s="128">
        <v>35000</v>
      </c>
      <c r="R242" s="128">
        <v>35000</v>
      </c>
      <c r="S242" s="128">
        <v>35000</v>
      </c>
      <c r="T242" s="128">
        <v>35000</v>
      </c>
      <c r="U242" s="128">
        <v>35000</v>
      </c>
      <c r="V242" s="128"/>
      <c r="W242" s="128"/>
      <c r="X242" s="128"/>
      <c r="Y242" s="128"/>
      <c r="Z242" s="128"/>
      <c r="AA242" s="128"/>
      <c r="AB242" s="128"/>
      <c r="AC242" s="128"/>
      <c r="AD242" s="128"/>
      <c r="AE242" s="128"/>
      <c r="AF242" s="128"/>
      <c r="AG242" s="128">
        <v>0</v>
      </c>
      <c r="AH242" s="130"/>
      <c r="AI242" s="126">
        <v>0</v>
      </c>
      <c r="AL242" s="183"/>
    </row>
    <row r="243" spans="1:90" x14ac:dyDescent="0.25">
      <c r="A243" s="109" t="s">
        <v>142</v>
      </c>
      <c r="B243" s="109">
        <v>1095</v>
      </c>
      <c r="C243" s="128">
        <v>0</v>
      </c>
      <c r="D243" s="128">
        <v>0</v>
      </c>
      <c r="E243" s="128">
        <v>0</v>
      </c>
      <c r="F243" s="128">
        <v>0</v>
      </c>
      <c r="G243" s="128">
        <v>0</v>
      </c>
      <c r="H243" s="128">
        <v>0</v>
      </c>
      <c r="I243" s="128">
        <v>0</v>
      </c>
      <c r="J243" s="128">
        <v>0</v>
      </c>
      <c r="K243" s="128">
        <v>0</v>
      </c>
      <c r="L243" s="128">
        <v>30000</v>
      </c>
      <c r="M243" s="128">
        <v>30000</v>
      </c>
      <c r="N243" s="128">
        <v>30000</v>
      </c>
      <c r="O243" s="128">
        <v>30000</v>
      </c>
      <c r="P243" s="128">
        <v>30000</v>
      </c>
      <c r="Q243" s="128">
        <v>30000</v>
      </c>
      <c r="R243" s="128">
        <v>30000</v>
      </c>
      <c r="S243" s="128">
        <v>30000</v>
      </c>
      <c r="T243" s="128">
        <v>30000</v>
      </c>
      <c r="U243" s="128">
        <v>30000</v>
      </c>
      <c r="V243" s="128"/>
      <c r="W243" s="128"/>
      <c r="X243" s="128"/>
      <c r="Y243" s="128"/>
      <c r="Z243" s="128"/>
      <c r="AA243" s="128"/>
      <c r="AB243" s="128"/>
      <c r="AC243" s="128"/>
      <c r="AD243" s="128"/>
      <c r="AE243" s="128"/>
      <c r="AF243" s="128"/>
      <c r="AG243" s="128">
        <v>0</v>
      </c>
      <c r="AH243" s="130"/>
      <c r="AI243" s="126">
        <v>0</v>
      </c>
      <c r="AL243" s="183"/>
    </row>
    <row r="244" spans="1:90" x14ac:dyDescent="0.25">
      <c r="A244" s="109" t="s">
        <v>143</v>
      </c>
      <c r="B244" s="109">
        <v>1061</v>
      </c>
      <c r="C244" s="128">
        <v>0</v>
      </c>
      <c r="D244" s="128">
        <v>0</v>
      </c>
      <c r="E244" s="128">
        <v>0</v>
      </c>
      <c r="F244" s="128">
        <v>0</v>
      </c>
      <c r="G244" s="128">
        <v>0</v>
      </c>
      <c r="H244" s="128">
        <v>0</v>
      </c>
      <c r="I244" s="128">
        <v>0</v>
      </c>
      <c r="J244" s="128">
        <v>0</v>
      </c>
      <c r="K244" s="128">
        <v>0</v>
      </c>
      <c r="L244" s="128">
        <v>0</v>
      </c>
      <c r="M244" s="128">
        <v>0</v>
      </c>
      <c r="N244" s="128">
        <v>0</v>
      </c>
      <c r="O244" s="128">
        <v>0</v>
      </c>
      <c r="P244" s="128">
        <v>0</v>
      </c>
      <c r="Q244" s="128">
        <v>0</v>
      </c>
      <c r="R244" s="128">
        <v>0</v>
      </c>
      <c r="S244" s="128">
        <v>0</v>
      </c>
      <c r="T244" s="128">
        <v>0</v>
      </c>
      <c r="U244" s="128">
        <v>0</v>
      </c>
      <c r="V244" s="128"/>
      <c r="W244" s="128"/>
      <c r="X244" s="128"/>
      <c r="Y244" s="128"/>
      <c r="Z244" s="128"/>
      <c r="AA244" s="128"/>
      <c r="AB244" s="128"/>
      <c r="AC244" s="128"/>
      <c r="AD244" s="128"/>
      <c r="AE244" s="128"/>
      <c r="AF244" s="128"/>
      <c r="AG244" s="128">
        <v>0</v>
      </c>
      <c r="AH244" s="130"/>
      <c r="AI244" s="126">
        <v>0</v>
      </c>
      <c r="AL244" s="183"/>
    </row>
    <row r="245" spans="1:90" x14ac:dyDescent="0.25">
      <c r="A245" s="109" t="s">
        <v>95</v>
      </c>
      <c r="B245" s="109" t="s">
        <v>219</v>
      </c>
      <c r="C245" s="128">
        <f t="shared" ref="C245:U245" si="132">0+25000</f>
        <v>25000</v>
      </c>
      <c r="D245" s="128">
        <f t="shared" si="132"/>
        <v>25000</v>
      </c>
      <c r="E245" s="128">
        <f t="shared" si="132"/>
        <v>25000</v>
      </c>
      <c r="F245" s="128">
        <f t="shared" si="132"/>
        <v>25000</v>
      </c>
      <c r="G245" s="128">
        <f t="shared" si="132"/>
        <v>25000</v>
      </c>
      <c r="H245" s="128">
        <f t="shared" si="132"/>
        <v>25000</v>
      </c>
      <c r="I245" s="128">
        <f t="shared" si="132"/>
        <v>25000</v>
      </c>
      <c r="J245" s="128">
        <f t="shared" si="132"/>
        <v>25000</v>
      </c>
      <c r="K245" s="128">
        <f t="shared" si="132"/>
        <v>25000</v>
      </c>
      <c r="L245" s="128">
        <f t="shared" si="132"/>
        <v>25000</v>
      </c>
      <c r="M245" s="128">
        <f t="shared" si="132"/>
        <v>25000</v>
      </c>
      <c r="N245" s="128">
        <f t="shared" si="132"/>
        <v>25000</v>
      </c>
      <c r="O245" s="128">
        <f t="shared" si="132"/>
        <v>25000</v>
      </c>
      <c r="P245" s="128">
        <f t="shared" si="132"/>
        <v>25000</v>
      </c>
      <c r="Q245" s="128">
        <f t="shared" si="132"/>
        <v>25000</v>
      </c>
      <c r="R245" s="128">
        <f t="shared" si="132"/>
        <v>25000</v>
      </c>
      <c r="S245" s="128">
        <f t="shared" si="132"/>
        <v>25000</v>
      </c>
      <c r="T245" s="128">
        <f t="shared" si="132"/>
        <v>25000</v>
      </c>
      <c r="U245" s="128">
        <f t="shared" si="132"/>
        <v>25000</v>
      </c>
      <c r="V245" s="128"/>
      <c r="W245" s="128"/>
      <c r="X245" s="128"/>
      <c r="Y245" s="128"/>
      <c r="Z245" s="128"/>
      <c r="AA245" s="128"/>
      <c r="AB245" s="128"/>
      <c r="AC245" s="128"/>
      <c r="AD245" s="128"/>
      <c r="AE245" s="128"/>
      <c r="AF245" s="128"/>
      <c r="AG245" s="128">
        <v>0</v>
      </c>
      <c r="AH245" s="130"/>
      <c r="AI245" s="126">
        <v>0</v>
      </c>
      <c r="AL245" s="183"/>
      <c r="AM245" s="24"/>
      <c r="AN245" s="24"/>
      <c r="AO245" s="24"/>
      <c r="AP245" s="24"/>
      <c r="AQ245" s="24"/>
      <c r="AR245" s="24"/>
      <c r="AS245" s="24"/>
      <c r="AT245" s="24"/>
      <c r="AU245" s="24"/>
      <c r="AV245" s="24"/>
      <c r="AW245" s="24"/>
      <c r="AX245" s="24"/>
      <c r="AY245" s="24"/>
      <c r="AZ245" s="24"/>
      <c r="BA245" s="24"/>
      <c r="BB245" s="24"/>
      <c r="BC245" s="24"/>
      <c r="BD245" s="24"/>
      <c r="BE245" s="24"/>
    </row>
    <row r="246" spans="1:90" x14ac:dyDescent="0.25">
      <c r="A246" s="109" t="s">
        <v>121</v>
      </c>
      <c r="B246" s="109">
        <v>1332</v>
      </c>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c r="AA246" s="128"/>
      <c r="AB246" s="128"/>
      <c r="AC246" s="128"/>
      <c r="AD246" s="128"/>
      <c r="AE246" s="128"/>
      <c r="AF246" s="128"/>
      <c r="AG246" s="128">
        <v>0</v>
      </c>
      <c r="AH246" s="130"/>
      <c r="AI246" s="127">
        <v>12500</v>
      </c>
      <c r="AL246" s="183"/>
      <c r="AM246" s="101"/>
      <c r="AN246" s="101"/>
      <c r="AO246" s="101"/>
      <c r="AP246" s="101"/>
      <c r="AQ246" s="101"/>
      <c r="AR246" s="101"/>
      <c r="AS246" s="24"/>
      <c r="AT246" s="24"/>
      <c r="AU246" s="24"/>
      <c r="AV246" s="24"/>
      <c r="AW246" s="24"/>
      <c r="AX246" s="24"/>
      <c r="AY246" s="24"/>
      <c r="AZ246" s="24"/>
      <c r="BA246" s="24"/>
      <c r="BB246" s="24"/>
      <c r="BC246" s="24"/>
      <c r="BD246" s="24"/>
      <c r="BE246" s="24"/>
    </row>
    <row r="247" spans="1:90" x14ac:dyDescent="0.25">
      <c r="A247" s="109" t="s">
        <v>122</v>
      </c>
      <c r="B247" s="109">
        <v>1308</v>
      </c>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c r="AA247" s="128"/>
      <c r="AB247" s="128"/>
      <c r="AC247" s="128"/>
      <c r="AD247" s="128"/>
      <c r="AE247" s="128"/>
      <c r="AF247" s="128"/>
      <c r="AG247" s="128">
        <v>0</v>
      </c>
      <c r="AH247" s="130"/>
      <c r="AI247" s="127">
        <v>0</v>
      </c>
      <c r="AL247" s="183"/>
      <c r="AM247" s="101"/>
      <c r="AN247" s="101"/>
      <c r="AO247" s="101"/>
      <c r="AP247" s="101"/>
      <c r="AQ247" s="101"/>
      <c r="AR247" s="101"/>
      <c r="AS247" s="24"/>
      <c r="AT247" s="24"/>
      <c r="AU247" s="24"/>
      <c r="AV247" s="24"/>
      <c r="AW247" s="24"/>
      <c r="AX247" s="24"/>
      <c r="AY247" s="24"/>
      <c r="AZ247" s="24"/>
      <c r="BA247" s="24"/>
      <c r="BB247" s="24"/>
      <c r="BC247" s="24"/>
      <c r="BD247" s="24"/>
      <c r="BE247" s="24"/>
    </row>
    <row r="248" spans="1:90" s="106" customFormat="1" x14ac:dyDescent="0.25">
      <c r="A248" s="108" t="s">
        <v>102</v>
      </c>
      <c r="B248" s="108">
        <v>1485</v>
      </c>
      <c r="C248" s="132">
        <v>5000</v>
      </c>
      <c r="D248" s="132">
        <v>5000</v>
      </c>
      <c r="E248" s="132">
        <v>5000</v>
      </c>
      <c r="F248" s="132">
        <v>5000</v>
      </c>
      <c r="G248" s="132">
        <v>5000</v>
      </c>
      <c r="H248" s="132">
        <v>5000</v>
      </c>
      <c r="I248" s="132">
        <v>5000</v>
      </c>
      <c r="J248" s="132">
        <v>5000</v>
      </c>
      <c r="K248" s="132">
        <v>5000</v>
      </c>
      <c r="L248" s="132">
        <v>5000</v>
      </c>
      <c r="M248" s="132">
        <v>5000</v>
      </c>
      <c r="N248" s="132">
        <v>5000</v>
      </c>
      <c r="O248" s="132">
        <v>5000</v>
      </c>
      <c r="P248" s="132">
        <v>5000</v>
      </c>
      <c r="Q248" s="132">
        <v>5000</v>
      </c>
      <c r="R248" s="132">
        <v>5000</v>
      </c>
      <c r="S248" s="132">
        <v>5000</v>
      </c>
      <c r="T248" s="132">
        <v>5000</v>
      </c>
      <c r="U248" s="132">
        <v>5000</v>
      </c>
      <c r="V248" s="132"/>
      <c r="W248" s="132"/>
      <c r="X248" s="132"/>
      <c r="Y248" s="132"/>
      <c r="Z248" s="132"/>
      <c r="AA248" s="132"/>
      <c r="AB248" s="132"/>
      <c r="AC248" s="132"/>
      <c r="AD248" s="132"/>
      <c r="AE248" s="132"/>
      <c r="AF248" s="132"/>
      <c r="AG248" s="132">
        <v>0</v>
      </c>
      <c r="AH248" s="130"/>
      <c r="AI248" s="126">
        <v>10000</v>
      </c>
      <c r="AL248" s="183"/>
    </row>
    <row r="249" spans="1:90" x14ac:dyDescent="0.25">
      <c r="A249" s="109" t="s">
        <v>104</v>
      </c>
      <c r="B249" s="109">
        <v>1517</v>
      </c>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c r="AA249" s="128"/>
      <c r="AB249" s="128"/>
      <c r="AC249" s="128"/>
      <c r="AD249" s="128"/>
      <c r="AE249" s="128"/>
      <c r="AF249" s="128"/>
      <c r="AG249" s="128">
        <v>0</v>
      </c>
      <c r="AH249" s="130"/>
      <c r="AI249" s="126">
        <v>0</v>
      </c>
      <c r="AL249" s="183"/>
    </row>
    <row r="250" spans="1:90" s="106" customFormat="1" x14ac:dyDescent="0.25">
      <c r="A250" s="173" t="s">
        <v>103</v>
      </c>
      <c r="B250" s="173">
        <v>1594</v>
      </c>
      <c r="C250" s="132">
        <v>20000</v>
      </c>
      <c r="D250" s="132">
        <v>20000</v>
      </c>
      <c r="E250" s="132">
        <v>20000</v>
      </c>
      <c r="F250" s="132">
        <v>20000</v>
      </c>
      <c r="G250" s="132">
        <v>20000</v>
      </c>
      <c r="H250" s="132">
        <v>20000</v>
      </c>
      <c r="I250" s="132">
        <v>20000</v>
      </c>
      <c r="J250" s="132">
        <v>20000</v>
      </c>
      <c r="K250" s="132">
        <v>20000</v>
      </c>
      <c r="L250" s="132">
        <v>20000</v>
      </c>
      <c r="M250" s="132">
        <v>20000</v>
      </c>
      <c r="N250" s="132">
        <v>20000</v>
      </c>
      <c r="O250" s="132">
        <v>20000</v>
      </c>
      <c r="P250" s="132">
        <v>20000</v>
      </c>
      <c r="Q250" s="132">
        <v>20000</v>
      </c>
      <c r="R250" s="132">
        <v>20000</v>
      </c>
      <c r="S250" s="132">
        <v>20000</v>
      </c>
      <c r="T250" s="132">
        <v>20000</v>
      </c>
      <c r="U250" s="132">
        <v>20000</v>
      </c>
      <c r="V250" s="132"/>
      <c r="W250" s="132"/>
      <c r="X250" s="132"/>
      <c r="Y250" s="132"/>
      <c r="Z250" s="132"/>
      <c r="AA250" s="132"/>
      <c r="AB250" s="132"/>
      <c r="AC250" s="132"/>
      <c r="AD250" s="132"/>
      <c r="AE250" s="132"/>
      <c r="AF250" s="132"/>
      <c r="AG250" s="132">
        <v>0</v>
      </c>
      <c r="AH250" s="130"/>
      <c r="AI250" s="126">
        <v>0</v>
      </c>
      <c r="AL250" s="183"/>
    </row>
    <row r="251" spans="1:90" s="106" customFormat="1" x14ac:dyDescent="0.25">
      <c r="A251" s="108" t="s">
        <v>154</v>
      </c>
      <c r="B251" s="108">
        <v>1531</v>
      </c>
      <c r="C251" s="132">
        <v>2100</v>
      </c>
      <c r="D251" s="132">
        <v>2100</v>
      </c>
      <c r="E251" s="132">
        <v>2100</v>
      </c>
      <c r="F251" s="132">
        <v>2100</v>
      </c>
      <c r="G251" s="132">
        <v>2100</v>
      </c>
      <c r="H251" s="132">
        <v>2100</v>
      </c>
      <c r="I251" s="132">
        <v>2100</v>
      </c>
      <c r="J251" s="132">
        <v>2100</v>
      </c>
      <c r="K251" s="132">
        <v>2100</v>
      </c>
      <c r="L251" s="132">
        <v>2100</v>
      </c>
      <c r="M251" s="132">
        <v>2100</v>
      </c>
      <c r="N251" s="132">
        <v>2100</v>
      </c>
      <c r="O251" s="132">
        <v>2100</v>
      </c>
      <c r="P251" s="132">
        <v>2100</v>
      </c>
      <c r="Q251" s="132">
        <v>2100</v>
      </c>
      <c r="R251" s="132">
        <v>2100</v>
      </c>
      <c r="S251" s="132">
        <v>2100</v>
      </c>
      <c r="T251" s="132">
        <v>2100</v>
      </c>
      <c r="U251" s="132">
        <v>2100</v>
      </c>
      <c r="V251" s="132"/>
      <c r="W251" s="132"/>
      <c r="X251" s="132"/>
      <c r="Y251" s="132"/>
      <c r="Z251" s="132"/>
      <c r="AA251" s="132"/>
      <c r="AB251" s="132"/>
      <c r="AC251" s="132"/>
      <c r="AD251" s="132"/>
      <c r="AE251" s="132"/>
      <c r="AF251" s="132"/>
      <c r="AG251" s="132">
        <v>0</v>
      </c>
      <c r="AH251" s="130"/>
      <c r="AI251" s="126">
        <v>0</v>
      </c>
      <c r="AL251" s="183"/>
    </row>
    <row r="252" spans="1:90" s="170" customFormat="1" x14ac:dyDescent="0.25">
      <c r="A252" s="108" t="s">
        <v>155</v>
      </c>
      <c r="B252" s="108">
        <v>1528</v>
      </c>
      <c r="C252" s="132">
        <v>11500</v>
      </c>
      <c r="D252" s="132">
        <v>11500</v>
      </c>
      <c r="E252" s="132">
        <v>11500</v>
      </c>
      <c r="F252" s="132">
        <v>11500</v>
      </c>
      <c r="G252" s="132">
        <v>11500</v>
      </c>
      <c r="H252" s="132">
        <v>11500</v>
      </c>
      <c r="I252" s="132">
        <v>11500</v>
      </c>
      <c r="J252" s="132">
        <v>11500</v>
      </c>
      <c r="K252" s="132">
        <v>11500</v>
      </c>
      <c r="L252" s="132">
        <v>11500</v>
      </c>
      <c r="M252" s="132">
        <v>11500</v>
      </c>
      <c r="N252" s="132">
        <v>11500</v>
      </c>
      <c r="O252" s="132">
        <f>11500-5000</f>
        <v>6500</v>
      </c>
      <c r="P252" s="132">
        <v>6000</v>
      </c>
      <c r="Q252" s="132">
        <v>6000</v>
      </c>
      <c r="R252" s="132">
        <v>6000</v>
      </c>
      <c r="S252" s="132">
        <v>6000</v>
      </c>
      <c r="T252" s="132">
        <v>2000</v>
      </c>
      <c r="U252" s="132">
        <v>2000</v>
      </c>
      <c r="V252" s="132"/>
      <c r="W252" s="132"/>
      <c r="X252" s="132"/>
      <c r="Y252" s="132"/>
      <c r="Z252" s="132"/>
      <c r="AA252" s="132"/>
      <c r="AB252" s="132"/>
      <c r="AC252" s="132"/>
      <c r="AD252" s="132"/>
      <c r="AE252" s="132"/>
      <c r="AF252" s="132"/>
      <c r="AG252" s="132">
        <v>0</v>
      </c>
      <c r="AH252" s="129"/>
      <c r="AI252" s="126">
        <v>0</v>
      </c>
      <c r="AJ252" s="106"/>
      <c r="AK252" s="106"/>
      <c r="AL252" s="183"/>
      <c r="AM252" s="106"/>
      <c r="AN252" s="106"/>
      <c r="AO252" s="106"/>
      <c r="AP252" s="106"/>
      <c r="AQ252" s="106"/>
      <c r="AR252" s="106"/>
      <c r="AS252" s="106"/>
      <c r="AT252" s="106"/>
      <c r="AU252" s="106"/>
      <c r="AV252" s="106"/>
      <c r="AW252" s="106"/>
      <c r="AX252" s="106"/>
      <c r="AY252" s="106"/>
      <c r="AZ252" s="106"/>
      <c r="BA252" s="106"/>
      <c r="BB252" s="106"/>
      <c r="BC252" s="106"/>
      <c r="BD252" s="106"/>
      <c r="BE252" s="106"/>
      <c r="BF252" s="106"/>
      <c r="BG252" s="106"/>
      <c r="BH252" s="106"/>
      <c r="BI252" s="106"/>
      <c r="BJ252" s="106"/>
      <c r="BK252" s="106"/>
      <c r="BL252" s="106"/>
      <c r="BM252" s="106"/>
      <c r="BN252" s="106"/>
      <c r="BO252" s="106"/>
      <c r="BP252" s="106"/>
      <c r="BQ252" s="106"/>
      <c r="BR252" s="106"/>
      <c r="BS252" s="106"/>
      <c r="BT252" s="106"/>
      <c r="BU252" s="106"/>
      <c r="BV252" s="106"/>
      <c r="BW252" s="106"/>
      <c r="BX252" s="106"/>
      <c r="BY252" s="106"/>
      <c r="BZ252" s="106"/>
      <c r="CA252" s="106"/>
      <c r="CB252" s="106"/>
      <c r="CC252" s="106"/>
      <c r="CD252" s="106"/>
      <c r="CE252" s="106"/>
      <c r="CF252" s="106"/>
      <c r="CG252" s="106"/>
      <c r="CH252" s="106"/>
      <c r="CI252" s="106"/>
      <c r="CJ252" s="106"/>
      <c r="CK252" s="106"/>
      <c r="CL252" s="106"/>
    </row>
    <row r="253" spans="1:90" s="106" customFormat="1" x14ac:dyDescent="0.25">
      <c r="A253" s="173" t="s">
        <v>178</v>
      </c>
      <c r="B253" s="173">
        <v>1431</v>
      </c>
      <c r="C253" s="132">
        <v>6000</v>
      </c>
      <c r="D253" s="132">
        <v>6000</v>
      </c>
      <c r="E253" s="132">
        <v>6000</v>
      </c>
      <c r="F253" s="132">
        <v>6000</v>
      </c>
      <c r="G253" s="132">
        <v>6000</v>
      </c>
      <c r="H253" s="132">
        <v>6000</v>
      </c>
      <c r="I253" s="132">
        <v>6000</v>
      </c>
      <c r="J253" s="132">
        <v>6000</v>
      </c>
      <c r="K253" s="132">
        <v>6000</v>
      </c>
      <c r="L253" s="132">
        <v>6000</v>
      </c>
      <c r="M253" s="132">
        <v>6000</v>
      </c>
      <c r="N253" s="132">
        <v>6000</v>
      </c>
      <c r="O253" s="132">
        <v>6000</v>
      </c>
      <c r="P253" s="132">
        <v>6000</v>
      </c>
      <c r="Q253" s="132">
        <v>6000</v>
      </c>
      <c r="R253" s="132">
        <v>6000</v>
      </c>
      <c r="S253" s="132">
        <v>6000</v>
      </c>
      <c r="T253" s="132">
        <v>6000</v>
      </c>
      <c r="U253" s="132">
        <v>6000</v>
      </c>
      <c r="V253" s="132"/>
      <c r="W253" s="132"/>
      <c r="X253" s="132"/>
      <c r="Y253" s="132"/>
      <c r="Z253" s="132"/>
      <c r="AA253" s="132"/>
      <c r="AB253" s="132"/>
      <c r="AC253" s="132"/>
      <c r="AD253" s="132"/>
      <c r="AE253" s="132"/>
      <c r="AF253" s="132"/>
      <c r="AG253" s="132"/>
      <c r="AH253" s="129"/>
      <c r="AI253" s="126">
        <v>0</v>
      </c>
      <c r="AL253" s="183"/>
    </row>
    <row r="254" spans="1:90" s="106" customFormat="1" x14ac:dyDescent="0.25">
      <c r="A254" s="108" t="s">
        <v>220</v>
      </c>
      <c r="B254" s="108">
        <v>1019</v>
      </c>
      <c r="C254" s="132">
        <v>0</v>
      </c>
      <c r="D254" s="132">
        <v>0</v>
      </c>
      <c r="E254" s="132">
        <v>0</v>
      </c>
      <c r="F254" s="132">
        <v>0</v>
      </c>
      <c r="G254" s="132">
        <v>0</v>
      </c>
      <c r="H254" s="132">
        <v>0</v>
      </c>
      <c r="I254" s="132">
        <v>0</v>
      </c>
      <c r="J254" s="132">
        <v>0</v>
      </c>
      <c r="K254" s="132">
        <v>0</v>
      </c>
      <c r="L254" s="132">
        <v>0</v>
      </c>
      <c r="M254" s="132">
        <v>0</v>
      </c>
      <c r="N254" s="132">
        <v>0</v>
      </c>
      <c r="O254" s="132">
        <v>0</v>
      </c>
      <c r="P254" s="132">
        <v>0</v>
      </c>
      <c r="Q254" s="132">
        <v>0</v>
      </c>
      <c r="R254" s="132">
        <v>0</v>
      </c>
      <c r="S254" s="132">
        <v>0</v>
      </c>
      <c r="T254" s="132">
        <v>0</v>
      </c>
      <c r="U254" s="132">
        <v>0</v>
      </c>
      <c r="V254" s="132"/>
      <c r="W254" s="132"/>
      <c r="X254" s="132"/>
      <c r="Y254" s="132"/>
      <c r="Z254" s="132"/>
      <c r="AA254" s="132"/>
      <c r="AB254" s="132"/>
      <c r="AC254" s="132"/>
      <c r="AD254" s="132"/>
      <c r="AE254" s="132"/>
      <c r="AF254" s="132"/>
      <c r="AG254" s="132"/>
      <c r="AH254" s="129"/>
      <c r="AI254" s="126">
        <v>0</v>
      </c>
      <c r="AL254" s="183"/>
    </row>
    <row r="255" spans="1:90" s="106" customFormat="1" x14ac:dyDescent="0.25">
      <c r="A255" s="108" t="s">
        <v>221</v>
      </c>
      <c r="B255" s="108">
        <v>1031</v>
      </c>
      <c r="C255" s="132">
        <v>15000</v>
      </c>
      <c r="D255" s="132">
        <v>15000</v>
      </c>
      <c r="E255" s="132">
        <v>15000</v>
      </c>
      <c r="F255" s="132">
        <v>15000</v>
      </c>
      <c r="G255" s="132">
        <v>15000</v>
      </c>
      <c r="H255" s="132">
        <v>15000</v>
      </c>
      <c r="I255" s="132">
        <v>15000</v>
      </c>
      <c r="J255" s="132">
        <v>15000</v>
      </c>
      <c r="K255" s="132">
        <v>15000</v>
      </c>
      <c r="L255" s="132">
        <v>15000</v>
      </c>
      <c r="M255" s="132">
        <v>15000</v>
      </c>
      <c r="N255" s="132">
        <v>15000</v>
      </c>
      <c r="O255" s="132">
        <v>15000</v>
      </c>
      <c r="P255" s="132">
        <v>15000</v>
      </c>
      <c r="Q255" s="132">
        <v>15000</v>
      </c>
      <c r="R255" s="132">
        <v>15000</v>
      </c>
      <c r="S255" s="132">
        <v>15000</v>
      </c>
      <c r="T255" s="132">
        <v>15000</v>
      </c>
      <c r="U255" s="132">
        <v>15000</v>
      </c>
      <c r="V255" s="132"/>
      <c r="W255" s="132"/>
      <c r="X255" s="132"/>
      <c r="Y255" s="132"/>
      <c r="Z255" s="132"/>
      <c r="AA255" s="132"/>
      <c r="AB255" s="132"/>
      <c r="AC255" s="132"/>
      <c r="AD255" s="132"/>
      <c r="AE255" s="132"/>
      <c r="AF255" s="132"/>
      <c r="AG255" s="132"/>
      <c r="AH255" s="129"/>
      <c r="AI255" s="126">
        <v>0</v>
      </c>
      <c r="AL255" s="183"/>
    </row>
    <row r="256" spans="1:90" s="106" customFormat="1" x14ac:dyDescent="0.25">
      <c r="A256" s="108" t="s">
        <v>222</v>
      </c>
      <c r="B256" s="108">
        <v>1046</v>
      </c>
      <c r="C256" s="132">
        <v>0</v>
      </c>
      <c r="D256" s="132">
        <v>0</v>
      </c>
      <c r="E256" s="132">
        <v>0</v>
      </c>
      <c r="F256" s="132">
        <v>0</v>
      </c>
      <c r="G256" s="132">
        <v>0</v>
      </c>
      <c r="H256" s="132">
        <v>0</v>
      </c>
      <c r="I256" s="132">
        <v>0</v>
      </c>
      <c r="J256" s="132">
        <v>0</v>
      </c>
      <c r="K256" s="132">
        <v>0</v>
      </c>
      <c r="L256" s="132">
        <v>0</v>
      </c>
      <c r="M256" s="132">
        <v>0</v>
      </c>
      <c r="N256" s="132">
        <v>0</v>
      </c>
      <c r="O256" s="132">
        <v>0</v>
      </c>
      <c r="P256" s="132">
        <v>0</v>
      </c>
      <c r="Q256" s="132">
        <v>0</v>
      </c>
      <c r="R256" s="132">
        <v>0</v>
      </c>
      <c r="S256" s="132">
        <v>0</v>
      </c>
      <c r="T256" s="132">
        <v>0</v>
      </c>
      <c r="U256" s="132">
        <v>0</v>
      </c>
      <c r="V256" s="132"/>
      <c r="W256" s="132"/>
      <c r="X256" s="132"/>
      <c r="Y256" s="132"/>
      <c r="Z256" s="132"/>
      <c r="AA256" s="132"/>
      <c r="AB256" s="132"/>
      <c r="AC256" s="132"/>
      <c r="AD256" s="132"/>
      <c r="AE256" s="132"/>
      <c r="AF256" s="132"/>
      <c r="AG256" s="132"/>
      <c r="AH256" s="129"/>
      <c r="AI256" s="126">
        <v>0</v>
      </c>
      <c r="AL256" s="183"/>
    </row>
    <row r="257" spans="1:38" s="106" customFormat="1" x14ac:dyDescent="0.25">
      <c r="A257" s="108" t="s">
        <v>223</v>
      </c>
      <c r="B257" s="108">
        <v>1062</v>
      </c>
      <c r="C257" s="132">
        <v>0</v>
      </c>
      <c r="D257" s="132">
        <v>0</v>
      </c>
      <c r="E257" s="132">
        <v>0</v>
      </c>
      <c r="F257" s="132">
        <v>0</v>
      </c>
      <c r="G257" s="132">
        <v>0</v>
      </c>
      <c r="H257" s="132">
        <v>0</v>
      </c>
      <c r="I257" s="132">
        <v>0</v>
      </c>
      <c r="J257" s="132">
        <v>0</v>
      </c>
      <c r="K257" s="132">
        <v>0</v>
      </c>
      <c r="L257" s="132">
        <v>0</v>
      </c>
      <c r="M257" s="132">
        <v>0</v>
      </c>
      <c r="N257" s="132">
        <v>0</v>
      </c>
      <c r="O257" s="132">
        <v>0</v>
      </c>
      <c r="P257" s="132">
        <v>0</v>
      </c>
      <c r="Q257" s="132">
        <v>0</v>
      </c>
      <c r="R257" s="132">
        <v>0</v>
      </c>
      <c r="S257" s="132">
        <v>0</v>
      </c>
      <c r="T257" s="132">
        <v>0</v>
      </c>
      <c r="U257" s="132">
        <v>0</v>
      </c>
      <c r="V257" s="132"/>
      <c r="W257" s="132"/>
      <c r="X257" s="132"/>
      <c r="Y257" s="132"/>
      <c r="Z257" s="132"/>
      <c r="AA257" s="132"/>
      <c r="AB257" s="132"/>
      <c r="AC257" s="132"/>
      <c r="AD257" s="132"/>
      <c r="AE257" s="132"/>
      <c r="AF257" s="132"/>
      <c r="AG257" s="132"/>
      <c r="AH257" s="129"/>
      <c r="AI257" s="126">
        <v>0</v>
      </c>
      <c r="AL257" s="183"/>
    </row>
    <row r="258" spans="1:38" s="106" customFormat="1" x14ac:dyDescent="0.25">
      <c r="A258" s="108" t="s">
        <v>224</v>
      </c>
      <c r="B258" s="108">
        <v>1195</v>
      </c>
      <c r="C258" s="132">
        <v>4000</v>
      </c>
      <c r="D258" s="132">
        <v>4000</v>
      </c>
      <c r="E258" s="132">
        <v>4000</v>
      </c>
      <c r="F258" s="132">
        <v>4000</v>
      </c>
      <c r="G258" s="132">
        <v>4000</v>
      </c>
      <c r="H258" s="132">
        <v>4000</v>
      </c>
      <c r="I258" s="132">
        <v>4000</v>
      </c>
      <c r="J258" s="132">
        <v>4000</v>
      </c>
      <c r="K258" s="132">
        <v>4000</v>
      </c>
      <c r="L258" s="132">
        <v>4000</v>
      </c>
      <c r="M258" s="132">
        <v>4000</v>
      </c>
      <c r="N258" s="132">
        <v>4000</v>
      </c>
      <c r="O258" s="132">
        <v>4000</v>
      </c>
      <c r="P258" s="132">
        <v>4000</v>
      </c>
      <c r="Q258" s="132">
        <v>4000</v>
      </c>
      <c r="R258" s="132">
        <v>4000</v>
      </c>
      <c r="S258" s="132">
        <v>4000</v>
      </c>
      <c r="T258" s="132">
        <v>4000</v>
      </c>
      <c r="U258" s="132">
        <v>4000</v>
      </c>
      <c r="V258" s="132"/>
      <c r="W258" s="132"/>
      <c r="X258" s="132"/>
      <c r="Y258" s="132"/>
      <c r="Z258" s="132"/>
      <c r="AA258" s="132"/>
      <c r="AB258" s="132"/>
      <c r="AC258" s="132"/>
      <c r="AD258" s="132"/>
      <c r="AE258" s="132"/>
      <c r="AF258" s="132"/>
      <c r="AG258" s="132"/>
      <c r="AH258" s="129"/>
      <c r="AI258" s="126">
        <v>0</v>
      </c>
      <c r="AL258" s="183"/>
    </row>
    <row r="259" spans="1:38" s="106" customFormat="1" x14ac:dyDescent="0.25">
      <c r="A259" s="108" t="s">
        <v>226</v>
      </c>
      <c r="B259" s="108">
        <v>1379</v>
      </c>
      <c r="C259" s="132">
        <v>2500</v>
      </c>
      <c r="D259" s="132">
        <v>2500</v>
      </c>
      <c r="E259" s="132">
        <v>2500</v>
      </c>
      <c r="F259" s="132">
        <v>2500</v>
      </c>
      <c r="G259" s="132">
        <v>2500</v>
      </c>
      <c r="H259" s="132">
        <v>2500</v>
      </c>
      <c r="I259" s="132">
        <v>2500</v>
      </c>
      <c r="J259" s="132">
        <v>2500</v>
      </c>
      <c r="K259" s="132">
        <v>2500</v>
      </c>
      <c r="L259" s="132">
        <v>2500</v>
      </c>
      <c r="M259" s="132">
        <v>2500</v>
      </c>
      <c r="N259" s="132">
        <v>2500</v>
      </c>
      <c r="O259" s="132">
        <v>2500</v>
      </c>
      <c r="P259" s="132">
        <v>2500</v>
      </c>
      <c r="Q259" s="132">
        <v>2500</v>
      </c>
      <c r="R259" s="132">
        <v>2500</v>
      </c>
      <c r="S259" s="132">
        <v>2500</v>
      </c>
      <c r="T259" s="132">
        <v>2500</v>
      </c>
      <c r="U259" s="132">
        <v>2500</v>
      </c>
      <c r="V259" s="132"/>
      <c r="W259" s="132"/>
      <c r="X259" s="132"/>
      <c r="Y259" s="132"/>
      <c r="Z259" s="132"/>
      <c r="AA259" s="132"/>
      <c r="AB259" s="132"/>
      <c r="AC259" s="132"/>
      <c r="AD259" s="132"/>
      <c r="AE259" s="132"/>
      <c r="AF259" s="132"/>
      <c r="AG259" s="132"/>
      <c r="AH259" s="129"/>
      <c r="AI259" s="126">
        <v>0</v>
      </c>
      <c r="AL259" s="183"/>
    </row>
    <row r="260" spans="1:38" s="106" customFormat="1" x14ac:dyDescent="0.25">
      <c r="A260" s="108" t="s">
        <v>227</v>
      </c>
      <c r="B260" s="108">
        <v>1389</v>
      </c>
      <c r="C260" s="132">
        <v>0</v>
      </c>
      <c r="D260" s="132">
        <v>0</v>
      </c>
      <c r="E260" s="132">
        <v>0</v>
      </c>
      <c r="F260" s="132">
        <v>0</v>
      </c>
      <c r="G260" s="132">
        <v>0</v>
      </c>
      <c r="H260" s="132">
        <v>0</v>
      </c>
      <c r="I260" s="132">
        <v>0</v>
      </c>
      <c r="J260" s="132">
        <v>0</v>
      </c>
      <c r="K260" s="132">
        <v>0</v>
      </c>
      <c r="L260" s="132">
        <v>0</v>
      </c>
      <c r="M260" s="132">
        <v>0</v>
      </c>
      <c r="N260" s="132">
        <v>0</v>
      </c>
      <c r="O260" s="132">
        <v>0</v>
      </c>
      <c r="P260" s="132">
        <v>0</v>
      </c>
      <c r="Q260" s="132">
        <v>0</v>
      </c>
      <c r="R260" s="132">
        <v>0</v>
      </c>
      <c r="S260" s="132">
        <v>0</v>
      </c>
      <c r="T260" s="132">
        <v>0</v>
      </c>
      <c r="U260" s="132">
        <v>0</v>
      </c>
      <c r="V260" s="132"/>
      <c r="W260" s="132"/>
      <c r="X260" s="132"/>
      <c r="Y260" s="132"/>
      <c r="Z260" s="132"/>
      <c r="AA260" s="132"/>
      <c r="AB260" s="132"/>
      <c r="AC260" s="132"/>
      <c r="AD260" s="132"/>
      <c r="AE260" s="132"/>
      <c r="AF260" s="132"/>
      <c r="AG260" s="132"/>
      <c r="AH260" s="129"/>
      <c r="AI260" s="126">
        <v>0</v>
      </c>
      <c r="AL260" s="183"/>
    </row>
    <row r="261" spans="1:38" s="106" customFormat="1" x14ac:dyDescent="0.25">
      <c r="A261" s="108" t="s">
        <v>228</v>
      </c>
      <c r="B261" s="108">
        <v>1398</v>
      </c>
      <c r="C261" s="132">
        <v>0</v>
      </c>
      <c r="D261" s="132">
        <v>0</v>
      </c>
      <c r="E261" s="132">
        <v>0</v>
      </c>
      <c r="F261" s="132">
        <v>0</v>
      </c>
      <c r="G261" s="132">
        <v>0</v>
      </c>
      <c r="H261" s="132">
        <v>0</v>
      </c>
      <c r="I261" s="132">
        <v>0</v>
      </c>
      <c r="J261" s="132">
        <v>0</v>
      </c>
      <c r="K261" s="132">
        <v>0</v>
      </c>
      <c r="L261" s="132">
        <v>0</v>
      </c>
      <c r="M261" s="132">
        <v>0</v>
      </c>
      <c r="N261" s="132">
        <v>0</v>
      </c>
      <c r="O261" s="132">
        <v>0</v>
      </c>
      <c r="P261" s="132">
        <v>0</v>
      </c>
      <c r="Q261" s="132">
        <v>0</v>
      </c>
      <c r="R261" s="132">
        <v>0</v>
      </c>
      <c r="S261" s="132">
        <v>0</v>
      </c>
      <c r="T261" s="132">
        <v>0</v>
      </c>
      <c r="U261" s="132">
        <v>0</v>
      </c>
      <c r="V261" s="132"/>
      <c r="W261" s="132"/>
      <c r="X261" s="132"/>
      <c r="Y261" s="132"/>
      <c r="Z261" s="132"/>
      <c r="AA261" s="132"/>
      <c r="AB261" s="132"/>
      <c r="AC261" s="132"/>
      <c r="AD261" s="132"/>
      <c r="AE261" s="132"/>
      <c r="AF261" s="132"/>
      <c r="AG261" s="132"/>
      <c r="AH261" s="129"/>
      <c r="AI261" s="126">
        <v>2000</v>
      </c>
      <c r="AJ261" s="106" t="s">
        <v>229</v>
      </c>
      <c r="AL261" s="183"/>
    </row>
    <row r="262" spans="1:38" s="106" customFormat="1" x14ac:dyDescent="0.25">
      <c r="A262" s="108" t="s">
        <v>230</v>
      </c>
      <c r="B262" s="108">
        <v>1419</v>
      </c>
      <c r="C262" s="132">
        <v>0</v>
      </c>
      <c r="D262" s="132">
        <v>0</v>
      </c>
      <c r="E262" s="132">
        <v>0</v>
      </c>
      <c r="F262" s="132">
        <v>0</v>
      </c>
      <c r="G262" s="132">
        <v>0</v>
      </c>
      <c r="H262" s="132">
        <v>0</v>
      </c>
      <c r="I262" s="132">
        <v>0</v>
      </c>
      <c r="J262" s="132">
        <v>0</v>
      </c>
      <c r="K262" s="132">
        <v>0</v>
      </c>
      <c r="L262" s="132">
        <v>0</v>
      </c>
      <c r="M262" s="132">
        <v>0</v>
      </c>
      <c r="N262" s="132">
        <v>0</v>
      </c>
      <c r="O262" s="132">
        <v>0</v>
      </c>
      <c r="P262" s="132">
        <v>0</v>
      </c>
      <c r="Q262" s="132">
        <v>0</v>
      </c>
      <c r="R262" s="132">
        <v>0</v>
      </c>
      <c r="S262" s="132">
        <v>0</v>
      </c>
      <c r="T262" s="132">
        <v>0</v>
      </c>
      <c r="U262" s="132">
        <v>0</v>
      </c>
      <c r="V262" s="132"/>
      <c r="W262" s="132"/>
      <c r="X262" s="132"/>
      <c r="Y262" s="132"/>
      <c r="Z262" s="132"/>
      <c r="AA262" s="132"/>
      <c r="AB262" s="132"/>
      <c r="AC262" s="132"/>
      <c r="AD262" s="132"/>
      <c r="AE262" s="132"/>
      <c r="AF262" s="132"/>
      <c r="AG262" s="132"/>
      <c r="AH262" s="129"/>
      <c r="AI262" s="126">
        <v>0</v>
      </c>
      <c r="AL262" s="183"/>
    </row>
    <row r="263" spans="1:38" s="106" customFormat="1" x14ac:dyDescent="0.25">
      <c r="A263" s="108" t="s">
        <v>231</v>
      </c>
      <c r="B263" s="108">
        <v>1437</v>
      </c>
      <c r="C263" s="132">
        <v>8320</v>
      </c>
      <c r="D263" s="132">
        <v>8320</v>
      </c>
      <c r="E263" s="132">
        <v>8320</v>
      </c>
      <c r="F263" s="132">
        <v>8320</v>
      </c>
      <c r="G263" s="132">
        <v>8320</v>
      </c>
      <c r="H263" s="132">
        <v>8320</v>
      </c>
      <c r="I263" s="132">
        <v>8320</v>
      </c>
      <c r="J263" s="132">
        <v>8320</v>
      </c>
      <c r="K263" s="132">
        <v>8320</v>
      </c>
      <c r="L263" s="132">
        <v>8320</v>
      </c>
      <c r="M263" s="132">
        <v>8320</v>
      </c>
      <c r="N263" s="132">
        <v>8320</v>
      </c>
      <c r="O263" s="132">
        <v>8320</v>
      </c>
      <c r="P263" s="132">
        <v>8320</v>
      </c>
      <c r="Q263" s="132">
        <v>8320</v>
      </c>
      <c r="R263" s="132">
        <v>8320</v>
      </c>
      <c r="S263" s="132">
        <v>8320</v>
      </c>
      <c r="T263" s="132">
        <v>8320</v>
      </c>
      <c r="U263" s="132">
        <v>8320</v>
      </c>
      <c r="V263" s="132"/>
      <c r="W263" s="132"/>
      <c r="X263" s="132"/>
      <c r="Y263" s="132"/>
      <c r="Z263" s="132"/>
      <c r="AA263" s="132"/>
      <c r="AB263" s="132"/>
      <c r="AC263" s="132"/>
      <c r="AD263" s="132"/>
      <c r="AE263" s="132"/>
      <c r="AF263" s="132"/>
      <c r="AG263" s="132"/>
      <c r="AH263" s="129"/>
      <c r="AI263" s="126">
        <v>0</v>
      </c>
      <c r="AL263" s="183"/>
    </row>
    <row r="264" spans="1:38" s="106" customFormat="1" x14ac:dyDescent="0.25">
      <c r="A264" s="108" t="s">
        <v>232</v>
      </c>
      <c r="B264" s="108">
        <v>1442</v>
      </c>
      <c r="C264" s="132">
        <v>0</v>
      </c>
      <c r="D264" s="132">
        <v>0</v>
      </c>
      <c r="E264" s="132">
        <v>0</v>
      </c>
      <c r="F264" s="132">
        <v>0</v>
      </c>
      <c r="G264" s="132">
        <v>0</v>
      </c>
      <c r="H264" s="132">
        <v>0</v>
      </c>
      <c r="I264" s="132">
        <v>0</v>
      </c>
      <c r="J264" s="132">
        <v>0</v>
      </c>
      <c r="K264" s="132">
        <v>0</v>
      </c>
      <c r="L264" s="132">
        <v>0</v>
      </c>
      <c r="M264" s="132">
        <v>0</v>
      </c>
      <c r="N264" s="132">
        <v>0</v>
      </c>
      <c r="O264" s="132">
        <v>0</v>
      </c>
      <c r="P264" s="132">
        <v>0</v>
      </c>
      <c r="Q264" s="132">
        <v>0</v>
      </c>
      <c r="R264" s="132">
        <v>0</v>
      </c>
      <c r="S264" s="132">
        <v>0</v>
      </c>
      <c r="T264" s="132">
        <v>0</v>
      </c>
      <c r="U264" s="132">
        <v>0</v>
      </c>
      <c r="V264" s="132"/>
      <c r="W264" s="132"/>
      <c r="X264" s="132"/>
      <c r="Y264" s="132"/>
      <c r="Z264" s="132"/>
      <c r="AA264" s="132"/>
      <c r="AB264" s="132"/>
      <c r="AC264" s="132"/>
      <c r="AD264" s="132"/>
      <c r="AE264" s="132"/>
      <c r="AF264" s="132"/>
      <c r="AG264" s="132"/>
      <c r="AH264" s="129"/>
      <c r="AI264" s="126">
        <v>0</v>
      </c>
      <c r="AL264" s="183"/>
    </row>
    <row r="265" spans="1:38" s="106" customFormat="1" x14ac:dyDescent="0.25">
      <c r="A265" s="108" t="s">
        <v>233</v>
      </c>
      <c r="B265" s="108">
        <v>1455</v>
      </c>
      <c r="C265" s="132">
        <v>0</v>
      </c>
      <c r="D265" s="132">
        <v>0</v>
      </c>
      <c r="E265" s="132">
        <v>0</v>
      </c>
      <c r="F265" s="132">
        <v>0</v>
      </c>
      <c r="G265" s="132">
        <v>0</v>
      </c>
      <c r="H265" s="132">
        <v>0</v>
      </c>
      <c r="I265" s="132">
        <v>0</v>
      </c>
      <c r="J265" s="132">
        <v>0</v>
      </c>
      <c r="K265" s="132">
        <v>0</v>
      </c>
      <c r="L265" s="132">
        <v>0</v>
      </c>
      <c r="M265" s="132">
        <v>0</v>
      </c>
      <c r="N265" s="132">
        <v>0</v>
      </c>
      <c r="O265" s="132">
        <v>0</v>
      </c>
      <c r="P265" s="132">
        <v>0</v>
      </c>
      <c r="Q265" s="132">
        <v>0</v>
      </c>
      <c r="R265" s="132">
        <v>0</v>
      </c>
      <c r="S265" s="132">
        <v>0</v>
      </c>
      <c r="T265" s="132">
        <v>0</v>
      </c>
      <c r="U265" s="132">
        <v>0</v>
      </c>
      <c r="V265" s="132"/>
      <c r="W265" s="132"/>
      <c r="X265" s="132"/>
      <c r="Y265" s="132"/>
      <c r="Z265" s="132"/>
      <c r="AA265" s="132"/>
      <c r="AB265" s="132"/>
      <c r="AC265" s="132"/>
      <c r="AD265" s="132"/>
      <c r="AE265" s="132"/>
      <c r="AF265" s="132"/>
      <c r="AG265" s="132"/>
      <c r="AH265" s="129"/>
      <c r="AI265" s="126">
        <v>0</v>
      </c>
      <c r="AL265" s="183"/>
    </row>
    <row r="266" spans="1:38" s="106" customFormat="1" x14ac:dyDescent="0.25">
      <c r="A266" s="108" t="s">
        <v>234</v>
      </c>
      <c r="B266" s="108">
        <v>1484</v>
      </c>
      <c r="C266" s="132">
        <v>5000</v>
      </c>
      <c r="D266" s="132">
        <v>5000</v>
      </c>
      <c r="E266" s="132">
        <v>5000</v>
      </c>
      <c r="F266" s="132">
        <v>5000</v>
      </c>
      <c r="G266" s="132">
        <v>5000</v>
      </c>
      <c r="H266" s="132">
        <v>5000</v>
      </c>
      <c r="I266" s="132">
        <v>5000</v>
      </c>
      <c r="J266" s="132">
        <v>5000</v>
      </c>
      <c r="K266" s="132">
        <v>5000</v>
      </c>
      <c r="L266" s="132">
        <v>5000</v>
      </c>
      <c r="M266" s="132">
        <v>5000</v>
      </c>
      <c r="N266" s="132">
        <v>5000</v>
      </c>
      <c r="O266" s="132">
        <v>5000</v>
      </c>
      <c r="P266" s="132">
        <v>5000</v>
      </c>
      <c r="Q266" s="132">
        <v>5000</v>
      </c>
      <c r="R266" s="132">
        <v>5000</v>
      </c>
      <c r="S266" s="132">
        <v>5000</v>
      </c>
      <c r="T266" s="132">
        <v>5000</v>
      </c>
      <c r="U266" s="132">
        <v>5000</v>
      </c>
      <c r="V266" s="132"/>
      <c r="W266" s="132"/>
      <c r="X266" s="132"/>
      <c r="Y266" s="132"/>
      <c r="Z266" s="132"/>
      <c r="AA266" s="132"/>
      <c r="AB266" s="132"/>
      <c r="AC266" s="132"/>
      <c r="AD266" s="132"/>
      <c r="AE266" s="132"/>
      <c r="AF266" s="132"/>
      <c r="AG266" s="132"/>
      <c r="AH266" s="129"/>
      <c r="AI266" s="126">
        <v>0</v>
      </c>
      <c r="AL266" s="183"/>
    </row>
    <row r="267" spans="1:38" s="106" customFormat="1" x14ac:dyDescent="0.25">
      <c r="A267" s="108" t="s">
        <v>235</v>
      </c>
      <c r="B267" s="108">
        <v>1511</v>
      </c>
      <c r="C267" s="132">
        <v>15000</v>
      </c>
      <c r="D267" s="132">
        <v>15000</v>
      </c>
      <c r="E267" s="132">
        <v>15000</v>
      </c>
      <c r="F267" s="132">
        <v>15000</v>
      </c>
      <c r="G267" s="132">
        <v>15000</v>
      </c>
      <c r="H267" s="132">
        <v>15000</v>
      </c>
      <c r="I267" s="132">
        <v>15000</v>
      </c>
      <c r="J267" s="132">
        <v>15000</v>
      </c>
      <c r="K267" s="132">
        <v>15000</v>
      </c>
      <c r="L267" s="132">
        <v>15000</v>
      </c>
      <c r="M267" s="132">
        <v>15000</v>
      </c>
      <c r="N267" s="132">
        <v>15000</v>
      </c>
      <c r="O267" s="132">
        <v>15000</v>
      </c>
      <c r="P267" s="132">
        <v>15000</v>
      </c>
      <c r="Q267" s="132">
        <v>15000</v>
      </c>
      <c r="R267" s="132">
        <v>15000</v>
      </c>
      <c r="S267" s="132">
        <v>15000</v>
      </c>
      <c r="T267" s="132">
        <v>15000</v>
      </c>
      <c r="U267" s="132">
        <v>15000</v>
      </c>
      <c r="V267" s="132"/>
      <c r="W267" s="132"/>
      <c r="X267" s="132"/>
      <c r="Y267" s="132"/>
      <c r="Z267" s="132"/>
      <c r="AA267" s="132"/>
      <c r="AB267" s="132"/>
      <c r="AC267" s="132"/>
      <c r="AD267" s="132"/>
      <c r="AE267" s="132"/>
      <c r="AF267" s="132"/>
      <c r="AG267" s="132"/>
      <c r="AH267" s="129"/>
      <c r="AI267" s="126">
        <v>0</v>
      </c>
      <c r="AL267" s="183"/>
    </row>
    <row r="268" spans="1:38" s="106" customFormat="1" x14ac:dyDescent="0.25">
      <c r="A268" s="108" t="s">
        <v>236</v>
      </c>
      <c r="B268" s="108">
        <v>1550</v>
      </c>
      <c r="C268" s="132">
        <v>4000</v>
      </c>
      <c r="D268" s="132">
        <v>4000</v>
      </c>
      <c r="E268" s="132">
        <v>4000</v>
      </c>
      <c r="F268" s="132">
        <v>4000</v>
      </c>
      <c r="G268" s="132">
        <v>4000</v>
      </c>
      <c r="H268" s="132">
        <v>4000</v>
      </c>
      <c r="I268" s="132">
        <v>4000</v>
      </c>
      <c r="J268" s="132">
        <v>4000</v>
      </c>
      <c r="K268" s="132">
        <v>4000</v>
      </c>
      <c r="L268" s="132">
        <v>4000</v>
      </c>
      <c r="M268" s="132">
        <v>4000</v>
      </c>
      <c r="N268" s="132">
        <v>4000</v>
      </c>
      <c r="O268" s="132">
        <v>4000</v>
      </c>
      <c r="P268" s="132">
        <v>4000</v>
      </c>
      <c r="Q268" s="132">
        <v>4000</v>
      </c>
      <c r="R268" s="132">
        <v>4000</v>
      </c>
      <c r="S268" s="132">
        <v>4000</v>
      </c>
      <c r="T268" s="132">
        <v>4000</v>
      </c>
      <c r="U268" s="132">
        <v>4000</v>
      </c>
      <c r="V268" s="132"/>
      <c r="W268" s="132"/>
      <c r="X268" s="132"/>
      <c r="Y268" s="132"/>
      <c r="Z268" s="132"/>
      <c r="AA268" s="132"/>
      <c r="AB268" s="132"/>
      <c r="AC268" s="132"/>
      <c r="AD268" s="132"/>
      <c r="AE268" s="132"/>
      <c r="AF268" s="132"/>
      <c r="AG268" s="132"/>
      <c r="AH268" s="129"/>
      <c r="AI268" s="126">
        <v>0</v>
      </c>
      <c r="AL268" s="183"/>
    </row>
    <row r="269" spans="1:38" s="106" customFormat="1" x14ac:dyDescent="0.25">
      <c r="A269" s="108" t="s">
        <v>237</v>
      </c>
      <c r="B269" s="108">
        <v>1579</v>
      </c>
      <c r="C269" s="132">
        <v>0</v>
      </c>
      <c r="D269" s="132">
        <v>0</v>
      </c>
      <c r="E269" s="132">
        <v>0</v>
      </c>
      <c r="F269" s="132">
        <v>0</v>
      </c>
      <c r="G269" s="132">
        <v>0</v>
      </c>
      <c r="H269" s="132">
        <v>0</v>
      </c>
      <c r="I269" s="132">
        <v>0</v>
      </c>
      <c r="J269" s="132">
        <v>0</v>
      </c>
      <c r="K269" s="132">
        <v>0</v>
      </c>
      <c r="L269" s="132">
        <v>0</v>
      </c>
      <c r="M269" s="132">
        <v>0</v>
      </c>
      <c r="N269" s="132">
        <v>0</v>
      </c>
      <c r="O269" s="132">
        <v>0</v>
      </c>
      <c r="P269" s="132">
        <v>0</v>
      </c>
      <c r="Q269" s="132">
        <v>0</v>
      </c>
      <c r="R269" s="132">
        <v>0</v>
      </c>
      <c r="S269" s="132">
        <v>0</v>
      </c>
      <c r="T269" s="132">
        <v>0</v>
      </c>
      <c r="U269" s="132">
        <v>0</v>
      </c>
      <c r="V269" s="132"/>
      <c r="W269" s="132"/>
      <c r="X269" s="132"/>
      <c r="Y269" s="132"/>
      <c r="Z269" s="132"/>
      <c r="AA269" s="132"/>
      <c r="AB269" s="132"/>
      <c r="AC269" s="132"/>
      <c r="AD269" s="132"/>
      <c r="AE269" s="132"/>
      <c r="AF269" s="132"/>
      <c r="AG269" s="132"/>
      <c r="AH269" s="129"/>
      <c r="AI269" s="126">
        <v>0</v>
      </c>
      <c r="AL269" s="183"/>
    </row>
    <row r="270" spans="1:38" s="106" customFormat="1" x14ac:dyDescent="0.25">
      <c r="A270" s="108" t="s">
        <v>238</v>
      </c>
      <c r="B270" s="108">
        <v>4268</v>
      </c>
      <c r="C270" s="132">
        <v>0</v>
      </c>
      <c r="D270" s="132">
        <v>0</v>
      </c>
      <c r="E270" s="132">
        <v>0</v>
      </c>
      <c r="F270" s="132">
        <v>0</v>
      </c>
      <c r="G270" s="132">
        <v>0</v>
      </c>
      <c r="H270" s="132">
        <v>0</v>
      </c>
      <c r="I270" s="132">
        <v>0</v>
      </c>
      <c r="J270" s="132">
        <v>0</v>
      </c>
      <c r="K270" s="132">
        <v>0</v>
      </c>
      <c r="L270" s="132">
        <v>0</v>
      </c>
      <c r="M270" s="132">
        <v>0</v>
      </c>
      <c r="N270" s="132">
        <v>0</v>
      </c>
      <c r="O270" s="132">
        <v>0</v>
      </c>
      <c r="P270" s="132">
        <v>0</v>
      </c>
      <c r="Q270" s="132">
        <v>0</v>
      </c>
      <c r="R270" s="132">
        <v>0</v>
      </c>
      <c r="S270" s="132">
        <v>0</v>
      </c>
      <c r="T270" s="132">
        <v>0</v>
      </c>
      <c r="U270" s="132">
        <v>0</v>
      </c>
      <c r="V270" s="132"/>
      <c r="W270" s="132"/>
      <c r="X270" s="132"/>
      <c r="Y270" s="132"/>
      <c r="Z270" s="132"/>
      <c r="AA270" s="132"/>
      <c r="AB270" s="132"/>
      <c r="AC270" s="132"/>
      <c r="AD270" s="132"/>
      <c r="AE270" s="132"/>
      <c r="AF270" s="132"/>
      <c r="AG270" s="132"/>
      <c r="AH270" s="129"/>
      <c r="AI270" s="126">
        <v>0</v>
      </c>
      <c r="AL270" s="183"/>
    </row>
    <row r="271" spans="1:38" s="106" customFormat="1" x14ac:dyDescent="0.25">
      <c r="A271" s="108" t="s">
        <v>239</v>
      </c>
      <c r="B271" s="108">
        <v>8001</v>
      </c>
      <c r="C271" s="132">
        <v>0</v>
      </c>
      <c r="D271" s="132">
        <v>0</v>
      </c>
      <c r="E271" s="132">
        <v>0</v>
      </c>
      <c r="F271" s="132">
        <v>0</v>
      </c>
      <c r="G271" s="132">
        <v>0</v>
      </c>
      <c r="H271" s="132">
        <v>0</v>
      </c>
      <c r="I271" s="132">
        <v>0</v>
      </c>
      <c r="J271" s="132">
        <v>0</v>
      </c>
      <c r="K271" s="132">
        <v>0</v>
      </c>
      <c r="L271" s="132">
        <v>0</v>
      </c>
      <c r="M271" s="132">
        <v>0</v>
      </c>
      <c r="N271" s="132">
        <v>0</v>
      </c>
      <c r="O271" s="132">
        <v>0</v>
      </c>
      <c r="P271" s="132">
        <v>0</v>
      </c>
      <c r="Q271" s="132">
        <v>0</v>
      </c>
      <c r="R271" s="132">
        <v>0</v>
      </c>
      <c r="S271" s="132">
        <v>0</v>
      </c>
      <c r="T271" s="132">
        <v>0</v>
      </c>
      <c r="U271" s="132">
        <v>0</v>
      </c>
      <c r="V271" s="132"/>
      <c r="W271" s="132"/>
      <c r="X271" s="132"/>
      <c r="Y271" s="132"/>
      <c r="Z271" s="132"/>
      <c r="AA271" s="132"/>
      <c r="AB271" s="132"/>
      <c r="AC271" s="132"/>
      <c r="AD271" s="132"/>
      <c r="AE271" s="132"/>
      <c r="AF271" s="132"/>
      <c r="AG271" s="132"/>
      <c r="AH271" s="129"/>
      <c r="AI271" s="126">
        <v>30000</v>
      </c>
      <c r="AJ271" s="106" t="s">
        <v>243</v>
      </c>
      <c r="AL271" s="183"/>
    </row>
    <row r="272" spans="1:38" s="106" customFormat="1" x14ac:dyDescent="0.25">
      <c r="A272" s="108" t="s">
        <v>241</v>
      </c>
      <c r="B272" s="108">
        <v>8015</v>
      </c>
      <c r="C272" s="132">
        <v>0</v>
      </c>
      <c r="D272" s="132">
        <v>0</v>
      </c>
      <c r="E272" s="132">
        <v>0</v>
      </c>
      <c r="F272" s="132">
        <v>0</v>
      </c>
      <c r="G272" s="132">
        <v>0</v>
      </c>
      <c r="H272" s="132">
        <v>0</v>
      </c>
      <c r="I272" s="132">
        <v>0</v>
      </c>
      <c r="J272" s="132">
        <v>0</v>
      </c>
      <c r="K272" s="132">
        <v>0</v>
      </c>
      <c r="L272" s="132">
        <v>0</v>
      </c>
      <c r="M272" s="132">
        <v>0</v>
      </c>
      <c r="N272" s="132">
        <v>0</v>
      </c>
      <c r="O272" s="132">
        <v>0</v>
      </c>
      <c r="P272" s="132">
        <v>0</v>
      </c>
      <c r="Q272" s="132">
        <v>0</v>
      </c>
      <c r="R272" s="132">
        <v>0</v>
      </c>
      <c r="S272" s="132">
        <v>0</v>
      </c>
      <c r="T272" s="132">
        <v>0</v>
      </c>
      <c r="U272" s="132">
        <v>0</v>
      </c>
      <c r="V272" s="132"/>
      <c r="W272" s="132"/>
      <c r="X272" s="132"/>
      <c r="Y272" s="132"/>
      <c r="Z272" s="132"/>
      <c r="AA272" s="132"/>
      <c r="AB272" s="132"/>
      <c r="AC272" s="132"/>
      <c r="AD272" s="132"/>
      <c r="AE272" s="132"/>
      <c r="AF272" s="132"/>
      <c r="AG272" s="132"/>
      <c r="AH272" s="129"/>
      <c r="AI272" s="126">
        <v>0</v>
      </c>
      <c r="AL272" s="183"/>
    </row>
    <row r="273" spans="1:123" s="106" customFormat="1" x14ac:dyDescent="0.25">
      <c r="A273" s="108" t="s">
        <v>242</v>
      </c>
      <c r="B273" s="108">
        <v>8055</v>
      </c>
      <c r="C273" s="132">
        <v>3600</v>
      </c>
      <c r="D273" s="132">
        <v>3600</v>
      </c>
      <c r="E273" s="132">
        <v>3600</v>
      </c>
      <c r="F273" s="132">
        <v>3600</v>
      </c>
      <c r="G273" s="132">
        <v>3600</v>
      </c>
      <c r="H273" s="132">
        <v>3600</v>
      </c>
      <c r="I273" s="132">
        <v>3600</v>
      </c>
      <c r="J273" s="132">
        <v>3600</v>
      </c>
      <c r="K273" s="132">
        <v>3600</v>
      </c>
      <c r="L273" s="132">
        <v>3600</v>
      </c>
      <c r="M273" s="132">
        <v>3600</v>
      </c>
      <c r="N273" s="132">
        <v>3600</v>
      </c>
      <c r="O273" s="132">
        <v>3600</v>
      </c>
      <c r="P273" s="132">
        <v>3600</v>
      </c>
      <c r="Q273" s="132">
        <v>3600</v>
      </c>
      <c r="R273" s="132">
        <v>3600</v>
      </c>
      <c r="S273" s="132">
        <v>3600</v>
      </c>
      <c r="T273" s="132">
        <v>3600</v>
      </c>
      <c r="U273" s="132">
        <v>3600</v>
      </c>
      <c r="V273" s="132"/>
      <c r="W273" s="132"/>
      <c r="X273" s="132"/>
      <c r="Y273" s="132"/>
      <c r="Z273" s="132"/>
      <c r="AA273" s="132"/>
      <c r="AB273" s="132"/>
      <c r="AC273" s="132"/>
      <c r="AD273" s="132"/>
      <c r="AE273" s="132"/>
      <c r="AF273" s="132"/>
      <c r="AG273" s="132"/>
      <c r="AH273" s="129"/>
      <c r="AI273" s="126">
        <v>0</v>
      </c>
      <c r="AL273" s="183"/>
    </row>
    <row r="274" spans="1:123" s="106" customFormat="1" x14ac:dyDescent="0.25">
      <c r="A274" s="108"/>
      <c r="B274" s="108"/>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c r="AC274" s="132"/>
      <c r="AD274" s="132"/>
      <c r="AE274" s="132"/>
      <c r="AF274" s="132"/>
      <c r="AG274" s="132"/>
      <c r="AH274" s="129"/>
      <c r="AI274" s="126">
        <v>0</v>
      </c>
      <c r="AL274" s="183"/>
    </row>
    <row r="275" spans="1:123" s="106" customFormat="1" x14ac:dyDescent="0.25">
      <c r="A275" s="108"/>
      <c r="B275" s="108"/>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c r="AC275" s="132"/>
      <c r="AD275" s="132"/>
      <c r="AE275" s="132"/>
      <c r="AF275" s="132"/>
      <c r="AG275" s="132"/>
      <c r="AH275" s="129"/>
      <c r="AI275" s="126">
        <v>0</v>
      </c>
      <c r="AL275" s="183"/>
    </row>
    <row r="276" spans="1:123" s="106" customFormat="1" x14ac:dyDescent="0.25">
      <c r="A276" s="108"/>
      <c r="B276" s="108"/>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c r="AC276" s="132"/>
      <c r="AD276" s="132"/>
      <c r="AE276" s="132"/>
      <c r="AF276" s="132"/>
      <c r="AG276" s="132"/>
      <c r="AH276" s="129"/>
      <c r="AI276" s="126">
        <v>0</v>
      </c>
      <c r="AL276" s="183"/>
    </row>
    <row r="277" spans="1:123" s="106" customFormat="1" x14ac:dyDescent="0.25">
      <c r="A277" s="108"/>
      <c r="B277" s="108"/>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c r="AC277" s="132"/>
      <c r="AD277" s="132"/>
      <c r="AE277" s="132"/>
      <c r="AF277" s="132"/>
      <c r="AG277" s="132"/>
      <c r="AH277" s="129"/>
      <c r="AI277" s="126">
        <v>0</v>
      </c>
      <c r="AL277" s="183"/>
    </row>
    <row r="278" spans="1:123" s="116" customFormat="1" x14ac:dyDescent="0.25">
      <c r="C278" s="125">
        <f>SUM(C204:C277)</f>
        <v>670770</v>
      </c>
      <c r="D278" s="125">
        <f t="shared" ref="D278:T278" si="133">SUM(D204:D277)</f>
        <v>670770</v>
      </c>
      <c r="E278" s="125">
        <f t="shared" si="133"/>
        <v>670770</v>
      </c>
      <c r="F278" s="125">
        <f t="shared" si="133"/>
        <v>670770</v>
      </c>
      <c r="G278" s="125">
        <f t="shared" si="133"/>
        <v>670770</v>
      </c>
      <c r="H278" s="125">
        <f t="shared" si="133"/>
        <v>629770</v>
      </c>
      <c r="I278" s="125">
        <f t="shared" si="133"/>
        <v>654770</v>
      </c>
      <c r="J278" s="125">
        <f t="shared" si="133"/>
        <v>654770</v>
      </c>
      <c r="K278" s="125">
        <f t="shared" si="133"/>
        <v>654770</v>
      </c>
      <c r="L278" s="125">
        <f t="shared" si="133"/>
        <v>664770</v>
      </c>
      <c r="M278" s="125">
        <f t="shared" si="133"/>
        <v>654770</v>
      </c>
      <c r="N278" s="125">
        <f t="shared" si="133"/>
        <v>642570</v>
      </c>
      <c r="O278" s="125">
        <f t="shared" si="133"/>
        <v>627570</v>
      </c>
      <c r="P278" s="125">
        <f t="shared" si="133"/>
        <v>607070</v>
      </c>
      <c r="Q278" s="125">
        <f t="shared" si="133"/>
        <v>607070</v>
      </c>
      <c r="R278" s="125">
        <f t="shared" si="133"/>
        <v>612820</v>
      </c>
      <c r="S278" s="125">
        <f t="shared" si="133"/>
        <v>612820</v>
      </c>
      <c r="T278" s="125">
        <f t="shared" si="133"/>
        <v>632820</v>
      </c>
      <c r="U278" s="125">
        <f t="shared" ref="U278:AG278" si="134">SUM(U204:U253)</f>
        <v>568400</v>
      </c>
      <c r="V278" s="125">
        <f t="shared" si="134"/>
        <v>0</v>
      </c>
      <c r="W278" s="125">
        <f t="shared" si="134"/>
        <v>0</v>
      </c>
      <c r="X278" s="125">
        <f t="shared" si="134"/>
        <v>0</v>
      </c>
      <c r="Y278" s="125">
        <f t="shared" si="134"/>
        <v>0</v>
      </c>
      <c r="Z278" s="125">
        <f t="shared" si="134"/>
        <v>0</v>
      </c>
      <c r="AA278" s="125">
        <f t="shared" si="134"/>
        <v>0</v>
      </c>
      <c r="AB278" s="125">
        <f t="shared" si="134"/>
        <v>0</v>
      </c>
      <c r="AC278" s="125">
        <f t="shared" si="134"/>
        <v>0</v>
      </c>
      <c r="AD278" s="125">
        <f t="shared" si="134"/>
        <v>0</v>
      </c>
      <c r="AE278" s="125">
        <f t="shared" si="134"/>
        <v>0</v>
      </c>
      <c r="AF278" s="125">
        <f t="shared" si="134"/>
        <v>0</v>
      </c>
      <c r="AG278" s="125">
        <f t="shared" si="134"/>
        <v>0</v>
      </c>
      <c r="AI278" s="117">
        <f>SUM(AI204:AI253)</f>
        <v>190671</v>
      </c>
    </row>
    <row r="280" spans="1:123" x14ac:dyDescent="0.25">
      <c r="C280" s="17"/>
      <c r="D280" s="17"/>
    </row>
    <row r="281" spans="1:123" x14ac:dyDescent="0.25">
      <c r="A281" s="102"/>
      <c r="B281" s="102"/>
      <c r="C281" s="11"/>
      <c r="D281" s="11"/>
      <c r="E281" s="11"/>
      <c r="F281" s="101"/>
      <c r="G281" s="101"/>
      <c r="H281" s="101"/>
      <c r="I281" s="101"/>
      <c r="J281" s="101"/>
      <c r="K281" s="101"/>
      <c r="L281" s="11"/>
      <c r="M281" s="101"/>
      <c r="N281" s="101"/>
      <c r="O281" s="101"/>
      <c r="P281" s="101"/>
      <c r="Q281" s="101"/>
      <c r="R281" s="101"/>
      <c r="S281" s="101"/>
      <c r="T281" s="101"/>
      <c r="U281" s="101"/>
      <c r="V281" s="101"/>
      <c r="W281" s="101"/>
      <c r="X281" s="101"/>
      <c r="Y281" s="101"/>
      <c r="Z281" s="101"/>
      <c r="AA281" s="101"/>
      <c r="AB281" s="101"/>
      <c r="AC281" s="101"/>
      <c r="AD281" s="101"/>
      <c r="AE281" s="101"/>
      <c r="AF281" s="101"/>
      <c r="AG281" s="101"/>
      <c r="AH281" s="101"/>
      <c r="AI281" s="101"/>
      <c r="AJ281" s="101"/>
      <c r="AK281" s="101"/>
      <c r="AL281" s="101"/>
      <c r="AM281" s="101"/>
      <c r="AN281" s="101"/>
      <c r="AO281" s="101"/>
      <c r="AP281" s="101"/>
      <c r="AQ281" s="101"/>
      <c r="AR281" s="101"/>
      <c r="AS281" s="24"/>
      <c r="AT281" s="24"/>
      <c r="AU281" s="24"/>
      <c r="AV281" s="24"/>
      <c r="AW281" s="24"/>
      <c r="AX281" s="24"/>
      <c r="AY281" s="24"/>
      <c r="AZ281" s="24"/>
      <c r="BA281" s="24"/>
      <c r="BB281" s="24"/>
      <c r="BC281" s="24"/>
      <c r="BD281" s="24"/>
      <c r="BE281" s="24"/>
    </row>
    <row r="282" spans="1:123" s="75" customFormat="1" x14ac:dyDescent="0.25">
      <c r="A282" s="73" t="s">
        <v>108</v>
      </c>
      <c r="B282" s="73"/>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c r="AE282" s="74"/>
      <c r="AF282" s="74"/>
      <c r="AG282" s="74"/>
      <c r="AH282" s="74"/>
      <c r="AI282" s="114" t="s">
        <v>146</v>
      </c>
      <c r="AJ282" s="74"/>
      <c r="AK282" s="74"/>
      <c r="AL282" s="74"/>
      <c r="AM282" s="74"/>
      <c r="AN282" s="74"/>
      <c r="AO282" s="74"/>
      <c r="AP282" s="74"/>
      <c r="AQ282" s="74"/>
      <c r="AR282" s="74"/>
      <c r="AS282" s="74"/>
      <c r="AT282" s="74"/>
      <c r="AU282" s="74"/>
      <c r="AV282" s="74"/>
      <c r="AW282" s="74"/>
      <c r="AX282" s="74"/>
      <c r="AY282" s="74"/>
      <c r="AZ282" s="74"/>
      <c r="BA282" s="74"/>
      <c r="BB282" s="74"/>
      <c r="BC282" s="74"/>
      <c r="BD282" s="74"/>
      <c r="BE282" s="74"/>
      <c r="BF282" s="74"/>
      <c r="BG282" s="74"/>
      <c r="BH282" s="74"/>
      <c r="BI282" s="74"/>
      <c r="BJ282" s="74"/>
      <c r="BK282" s="74"/>
      <c r="BL282" s="74"/>
      <c r="BM282" s="74"/>
      <c r="BN282" s="74"/>
      <c r="BO282" s="74"/>
      <c r="BP282" s="74"/>
      <c r="BQ282" s="74"/>
      <c r="BR282" s="74"/>
      <c r="BS282" s="74"/>
      <c r="BT282" s="74"/>
      <c r="BU282" s="74"/>
      <c r="BV282" s="74"/>
      <c r="BW282" s="74"/>
      <c r="BX282" s="74"/>
      <c r="BY282" s="74"/>
      <c r="BZ282" s="74"/>
      <c r="CA282" s="74"/>
      <c r="CB282" s="74"/>
      <c r="CC282" s="74"/>
      <c r="CD282" s="74"/>
      <c r="CE282" s="74"/>
      <c r="CF282" s="74"/>
      <c r="CG282" s="74"/>
      <c r="CH282" s="74"/>
      <c r="CI282" s="74"/>
      <c r="CJ282" s="74"/>
      <c r="CK282" s="74"/>
      <c r="CL282" s="74"/>
      <c r="CM282" s="74"/>
      <c r="CN282" s="74"/>
      <c r="CO282" s="74"/>
      <c r="CP282" s="74"/>
      <c r="CQ282" s="74"/>
      <c r="CR282" s="74"/>
      <c r="CS282" s="74"/>
      <c r="CT282" s="74"/>
      <c r="CU282" s="74"/>
      <c r="CV282" s="74"/>
      <c r="CW282" s="74"/>
      <c r="CX282" s="74"/>
      <c r="CY282" s="74"/>
      <c r="CZ282" s="74"/>
      <c r="DA282" s="74"/>
      <c r="DB282" s="74"/>
      <c r="DC282" s="74"/>
      <c r="DD282" s="74"/>
      <c r="DE282" s="74"/>
      <c r="DF282" s="74"/>
      <c r="DG282" s="74"/>
      <c r="DH282" s="74"/>
      <c r="DI282" s="74"/>
      <c r="DJ282" s="74"/>
      <c r="DK282" s="74"/>
      <c r="DL282" s="74"/>
      <c r="DM282" s="74"/>
      <c r="DN282" s="74"/>
      <c r="DO282" s="74"/>
      <c r="DP282" s="74"/>
      <c r="DQ282" s="74"/>
      <c r="DR282" s="74"/>
      <c r="DS282" s="74"/>
    </row>
    <row r="283" spans="1:123" x14ac:dyDescent="0.25">
      <c r="A283" s="102" t="s">
        <v>110</v>
      </c>
      <c r="B283" s="171">
        <v>1281</v>
      </c>
      <c r="C283" s="24">
        <v>11273</v>
      </c>
      <c r="D283" s="24">
        <v>11081</v>
      </c>
      <c r="E283" s="24">
        <v>10329</v>
      </c>
      <c r="F283" s="24">
        <v>10032</v>
      </c>
      <c r="G283" s="24">
        <v>10037</v>
      </c>
      <c r="H283" s="24">
        <v>10052</v>
      </c>
      <c r="I283" s="24">
        <v>10093</v>
      </c>
      <c r="J283" s="24">
        <v>10052</v>
      </c>
      <c r="K283" s="24">
        <v>10042</v>
      </c>
      <c r="L283" s="24">
        <v>10035</v>
      </c>
      <c r="M283" s="24">
        <v>9996</v>
      </c>
      <c r="N283" s="24">
        <v>10013</v>
      </c>
      <c r="O283" s="24">
        <v>10013</v>
      </c>
      <c r="P283" s="24">
        <v>10043</v>
      </c>
      <c r="Q283" s="24">
        <v>10090</v>
      </c>
      <c r="R283" s="24">
        <v>10101</v>
      </c>
      <c r="S283" s="24">
        <v>10108</v>
      </c>
      <c r="T283" s="24">
        <v>10108</v>
      </c>
      <c r="U283" s="24">
        <f t="shared" ref="U283:AF283" si="135">U204</f>
        <v>10000</v>
      </c>
      <c r="V283" s="24">
        <f t="shared" si="135"/>
        <v>0</v>
      </c>
      <c r="W283" s="24">
        <f t="shared" si="135"/>
        <v>0</v>
      </c>
      <c r="X283" s="24">
        <f t="shared" si="135"/>
        <v>0</v>
      </c>
      <c r="Y283" s="24">
        <f t="shared" si="135"/>
        <v>0</v>
      </c>
      <c r="Z283" s="24">
        <f t="shared" si="135"/>
        <v>0</v>
      </c>
      <c r="AA283" s="24">
        <f t="shared" si="135"/>
        <v>0</v>
      </c>
      <c r="AB283" s="24">
        <f t="shared" si="135"/>
        <v>0</v>
      </c>
      <c r="AC283" s="24">
        <f t="shared" si="135"/>
        <v>0</v>
      </c>
      <c r="AD283" s="24">
        <f t="shared" si="135"/>
        <v>0</v>
      </c>
      <c r="AE283" s="24">
        <f t="shared" si="135"/>
        <v>0</v>
      </c>
      <c r="AF283" s="24">
        <f t="shared" si="135"/>
        <v>0</v>
      </c>
      <c r="AG283" s="24">
        <f t="shared" ref="AG283:AG329" si="136">AG204</f>
        <v>0</v>
      </c>
      <c r="AH283" s="24"/>
      <c r="AI283" s="126">
        <f>AI204</f>
        <v>0</v>
      </c>
      <c r="AJ283" s="24"/>
      <c r="AK283" s="24"/>
      <c r="AL283" s="24"/>
      <c r="AM283" s="24"/>
      <c r="AN283" s="24"/>
      <c r="AO283" s="24"/>
      <c r="AP283" s="24"/>
      <c r="AQ283" s="24"/>
      <c r="AR283" s="24"/>
      <c r="AS283" s="24"/>
      <c r="AT283" s="24"/>
      <c r="AU283" s="24"/>
      <c r="AV283" s="24"/>
      <c r="AW283" s="24"/>
      <c r="AX283" s="24"/>
      <c r="AY283" s="24"/>
      <c r="AZ283" s="24"/>
      <c r="BA283" s="24"/>
      <c r="BB283" s="24"/>
      <c r="BC283" s="24"/>
      <c r="BD283" s="24"/>
      <c r="BE283" s="24"/>
    </row>
    <row r="284" spans="1:123" x14ac:dyDescent="0.25">
      <c r="A284" s="102" t="s">
        <v>111</v>
      </c>
      <c r="B284" s="171">
        <v>1418</v>
      </c>
      <c r="C284" s="24">
        <v>3009</v>
      </c>
      <c r="D284" s="24">
        <v>3007</v>
      </c>
      <c r="E284" s="24">
        <v>3003</v>
      </c>
      <c r="F284" s="24">
        <v>3002</v>
      </c>
      <c r="G284" s="24">
        <v>3006</v>
      </c>
      <c r="H284" s="24">
        <v>3007</v>
      </c>
      <c r="I284" s="24">
        <v>3004</v>
      </c>
      <c r="J284" s="24">
        <v>2997</v>
      </c>
      <c r="K284" s="24">
        <v>3005</v>
      </c>
      <c r="L284" s="24">
        <v>3000</v>
      </c>
      <c r="M284" s="24">
        <v>3004</v>
      </c>
      <c r="N284" s="24">
        <v>3006</v>
      </c>
      <c r="O284" s="24">
        <v>3004</v>
      </c>
      <c r="P284" s="24">
        <v>3002</v>
      </c>
      <c r="Q284" s="24">
        <v>3004</v>
      </c>
      <c r="R284" s="24">
        <v>3004</v>
      </c>
      <c r="S284" s="24">
        <v>3005</v>
      </c>
      <c r="T284" s="24">
        <v>3005</v>
      </c>
      <c r="U284" s="24">
        <f t="shared" ref="U284:AE284" si="137">U205</f>
        <v>3000</v>
      </c>
      <c r="V284" s="24">
        <f t="shared" si="137"/>
        <v>0</v>
      </c>
      <c r="W284" s="24">
        <f t="shared" si="137"/>
        <v>0</v>
      </c>
      <c r="X284" s="24">
        <f t="shared" si="137"/>
        <v>0</v>
      </c>
      <c r="Y284" s="24">
        <f t="shared" si="137"/>
        <v>0</v>
      </c>
      <c r="Z284" s="24">
        <f t="shared" si="137"/>
        <v>0</v>
      </c>
      <c r="AA284" s="24">
        <f t="shared" si="137"/>
        <v>0</v>
      </c>
      <c r="AB284" s="24">
        <f t="shared" si="137"/>
        <v>0</v>
      </c>
      <c r="AC284" s="24">
        <f t="shared" si="137"/>
        <v>0</v>
      </c>
      <c r="AD284" s="24">
        <f t="shared" si="137"/>
        <v>0</v>
      </c>
      <c r="AE284" s="24">
        <f t="shared" si="137"/>
        <v>0</v>
      </c>
      <c r="AF284" s="24">
        <f t="shared" ref="AF284:AF289" si="138">AF205</f>
        <v>0</v>
      </c>
      <c r="AG284" s="24">
        <f t="shared" si="136"/>
        <v>0</v>
      </c>
      <c r="AH284" s="24"/>
      <c r="AI284" s="126">
        <f t="shared" ref="AI284:AI346" si="139">AI205</f>
        <v>0</v>
      </c>
      <c r="AJ284" s="24"/>
      <c r="AK284" s="24"/>
      <c r="AL284" s="24"/>
      <c r="AM284" s="24"/>
      <c r="AN284" s="24"/>
      <c r="AO284" s="24"/>
      <c r="AP284" s="24"/>
      <c r="AQ284" s="24"/>
      <c r="AR284" s="24"/>
      <c r="AS284" s="24"/>
      <c r="AT284" s="24"/>
      <c r="AU284" s="24"/>
      <c r="AV284" s="24"/>
      <c r="AW284" s="24"/>
      <c r="AX284" s="24"/>
      <c r="AY284" s="24"/>
      <c r="AZ284" s="24"/>
      <c r="BA284" s="24"/>
      <c r="BB284" s="24"/>
      <c r="BC284" s="24"/>
      <c r="BD284" s="24"/>
      <c r="BE284" s="24"/>
    </row>
    <row r="285" spans="1:123" x14ac:dyDescent="0.25">
      <c r="A285" s="171" t="s">
        <v>117</v>
      </c>
      <c r="B285" s="171">
        <v>1564</v>
      </c>
      <c r="C285" s="24">
        <f>C206</f>
        <v>0</v>
      </c>
      <c r="D285" s="24">
        <f>D206</f>
        <v>0</v>
      </c>
      <c r="E285" s="24">
        <f>E206</f>
        <v>0</v>
      </c>
      <c r="F285" s="24">
        <f>F206</f>
        <v>0</v>
      </c>
      <c r="G285" s="24">
        <f>G206</f>
        <v>0</v>
      </c>
      <c r="H285" s="24">
        <f t="shared" ref="H285:P285" si="140">H206</f>
        <v>0</v>
      </c>
      <c r="I285" s="24">
        <f t="shared" si="140"/>
        <v>0</v>
      </c>
      <c r="J285" s="24">
        <f t="shared" si="140"/>
        <v>0</v>
      </c>
      <c r="K285" s="24">
        <f t="shared" si="140"/>
        <v>0</v>
      </c>
      <c r="L285" s="24">
        <f t="shared" si="140"/>
        <v>0</v>
      </c>
      <c r="M285" s="24">
        <f t="shared" si="140"/>
        <v>0</v>
      </c>
      <c r="N285" s="24">
        <f t="shared" si="140"/>
        <v>0</v>
      </c>
      <c r="O285" s="24">
        <f t="shared" si="140"/>
        <v>0</v>
      </c>
      <c r="P285" s="24">
        <f t="shared" si="140"/>
        <v>0</v>
      </c>
      <c r="Q285" s="24">
        <f>Q206</f>
        <v>0</v>
      </c>
      <c r="R285" s="24">
        <f>R206</f>
        <v>0</v>
      </c>
      <c r="S285" s="24">
        <f>S206</f>
        <v>0</v>
      </c>
      <c r="T285" s="24">
        <f>T206</f>
        <v>0</v>
      </c>
      <c r="U285" s="24">
        <f t="shared" ref="U285:AE285" si="141">U206</f>
        <v>0</v>
      </c>
      <c r="V285" s="24">
        <f t="shared" si="141"/>
        <v>0</v>
      </c>
      <c r="W285" s="24">
        <f t="shared" si="141"/>
        <v>0</v>
      </c>
      <c r="X285" s="24">
        <f t="shared" si="141"/>
        <v>0</v>
      </c>
      <c r="Y285" s="24">
        <f t="shared" si="141"/>
        <v>0</v>
      </c>
      <c r="Z285" s="24">
        <f t="shared" si="141"/>
        <v>0</v>
      </c>
      <c r="AA285" s="24">
        <f t="shared" si="141"/>
        <v>0</v>
      </c>
      <c r="AB285" s="24">
        <f t="shared" si="141"/>
        <v>0</v>
      </c>
      <c r="AC285" s="24">
        <f t="shared" si="141"/>
        <v>0</v>
      </c>
      <c r="AD285" s="24">
        <f t="shared" si="141"/>
        <v>0</v>
      </c>
      <c r="AE285" s="24">
        <f t="shared" si="141"/>
        <v>0</v>
      </c>
      <c r="AF285" s="24">
        <f t="shared" si="138"/>
        <v>0</v>
      </c>
      <c r="AG285" s="24">
        <f t="shared" si="136"/>
        <v>0</v>
      </c>
      <c r="AH285" s="24"/>
      <c r="AI285" s="126">
        <v>0</v>
      </c>
      <c r="AJ285" s="24"/>
      <c r="AK285" s="24"/>
      <c r="AL285" s="24"/>
      <c r="AM285" s="24"/>
      <c r="AN285" s="24"/>
      <c r="AO285" s="24"/>
      <c r="AP285" s="24"/>
      <c r="AQ285" s="24"/>
      <c r="AR285" s="24"/>
      <c r="AS285" s="24"/>
      <c r="AT285" s="24"/>
      <c r="AU285" s="24"/>
      <c r="AV285" s="24"/>
      <c r="AW285" s="24"/>
      <c r="AX285" s="24"/>
      <c r="AY285" s="24"/>
      <c r="AZ285" s="24"/>
      <c r="BA285" s="24"/>
      <c r="BB285" s="24"/>
      <c r="BC285" s="24"/>
      <c r="BD285" s="24"/>
      <c r="BE285" s="24"/>
    </row>
    <row r="286" spans="1:123" x14ac:dyDescent="0.25">
      <c r="A286" s="171" t="s">
        <v>128</v>
      </c>
      <c r="B286" s="171">
        <v>1444</v>
      </c>
      <c r="C286" s="24">
        <v>5831</v>
      </c>
      <c r="D286" s="24">
        <v>5831</v>
      </c>
      <c r="E286" s="24">
        <v>5832</v>
      </c>
      <c r="F286" s="24">
        <v>5831</v>
      </c>
      <c r="G286" s="24">
        <v>5855</v>
      </c>
      <c r="H286" s="24">
        <v>5857</v>
      </c>
      <c r="I286" s="24">
        <v>5856</v>
      </c>
      <c r="J286" s="24">
        <v>5857</v>
      </c>
      <c r="K286" s="24">
        <v>5857</v>
      </c>
      <c r="L286" s="24">
        <v>5857</v>
      </c>
      <c r="M286" s="24">
        <v>5857</v>
      </c>
      <c r="N286" s="24">
        <v>5856</v>
      </c>
      <c r="O286" s="24">
        <v>5856</v>
      </c>
      <c r="P286" s="24">
        <v>5858</v>
      </c>
      <c r="Q286" s="24">
        <v>5856</v>
      </c>
      <c r="R286" s="24">
        <v>5855</v>
      </c>
      <c r="S286" s="24">
        <v>5856</v>
      </c>
      <c r="T286" s="24">
        <v>5856</v>
      </c>
      <c r="U286" s="24">
        <f t="shared" ref="U286:AE286" si="142">U207</f>
        <v>7000</v>
      </c>
      <c r="V286" s="24">
        <f t="shared" si="142"/>
        <v>0</v>
      </c>
      <c r="W286" s="24">
        <f t="shared" si="142"/>
        <v>0</v>
      </c>
      <c r="X286" s="24">
        <f t="shared" si="142"/>
        <v>0</v>
      </c>
      <c r="Y286" s="24">
        <f t="shared" si="142"/>
        <v>0</v>
      </c>
      <c r="Z286" s="24">
        <f t="shared" si="142"/>
        <v>0</v>
      </c>
      <c r="AA286" s="24">
        <f t="shared" si="142"/>
        <v>0</v>
      </c>
      <c r="AB286" s="24">
        <f t="shared" si="142"/>
        <v>0</v>
      </c>
      <c r="AC286" s="24">
        <f t="shared" si="142"/>
        <v>0</v>
      </c>
      <c r="AD286" s="24">
        <f t="shared" si="142"/>
        <v>0</v>
      </c>
      <c r="AE286" s="24">
        <f t="shared" si="142"/>
        <v>0</v>
      </c>
      <c r="AF286" s="24">
        <f t="shared" si="138"/>
        <v>0</v>
      </c>
      <c r="AG286" s="24">
        <f t="shared" si="136"/>
        <v>0</v>
      </c>
      <c r="AH286" s="24"/>
      <c r="AI286" s="126">
        <f t="shared" si="139"/>
        <v>0</v>
      </c>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row>
    <row r="287" spans="1:123" s="76" customFormat="1" x14ac:dyDescent="0.25">
      <c r="A287" s="102" t="s">
        <v>120</v>
      </c>
      <c r="B287" s="102">
        <v>1373</v>
      </c>
      <c r="C287" s="67">
        <v>47002</v>
      </c>
      <c r="D287" s="67">
        <v>50057</v>
      </c>
      <c r="E287" s="67">
        <v>51628</v>
      </c>
      <c r="F287" s="67">
        <v>54094</v>
      </c>
      <c r="G287" s="67">
        <v>52320</v>
      </c>
      <c r="H287" s="67">
        <v>55550</v>
      </c>
      <c r="I287" s="67">
        <v>54746</v>
      </c>
      <c r="J287" s="67">
        <v>54446</v>
      </c>
      <c r="K287" s="67">
        <v>56707</v>
      </c>
      <c r="L287" s="67">
        <v>43954</v>
      </c>
      <c r="M287" s="67">
        <v>39933</v>
      </c>
      <c r="N287" s="67">
        <v>40669</v>
      </c>
      <c r="O287" s="67">
        <v>34130</v>
      </c>
      <c r="P287" s="67">
        <v>34310</v>
      </c>
      <c r="Q287" s="67">
        <v>33536</v>
      </c>
      <c r="R287" s="67">
        <v>28299</v>
      </c>
      <c r="S287" s="67">
        <v>25650</v>
      </c>
      <c r="T287" s="67">
        <v>25650</v>
      </c>
      <c r="U287" s="67">
        <f t="shared" ref="U287:AE287" si="143">U208</f>
        <v>35000</v>
      </c>
      <c r="V287" s="67">
        <f t="shared" si="143"/>
        <v>0</v>
      </c>
      <c r="W287" s="67">
        <f t="shared" si="143"/>
        <v>0</v>
      </c>
      <c r="X287" s="67">
        <f t="shared" si="143"/>
        <v>0</v>
      </c>
      <c r="Y287" s="67">
        <f t="shared" si="143"/>
        <v>0</v>
      </c>
      <c r="Z287" s="67">
        <f t="shared" si="143"/>
        <v>0</v>
      </c>
      <c r="AA287" s="67">
        <f t="shared" si="143"/>
        <v>0</v>
      </c>
      <c r="AB287" s="67">
        <f t="shared" si="143"/>
        <v>0</v>
      </c>
      <c r="AC287" s="67">
        <f t="shared" si="143"/>
        <v>0</v>
      </c>
      <c r="AD287" s="67">
        <f t="shared" si="143"/>
        <v>0</v>
      </c>
      <c r="AE287" s="67">
        <f t="shared" si="143"/>
        <v>0</v>
      </c>
      <c r="AF287" s="67">
        <f t="shared" si="138"/>
        <v>0</v>
      </c>
      <c r="AG287" s="67">
        <f t="shared" si="136"/>
        <v>0</v>
      </c>
      <c r="AH287" s="67"/>
      <c r="AI287" s="126">
        <f t="shared" si="139"/>
        <v>20000</v>
      </c>
      <c r="AJ287" s="67"/>
      <c r="AK287" s="24"/>
      <c r="AL287" s="67"/>
      <c r="AM287" s="67"/>
      <c r="AN287" s="67"/>
      <c r="AO287" s="67"/>
      <c r="AP287" s="67"/>
      <c r="AQ287" s="67"/>
      <c r="AR287" s="67"/>
      <c r="AS287" s="67"/>
      <c r="AT287" s="67"/>
      <c r="AU287" s="67"/>
      <c r="AV287" s="67"/>
      <c r="AW287" s="67"/>
      <c r="AX287" s="67"/>
      <c r="AY287" s="67"/>
      <c r="AZ287" s="67"/>
      <c r="BA287" s="67"/>
      <c r="BB287" s="67"/>
      <c r="BC287" s="67"/>
      <c r="BD287" s="67"/>
      <c r="BE287" s="67"/>
    </row>
    <row r="288" spans="1:123" x14ac:dyDescent="0.25">
      <c r="A288" s="102" t="s">
        <v>85</v>
      </c>
      <c r="B288" s="102">
        <v>1063</v>
      </c>
      <c r="C288" s="24">
        <v>24047</v>
      </c>
      <c r="D288" s="24">
        <v>23521</v>
      </c>
      <c r="E288" s="24">
        <v>25812</v>
      </c>
      <c r="F288" s="24">
        <v>3116</v>
      </c>
      <c r="G288" s="24">
        <v>27529</v>
      </c>
      <c r="H288" s="24">
        <v>21480</v>
      </c>
      <c r="I288" s="24">
        <v>15792</v>
      </c>
      <c r="J288" s="24">
        <v>23300</v>
      </c>
      <c r="K288" s="24">
        <v>25205</v>
      </c>
      <c r="L288" s="24">
        <v>25463</v>
      </c>
      <c r="M288" s="24">
        <v>23915</v>
      </c>
      <c r="N288" s="24">
        <v>26260</v>
      </c>
      <c r="O288" s="24">
        <v>29506</v>
      </c>
      <c r="P288" s="24">
        <v>23918</v>
      </c>
      <c r="Q288" s="24">
        <v>18129</v>
      </c>
      <c r="R288" s="24">
        <v>17809</v>
      </c>
      <c r="S288" s="24">
        <v>12370</v>
      </c>
      <c r="T288" s="24">
        <v>12370</v>
      </c>
      <c r="U288" s="24">
        <f t="shared" ref="U288:AE288" si="144">U209</f>
        <v>20000</v>
      </c>
      <c r="V288" s="24">
        <f t="shared" si="144"/>
        <v>0</v>
      </c>
      <c r="W288" s="24">
        <f t="shared" si="144"/>
        <v>0</v>
      </c>
      <c r="X288" s="24">
        <f t="shared" si="144"/>
        <v>0</v>
      </c>
      <c r="Y288" s="24">
        <f t="shared" si="144"/>
        <v>0</v>
      </c>
      <c r="Z288" s="24">
        <f t="shared" si="144"/>
        <v>0</v>
      </c>
      <c r="AA288" s="24">
        <f t="shared" si="144"/>
        <v>0</v>
      </c>
      <c r="AB288" s="24">
        <f t="shared" si="144"/>
        <v>0</v>
      </c>
      <c r="AC288" s="24">
        <f t="shared" si="144"/>
        <v>0</v>
      </c>
      <c r="AD288" s="24">
        <f t="shared" si="144"/>
        <v>0</v>
      </c>
      <c r="AE288" s="24">
        <f t="shared" si="144"/>
        <v>0</v>
      </c>
      <c r="AF288" s="24">
        <f t="shared" si="138"/>
        <v>0</v>
      </c>
      <c r="AG288" s="24">
        <f t="shared" si="136"/>
        <v>0</v>
      </c>
      <c r="AH288" s="24"/>
      <c r="AI288" s="126">
        <v>0</v>
      </c>
      <c r="AJ288" s="24"/>
      <c r="AK288" s="24"/>
      <c r="AL288" s="24"/>
      <c r="AM288" s="24"/>
      <c r="AN288" s="24"/>
      <c r="AO288" s="24"/>
      <c r="AP288" s="24"/>
      <c r="AQ288" s="24"/>
      <c r="AR288" s="24"/>
      <c r="AS288" s="24"/>
      <c r="AT288" s="24"/>
      <c r="AU288" s="24"/>
      <c r="AV288" s="24"/>
      <c r="AW288" s="24"/>
      <c r="AX288" s="24"/>
      <c r="AY288" s="24"/>
      <c r="AZ288" s="24"/>
      <c r="BA288" s="24"/>
      <c r="BB288" s="24"/>
      <c r="BC288" s="24"/>
      <c r="BD288" s="24"/>
      <c r="BE288" s="24"/>
    </row>
    <row r="289" spans="1:57" x14ac:dyDescent="0.25">
      <c r="A289" s="102" t="s">
        <v>130</v>
      </c>
      <c r="B289" s="102">
        <v>8018</v>
      </c>
      <c r="C289" s="24">
        <v>31415</v>
      </c>
      <c r="D289" s="24">
        <v>31961</v>
      </c>
      <c r="E289" s="24">
        <v>31291</v>
      </c>
      <c r="F289" s="24">
        <v>31275</v>
      </c>
      <c r="G289" s="24">
        <v>32739</v>
      </c>
      <c r="H289" s="24">
        <v>35144</v>
      </c>
      <c r="I289" s="24">
        <v>36062</v>
      </c>
      <c r="J289" s="24">
        <v>35984</v>
      </c>
      <c r="K289" s="24">
        <v>36127</v>
      </c>
      <c r="L289" s="24">
        <v>36007</v>
      </c>
      <c r="M289" s="24">
        <v>20668</v>
      </c>
      <c r="N289" s="24">
        <v>0</v>
      </c>
      <c r="O289" s="24">
        <v>15226</v>
      </c>
      <c r="P289" s="24">
        <v>28237</v>
      </c>
      <c r="Q289" s="24">
        <v>27484</v>
      </c>
      <c r="R289" s="24">
        <v>28424</v>
      </c>
      <c r="S289" s="24">
        <v>28488</v>
      </c>
      <c r="T289" s="24">
        <v>28488</v>
      </c>
      <c r="U289" s="24">
        <f t="shared" ref="U289:AE289" si="145">U210</f>
        <v>35000</v>
      </c>
      <c r="V289" s="24">
        <f t="shared" si="145"/>
        <v>0</v>
      </c>
      <c r="W289" s="24">
        <f t="shared" si="145"/>
        <v>0</v>
      </c>
      <c r="X289" s="24">
        <f t="shared" si="145"/>
        <v>0</v>
      </c>
      <c r="Y289" s="24">
        <f t="shared" si="145"/>
        <v>0</v>
      </c>
      <c r="Z289" s="24">
        <f t="shared" si="145"/>
        <v>0</v>
      </c>
      <c r="AA289" s="24">
        <f t="shared" si="145"/>
        <v>0</v>
      </c>
      <c r="AB289" s="24">
        <f t="shared" si="145"/>
        <v>0</v>
      </c>
      <c r="AC289" s="24">
        <f t="shared" si="145"/>
        <v>0</v>
      </c>
      <c r="AD289" s="24">
        <f t="shared" si="145"/>
        <v>0</v>
      </c>
      <c r="AE289" s="24">
        <f t="shared" si="145"/>
        <v>0</v>
      </c>
      <c r="AF289" s="24">
        <f t="shared" si="138"/>
        <v>0</v>
      </c>
      <c r="AG289" s="24">
        <f t="shared" si="136"/>
        <v>0</v>
      </c>
      <c r="AH289" s="24"/>
      <c r="AI289" s="126">
        <f t="shared" si="139"/>
        <v>0</v>
      </c>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row>
    <row r="290" spans="1:57" x14ac:dyDescent="0.25">
      <c r="A290" s="102" t="s">
        <v>131</v>
      </c>
      <c r="B290" s="168">
        <v>1005</v>
      </c>
      <c r="C290" s="24">
        <f t="shared" ref="C290:Q290" si="146">C211</f>
        <v>0</v>
      </c>
      <c r="D290" s="24">
        <f t="shared" si="146"/>
        <v>0</v>
      </c>
      <c r="E290" s="24">
        <f t="shared" si="146"/>
        <v>0</v>
      </c>
      <c r="F290" s="24">
        <f t="shared" si="146"/>
        <v>0</v>
      </c>
      <c r="G290" s="24">
        <f t="shared" si="146"/>
        <v>0</v>
      </c>
      <c r="H290" s="24">
        <f t="shared" si="146"/>
        <v>0</v>
      </c>
      <c r="I290" s="24">
        <f>I211</f>
        <v>0</v>
      </c>
      <c r="J290" s="24">
        <f t="shared" si="146"/>
        <v>0</v>
      </c>
      <c r="K290" s="24">
        <f t="shared" si="146"/>
        <v>0</v>
      </c>
      <c r="L290" s="24">
        <f t="shared" ref="L290:P292" si="147">L211</f>
        <v>0</v>
      </c>
      <c r="M290" s="24">
        <f t="shared" si="147"/>
        <v>0</v>
      </c>
      <c r="N290" s="24">
        <f t="shared" si="147"/>
        <v>0</v>
      </c>
      <c r="O290" s="24">
        <f t="shared" si="147"/>
        <v>0</v>
      </c>
      <c r="P290" s="24">
        <f t="shared" si="147"/>
        <v>0</v>
      </c>
      <c r="Q290" s="24">
        <f t="shared" si="146"/>
        <v>0</v>
      </c>
      <c r="R290" s="24">
        <f t="shared" ref="R290:S292" si="148">R211</f>
        <v>0</v>
      </c>
      <c r="S290" s="24">
        <f t="shared" si="148"/>
        <v>0</v>
      </c>
      <c r="T290" s="24">
        <f>T211</f>
        <v>0</v>
      </c>
      <c r="U290" s="24">
        <f t="shared" ref="U290:AE290" si="149">U211</f>
        <v>0</v>
      </c>
      <c r="V290" s="24">
        <f t="shared" si="149"/>
        <v>0</v>
      </c>
      <c r="W290" s="24">
        <f t="shared" si="149"/>
        <v>0</v>
      </c>
      <c r="X290" s="24">
        <f t="shared" si="149"/>
        <v>0</v>
      </c>
      <c r="Y290" s="24">
        <f t="shared" si="149"/>
        <v>0</v>
      </c>
      <c r="Z290" s="24">
        <f t="shared" si="149"/>
        <v>0</v>
      </c>
      <c r="AA290" s="24">
        <f t="shared" si="149"/>
        <v>0</v>
      </c>
      <c r="AB290" s="24">
        <f t="shared" si="149"/>
        <v>0</v>
      </c>
      <c r="AC290" s="24">
        <f t="shared" si="149"/>
        <v>0</v>
      </c>
      <c r="AD290" s="24">
        <f t="shared" si="149"/>
        <v>0</v>
      </c>
      <c r="AE290" s="24">
        <f t="shared" si="149"/>
        <v>0</v>
      </c>
      <c r="AF290" s="24">
        <f t="shared" ref="AF290:AF295" si="150">AF211</f>
        <v>0</v>
      </c>
      <c r="AG290" s="24">
        <f t="shared" si="136"/>
        <v>0</v>
      </c>
      <c r="AH290" s="24"/>
      <c r="AI290" s="126">
        <f t="shared" si="139"/>
        <v>10000</v>
      </c>
      <c r="AJ290" s="24"/>
      <c r="AK290" s="24"/>
      <c r="AL290" s="24"/>
      <c r="AM290" s="24"/>
      <c r="AN290" s="24"/>
      <c r="AO290" s="24"/>
      <c r="AP290" s="24"/>
      <c r="AQ290" s="24"/>
      <c r="AR290" s="24"/>
      <c r="AS290" s="24"/>
      <c r="AT290" s="24"/>
      <c r="AU290" s="24"/>
      <c r="AV290" s="24"/>
      <c r="AW290" s="24"/>
      <c r="AX290" s="24"/>
      <c r="AY290" s="24"/>
      <c r="AZ290" s="24"/>
      <c r="BA290" s="24"/>
      <c r="BB290" s="24"/>
      <c r="BC290" s="24"/>
      <c r="BD290" s="24"/>
      <c r="BE290" s="24"/>
    </row>
    <row r="291" spans="1:57" x14ac:dyDescent="0.25">
      <c r="A291" s="102" t="s">
        <v>149</v>
      </c>
      <c r="B291" s="171">
        <v>7340</v>
      </c>
      <c r="C291" s="24">
        <f t="shared" ref="C291:H291" si="151">C212</f>
        <v>0</v>
      </c>
      <c r="D291" s="24">
        <f t="shared" si="151"/>
        <v>0</v>
      </c>
      <c r="E291" s="24">
        <f t="shared" si="151"/>
        <v>0</v>
      </c>
      <c r="F291" s="24">
        <f t="shared" si="151"/>
        <v>0</v>
      </c>
      <c r="G291" s="24">
        <f t="shared" si="151"/>
        <v>0</v>
      </c>
      <c r="H291" s="24">
        <f t="shared" si="151"/>
        <v>0</v>
      </c>
      <c r="I291" s="24">
        <f>I212</f>
        <v>0</v>
      </c>
      <c r="J291" s="24">
        <f>J212</f>
        <v>0</v>
      </c>
      <c r="K291" s="24">
        <f>K212</f>
        <v>0</v>
      </c>
      <c r="L291" s="24">
        <f t="shared" si="147"/>
        <v>0</v>
      </c>
      <c r="M291" s="24">
        <f t="shared" si="147"/>
        <v>0</v>
      </c>
      <c r="N291" s="24">
        <f t="shared" si="147"/>
        <v>0</v>
      </c>
      <c r="O291" s="24">
        <f t="shared" si="147"/>
        <v>0</v>
      </c>
      <c r="P291" s="24">
        <f t="shared" si="147"/>
        <v>0</v>
      </c>
      <c r="Q291" s="24">
        <f>Q212</f>
        <v>0</v>
      </c>
      <c r="R291" s="24">
        <f t="shared" si="148"/>
        <v>0</v>
      </c>
      <c r="S291" s="24">
        <f t="shared" si="148"/>
        <v>0</v>
      </c>
      <c r="T291" s="24">
        <f>T212</f>
        <v>0</v>
      </c>
      <c r="U291" s="24">
        <f t="shared" ref="U291:AE291" si="152">U212</f>
        <v>0</v>
      </c>
      <c r="V291" s="24">
        <f t="shared" si="152"/>
        <v>0</v>
      </c>
      <c r="W291" s="24">
        <f t="shared" si="152"/>
        <v>0</v>
      </c>
      <c r="X291" s="24">
        <f t="shared" si="152"/>
        <v>0</v>
      </c>
      <c r="Y291" s="24">
        <f t="shared" si="152"/>
        <v>0</v>
      </c>
      <c r="Z291" s="24">
        <f t="shared" si="152"/>
        <v>0</v>
      </c>
      <c r="AA291" s="24">
        <f t="shared" si="152"/>
        <v>0</v>
      </c>
      <c r="AB291" s="24">
        <f t="shared" si="152"/>
        <v>0</v>
      </c>
      <c r="AC291" s="24">
        <f t="shared" si="152"/>
        <v>0</v>
      </c>
      <c r="AD291" s="24">
        <f t="shared" si="152"/>
        <v>0</v>
      </c>
      <c r="AE291" s="24">
        <f t="shared" si="152"/>
        <v>0</v>
      </c>
      <c r="AF291" s="24">
        <f t="shared" si="150"/>
        <v>0</v>
      </c>
      <c r="AG291" s="24">
        <f t="shared" si="136"/>
        <v>0</v>
      </c>
      <c r="AH291" s="24"/>
      <c r="AI291" s="126">
        <f t="shared" si="139"/>
        <v>13171</v>
      </c>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row>
    <row r="292" spans="1:57" x14ac:dyDescent="0.25">
      <c r="A292" s="102" t="s">
        <v>132</v>
      </c>
      <c r="B292" s="171">
        <v>1474</v>
      </c>
      <c r="C292" s="24">
        <f t="shared" ref="C292:Q292" si="153">C213</f>
        <v>0</v>
      </c>
      <c r="D292" s="24">
        <f t="shared" si="153"/>
        <v>0</v>
      </c>
      <c r="E292" s="24">
        <f t="shared" si="153"/>
        <v>0</v>
      </c>
      <c r="F292" s="24">
        <f t="shared" si="153"/>
        <v>0</v>
      </c>
      <c r="G292" s="24">
        <f t="shared" si="153"/>
        <v>0</v>
      </c>
      <c r="H292" s="24">
        <f t="shared" si="153"/>
        <v>0</v>
      </c>
      <c r="I292" s="24">
        <f>I213</f>
        <v>0</v>
      </c>
      <c r="J292" s="24">
        <f t="shared" si="153"/>
        <v>0</v>
      </c>
      <c r="K292" s="24">
        <f t="shared" si="153"/>
        <v>0</v>
      </c>
      <c r="L292" s="24">
        <f t="shared" si="147"/>
        <v>0</v>
      </c>
      <c r="M292" s="24">
        <f t="shared" si="147"/>
        <v>0</v>
      </c>
      <c r="N292" s="24">
        <f t="shared" si="147"/>
        <v>0</v>
      </c>
      <c r="O292" s="24">
        <f t="shared" si="147"/>
        <v>0</v>
      </c>
      <c r="P292" s="24">
        <f t="shared" si="147"/>
        <v>0</v>
      </c>
      <c r="Q292" s="24">
        <f t="shared" si="153"/>
        <v>0</v>
      </c>
      <c r="R292" s="24">
        <f t="shared" si="148"/>
        <v>0</v>
      </c>
      <c r="S292" s="24">
        <f t="shared" si="148"/>
        <v>0</v>
      </c>
      <c r="T292" s="24">
        <f>T213</f>
        <v>0</v>
      </c>
      <c r="U292" s="24">
        <f t="shared" ref="U292:AE292" si="154">U213</f>
        <v>0</v>
      </c>
      <c r="V292" s="24">
        <f t="shared" si="154"/>
        <v>0</v>
      </c>
      <c r="W292" s="24">
        <f t="shared" si="154"/>
        <v>0</v>
      </c>
      <c r="X292" s="24">
        <f t="shared" si="154"/>
        <v>0</v>
      </c>
      <c r="Y292" s="24">
        <f t="shared" si="154"/>
        <v>0</v>
      </c>
      <c r="Z292" s="24">
        <f t="shared" si="154"/>
        <v>0</v>
      </c>
      <c r="AA292" s="24">
        <f t="shared" si="154"/>
        <v>0</v>
      </c>
      <c r="AB292" s="24">
        <f t="shared" si="154"/>
        <v>0</v>
      </c>
      <c r="AC292" s="24">
        <f t="shared" si="154"/>
        <v>0</v>
      </c>
      <c r="AD292" s="24">
        <f t="shared" si="154"/>
        <v>0</v>
      </c>
      <c r="AE292" s="24">
        <f t="shared" si="154"/>
        <v>0</v>
      </c>
      <c r="AF292" s="24">
        <f t="shared" si="150"/>
        <v>0</v>
      </c>
      <c r="AG292" s="24">
        <f t="shared" si="136"/>
        <v>0</v>
      </c>
      <c r="AH292" s="24"/>
      <c r="AI292" s="126">
        <f t="shared" si="139"/>
        <v>0</v>
      </c>
      <c r="AJ292" s="24"/>
      <c r="AK292" s="24"/>
      <c r="AL292" s="24"/>
      <c r="AM292" s="24"/>
      <c r="AN292" s="24"/>
      <c r="AO292" s="24"/>
      <c r="AP292" s="24"/>
      <c r="AQ292" s="24"/>
      <c r="AR292" s="24"/>
      <c r="AS292" s="24"/>
      <c r="AT292" s="24"/>
      <c r="AU292" s="24"/>
      <c r="AV292" s="24"/>
      <c r="AW292" s="24"/>
      <c r="AX292" s="24"/>
      <c r="AY292" s="24"/>
      <c r="AZ292" s="24"/>
      <c r="BA292" s="24"/>
      <c r="BB292" s="24"/>
      <c r="BC292" s="24"/>
      <c r="BD292" s="24"/>
      <c r="BE292" s="24"/>
    </row>
    <row r="293" spans="1:57" s="76" customFormat="1" x14ac:dyDescent="0.25">
      <c r="A293" s="102" t="s">
        <v>98</v>
      </c>
      <c r="B293" s="171">
        <v>1024</v>
      </c>
      <c r="C293" s="67">
        <v>10555</v>
      </c>
      <c r="D293" s="67">
        <v>9227</v>
      </c>
      <c r="E293" s="67">
        <v>9354</v>
      </c>
      <c r="F293" s="67">
        <v>9831</v>
      </c>
      <c r="G293" s="67">
        <v>6579</v>
      </c>
      <c r="H293" s="67">
        <v>5264</v>
      </c>
      <c r="I293" s="67">
        <v>7927</v>
      </c>
      <c r="J293" s="67">
        <v>8542</v>
      </c>
      <c r="K293" s="67">
        <v>9590</v>
      </c>
      <c r="L293" s="67">
        <v>8017</v>
      </c>
      <c r="M293" s="67">
        <v>8482</v>
      </c>
      <c r="N293" s="67">
        <v>7646</v>
      </c>
      <c r="O293" s="67">
        <v>5698</v>
      </c>
      <c r="P293" s="67">
        <v>6013</v>
      </c>
      <c r="Q293" s="67">
        <v>7935</v>
      </c>
      <c r="R293" s="67">
        <v>8127</v>
      </c>
      <c r="S293" s="67">
        <v>6015</v>
      </c>
      <c r="T293" s="67">
        <v>6015</v>
      </c>
      <c r="U293" s="67">
        <f t="shared" ref="U293:AE293" si="155">U214</f>
        <v>7000</v>
      </c>
      <c r="V293" s="67">
        <f t="shared" si="155"/>
        <v>0</v>
      </c>
      <c r="W293" s="67">
        <f t="shared" si="155"/>
        <v>0</v>
      </c>
      <c r="X293" s="67">
        <f t="shared" si="155"/>
        <v>0</v>
      </c>
      <c r="Y293" s="67">
        <f t="shared" si="155"/>
        <v>0</v>
      </c>
      <c r="Z293" s="67">
        <f t="shared" si="155"/>
        <v>0</v>
      </c>
      <c r="AA293" s="67">
        <f t="shared" si="155"/>
        <v>0</v>
      </c>
      <c r="AB293" s="67">
        <f t="shared" si="155"/>
        <v>0</v>
      </c>
      <c r="AC293" s="67">
        <f t="shared" si="155"/>
        <v>0</v>
      </c>
      <c r="AD293" s="67">
        <f t="shared" si="155"/>
        <v>0</v>
      </c>
      <c r="AE293" s="67">
        <f t="shared" si="155"/>
        <v>0</v>
      </c>
      <c r="AF293" s="67">
        <f t="shared" si="150"/>
        <v>0</v>
      </c>
      <c r="AG293" s="67">
        <f t="shared" si="136"/>
        <v>0</v>
      </c>
      <c r="AH293" s="67"/>
      <c r="AI293" s="126">
        <f t="shared" si="139"/>
        <v>0</v>
      </c>
      <c r="AJ293" s="67"/>
      <c r="AK293" s="24"/>
      <c r="AL293" s="67"/>
      <c r="AM293" s="67"/>
      <c r="AN293" s="67"/>
      <c r="AO293" s="67"/>
      <c r="AP293" s="67"/>
      <c r="AQ293" s="67"/>
      <c r="AR293" s="67"/>
      <c r="AS293" s="67"/>
      <c r="AT293" s="67"/>
      <c r="AU293" s="67"/>
      <c r="AV293" s="67"/>
      <c r="AW293" s="67"/>
      <c r="AX293" s="67"/>
      <c r="AY293" s="67"/>
      <c r="AZ293" s="67"/>
      <c r="BA293" s="67"/>
      <c r="BB293" s="67"/>
      <c r="BC293" s="67"/>
      <c r="BD293" s="67"/>
      <c r="BE293" s="67"/>
    </row>
    <row r="294" spans="1:57" x14ac:dyDescent="0.25">
      <c r="A294" s="102" t="s">
        <v>112</v>
      </c>
      <c r="B294" s="171">
        <v>1563</v>
      </c>
      <c r="C294" s="24">
        <v>4995</v>
      </c>
      <c r="D294" s="24">
        <v>4928</v>
      </c>
      <c r="E294" s="24">
        <v>4949</v>
      </c>
      <c r="F294" s="24">
        <v>4950</v>
      </c>
      <c r="G294" s="24">
        <v>4945</v>
      </c>
      <c r="H294" s="24">
        <v>4955</v>
      </c>
      <c r="I294" s="24">
        <v>4943</v>
      </c>
      <c r="J294" s="24">
        <v>4941</v>
      </c>
      <c r="K294" s="24">
        <v>4948</v>
      </c>
      <c r="L294" s="24">
        <v>4950</v>
      </c>
      <c r="M294" s="67">
        <v>4950</v>
      </c>
      <c r="N294" s="67">
        <v>4949</v>
      </c>
      <c r="O294" s="67">
        <v>4948</v>
      </c>
      <c r="P294" s="67">
        <v>4950</v>
      </c>
      <c r="Q294" s="24">
        <v>4949</v>
      </c>
      <c r="R294" s="24">
        <v>4950</v>
      </c>
      <c r="S294" s="24">
        <v>4949</v>
      </c>
      <c r="T294" s="24">
        <v>4949</v>
      </c>
      <c r="U294" s="24">
        <f t="shared" ref="U294:AE294" si="156">U215</f>
        <v>5000</v>
      </c>
      <c r="V294" s="24">
        <f t="shared" si="156"/>
        <v>0</v>
      </c>
      <c r="W294" s="24">
        <f t="shared" si="156"/>
        <v>0</v>
      </c>
      <c r="X294" s="24">
        <f t="shared" si="156"/>
        <v>0</v>
      </c>
      <c r="Y294" s="24">
        <f t="shared" si="156"/>
        <v>0</v>
      </c>
      <c r="Z294" s="24">
        <f t="shared" si="156"/>
        <v>0</v>
      </c>
      <c r="AA294" s="24">
        <f t="shared" si="156"/>
        <v>0</v>
      </c>
      <c r="AB294" s="24">
        <f t="shared" si="156"/>
        <v>0</v>
      </c>
      <c r="AC294" s="24">
        <f t="shared" si="156"/>
        <v>0</v>
      </c>
      <c r="AD294" s="24">
        <f t="shared" si="156"/>
        <v>0</v>
      </c>
      <c r="AE294" s="24">
        <f t="shared" si="156"/>
        <v>0</v>
      </c>
      <c r="AF294" s="24">
        <f t="shared" si="150"/>
        <v>0</v>
      </c>
      <c r="AG294" s="24">
        <f t="shared" si="136"/>
        <v>0</v>
      </c>
      <c r="AH294" s="24"/>
      <c r="AI294" s="126">
        <v>17000</v>
      </c>
      <c r="AJ294" s="24"/>
      <c r="AK294" s="24"/>
      <c r="AL294" s="24"/>
      <c r="AM294" s="24"/>
      <c r="AN294" s="24"/>
      <c r="AO294" s="24"/>
      <c r="AP294" s="24"/>
      <c r="AQ294" s="24"/>
      <c r="AR294" s="24"/>
      <c r="AS294" s="24"/>
      <c r="AT294" s="24"/>
      <c r="AU294" s="24"/>
      <c r="AV294" s="24"/>
      <c r="AW294" s="24"/>
      <c r="AX294" s="24"/>
      <c r="AY294" s="24"/>
      <c r="AZ294" s="24"/>
      <c r="BA294" s="24"/>
      <c r="BB294" s="24"/>
      <c r="BC294" s="24"/>
      <c r="BD294" s="24"/>
      <c r="BE294" s="24"/>
    </row>
    <row r="295" spans="1:57" x14ac:dyDescent="0.25">
      <c r="A295" s="102" t="s">
        <v>119</v>
      </c>
      <c r="B295" s="171">
        <v>8014</v>
      </c>
      <c r="C295" s="24">
        <f t="shared" ref="C295:Q295" si="157">C216</f>
        <v>0</v>
      </c>
      <c r="D295" s="24">
        <f t="shared" si="157"/>
        <v>0</v>
      </c>
      <c r="E295" s="24">
        <f t="shared" si="157"/>
        <v>0</v>
      </c>
      <c r="F295" s="24">
        <f t="shared" si="157"/>
        <v>0</v>
      </c>
      <c r="G295" s="24">
        <f t="shared" si="157"/>
        <v>0</v>
      </c>
      <c r="H295" s="24">
        <f t="shared" si="157"/>
        <v>0</v>
      </c>
      <c r="I295" s="24">
        <f>I216</f>
        <v>0</v>
      </c>
      <c r="J295" s="24">
        <f t="shared" si="157"/>
        <v>0</v>
      </c>
      <c r="K295" s="24">
        <f t="shared" si="157"/>
        <v>0</v>
      </c>
      <c r="L295" s="24">
        <f>L216</f>
        <v>0</v>
      </c>
      <c r="M295" s="24">
        <f>M216</f>
        <v>0</v>
      </c>
      <c r="N295" s="24">
        <f>N216</f>
        <v>0</v>
      </c>
      <c r="O295" s="24">
        <f>O216</f>
        <v>0</v>
      </c>
      <c r="P295" s="24">
        <f>P216</f>
        <v>0</v>
      </c>
      <c r="Q295" s="24">
        <f t="shared" si="157"/>
        <v>0</v>
      </c>
      <c r="R295" s="24">
        <f>R216</f>
        <v>0</v>
      </c>
      <c r="S295" s="24">
        <f>S216</f>
        <v>0</v>
      </c>
      <c r="T295" s="24">
        <f>T216</f>
        <v>0</v>
      </c>
      <c r="U295" s="24">
        <f t="shared" ref="U295:AE295" si="158">U216</f>
        <v>0</v>
      </c>
      <c r="V295" s="24">
        <f t="shared" si="158"/>
        <v>0</v>
      </c>
      <c r="W295" s="24">
        <f t="shared" si="158"/>
        <v>0</v>
      </c>
      <c r="X295" s="24">
        <f t="shared" si="158"/>
        <v>0</v>
      </c>
      <c r="Y295" s="24">
        <f t="shared" si="158"/>
        <v>0</v>
      </c>
      <c r="Z295" s="24">
        <f t="shared" si="158"/>
        <v>0</v>
      </c>
      <c r="AA295" s="24">
        <f t="shared" si="158"/>
        <v>0</v>
      </c>
      <c r="AB295" s="24">
        <f t="shared" si="158"/>
        <v>0</v>
      </c>
      <c r="AC295" s="24">
        <f t="shared" si="158"/>
        <v>0</v>
      </c>
      <c r="AD295" s="24">
        <f t="shared" si="158"/>
        <v>0</v>
      </c>
      <c r="AE295" s="24">
        <f t="shared" si="158"/>
        <v>0</v>
      </c>
      <c r="AF295" s="24">
        <f t="shared" si="150"/>
        <v>0</v>
      </c>
      <c r="AG295" s="24">
        <f t="shared" si="136"/>
        <v>0</v>
      </c>
      <c r="AH295" s="24"/>
      <c r="AI295" s="126">
        <f t="shared" si="139"/>
        <v>0</v>
      </c>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row>
    <row r="296" spans="1:57" x14ac:dyDescent="0.25">
      <c r="A296" s="102" t="s">
        <v>99</v>
      </c>
      <c r="B296" s="171">
        <v>1353</v>
      </c>
      <c r="C296" s="24">
        <v>13719</v>
      </c>
      <c r="D296" s="24">
        <v>13630</v>
      </c>
      <c r="E296" s="24">
        <v>13921</v>
      </c>
      <c r="F296" s="24">
        <v>13383</v>
      </c>
      <c r="G296" s="24">
        <v>12708</v>
      </c>
      <c r="H296" s="24">
        <v>13023</v>
      </c>
      <c r="I296" s="24">
        <v>13023</v>
      </c>
      <c r="J296" s="24">
        <v>13234</v>
      </c>
      <c r="K296" s="24">
        <v>14052</v>
      </c>
      <c r="L296" s="24">
        <v>14058</v>
      </c>
      <c r="M296" s="24">
        <v>7594</v>
      </c>
      <c r="N296" s="24">
        <v>6371</v>
      </c>
      <c r="O296" s="24">
        <v>13432</v>
      </c>
      <c r="P296" s="24">
        <v>12894</v>
      </c>
      <c r="Q296" s="24">
        <v>12361</v>
      </c>
      <c r="R296" s="24">
        <v>12361</v>
      </c>
      <c r="S296" s="24">
        <v>13042</v>
      </c>
      <c r="T296" s="24">
        <v>13042</v>
      </c>
      <c r="U296" s="24">
        <f t="shared" ref="U296:AE296" si="159">U217</f>
        <v>13000</v>
      </c>
      <c r="V296" s="24">
        <f t="shared" si="159"/>
        <v>0</v>
      </c>
      <c r="W296" s="24">
        <f t="shared" si="159"/>
        <v>0</v>
      </c>
      <c r="X296" s="24">
        <f t="shared" si="159"/>
        <v>0</v>
      </c>
      <c r="Y296" s="24">
        <f t="shared" si="159"/>
        <v>0</v>
      </c>
      <c r="Z296" s="24">
        <f t="shared" si="159"/>
        <v>0</v>
      </c>
      <c r="AA296" s="24">
        <f t="shared" si="159"/>
        <v>0</v>
      </c>
      <c r="AB296" s="24">
        <f t="shared" si="159"/>
        <v>0</v>
      </c>
      <c r="AC296" s="24">
        <f t="shared" si="159"/>
        <v>0</v>
      </c>
      <c r="AD296" s="24">
        <f t="shared" si="159"/>
        <v>0</v>
      </c>
      <c r="AE296" s="24">
        <f t="shared" si="159"/>
        <v>0</v>
      </c>
      <c r="AF296" s="24">
        <f t="shared" ref="AF296:AF312" si="160">AF217</f>
        <v>0</v>
      </c>
      <c r="AG296" s="24">
        <f t="shared" si="136"/>
        <v>0</v>
      </c>
      <c r="AH296" s="24"/>
      <c r="AI296" s="126">
        <f t="shared" si="139"/>
        <v>0</v>
      </c>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row>
    <row r="297" spans="1:57" x14ac:dyDescent="0.25">
      <c r="A297" s="102" t="s">
        <v>87</v>
      </c>
      <c r="B297" s="102">
        <v>1428</v>
      </c>
      <c r="C297" s="24">
        <v>14802</v>
      </c>
      <c r="D297" s="24">
        <v>14934</v>
      </c>
      <c r="E297" s="24">
        <v>14933</v>
      </c>
      <c r="F297" s="24">
        <v>14934</v>
      </c>
      <c r="G297" s="24">
        <v>14933</v>
      </c>
      <c r="H297" s="24">
        <v>14935</v>
      </c>
      <c r="I297" s="24">
        <v>14998</v>
      </c>
      <c r="J297" s="24">
        <v>14999</v>
      </c>
      <c r="K297" s="24">
        <v>15000</v>
      </c>
      <c r="L297" s="24">
        <v>14935</v>
      </c>
      <c r="M297" s="24">
        <v>14995</v>
      </c>
      <c r="N297" s="24">
        <v>14998</v>
      </c>
      <c r="O297" s="24">
        <v>14938</v>
      </c>
      <c r="P297" s="24">
        <v>14938</v>
      </c>
      <c r="Q297" s="24">
        <f t="shared" ref="Q297:S299" si="161">Q218</f>
        <v>15000</v>
      </c>
      <c r="R297" s="24">
        <f t="shared" si="161"/>
        <v>15000</v>
      </c>
      <c r="S297" s="24">
        <f t="shared" si="161"/>
        <v>15000</v>
      </c>
      <c r="T297" s="24">
        <f>T218</f>
        <v>15000</v>
      </c>
      <c r="U297" s="24">
        <f t="shared" ref="U297:AE297" si="162">U218</f>
        <v>15000</v>
      </c>
      <c r="V297" s="24">
        <f t="shared" si="162"/>
        <v>0</v>
      </c>
      <c r="W297" s="24">
        <f t="shared" si="162"/>
        <v>0</v>
      </c>
      <c r="X297" s="24">
        <f t="shared" si="162"/>
        <v>0</v>
      </c>
      <c r="Y297" s="24">
        <f t="shared" si="162"/>
        <v>0</v>
      </c>
      <c r="Z297" s="24">
        <f t="shared" si="162"/>
        <v>0</v>
      </c>
      <c r="AA297" s="24">
        <f t="shared" si="162"/>
        <v>0</v>
      </c>
      <c r="AB297" s="24">
        <f t="shared" si="162"/>
        <v>0</v>
      </c>
      <c r="AC297" s="24">
        <f t="shared" si="162"/>
        <v>0</v>
      </c>
      <c r="AD297" s="24">
        <f t="shared" si="162"/>
        <v>0</v>
      </c>
      <c r="AE297" s="24">
        <f t="shared" si="162"/>
        <v>0</v>
      </c>
      <c r="AF297" s="24">
        <f t="shared" si="160"/>
        <v>0</v>
      </c>
      <c r="AG297" s="24">
        <f t="shared" si="136"/>
        <v>0</v>
      </c>
      <c r="AH297" s="24"/>
      <c r="AI297" s="126">
        <f t="shared" si="139"/>
        <v>20000</v>
      </c>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row>
    <row r="298" spans="1:57" x14ac:dyDescent="0.25">
      <c r="A298" s="102" t="s">
        <v>134</v>
      </c>
      <c r="B298" s="102">
        <v>1505</v>
      </c>
      <c r="C298" s="24">
        <f t="shared" ref="C298:E299" si="163">C219</f>
        <v>5000</v>
      </c>
      <c r="D298" s="24">
        <f t="shared" si="163"/>
        <v>5000</v>
      </c>
      <c r="E298" s="24">
        <f t="shared" si="163"/>
        <v>5000</v>
      </c>
      <c r="F298" s="24">
        <f>15900-13000</f>
        <v>2900</v>
      </c>
      <c r="G298" s="24">
        <v>0</v>
      </c>
      <c r="H298" s="24">
        <v>5000</v>
      </c>
      <c r="I298" s="24">
        <v>5000</v>
      </c>
      <c r="J298" s="24">
        <v>5000</v>
      </c>
      <c r="K298" s="24">
        <f>K219</f>
        <v>5000</v>
      </c>
      <c r="L298" s="24">
        <f t="shared" ref="L298:M300" si="164">L219</f>
        <v>5000</v>
      </c>
      <c r="M298" s="24">
        <f t="shared" si="164"/>
        <v>5000</v>
      </c>
      <c r="N298" s="24">
        <f t="shared" ref="N298:P300" si="165">N219</f>
        <v>5000</v>
      </c>
      <c r="O298" s="24">
        <f t="shared" si="165"/>
        <v>5000</v>
      </c>
      <c r="P298" s="24">
        <f t="shared" si="165"/>
        <v>5000</v>
      </c>
      <c r="Q298" s="24">
        <f t="shared" si="161"/>
        <v>5000</v>
      </c>
      <c r="R298" s="24">
        <f t="shared" si="161"/>
        <v>5000</v>
      </c>
      <c r="S298" s="24">
        <f t="shared" si="161"/>
        <v>5000</v>
      </c>
      <c r="T298" s="24">
        <f>T219</f>
        <v>5000</v>
      </c>
      <c r="U298" s="24">
        <f t="shared" ref="U298:AE298" si="166">U219</f>
        <v>5000</v>
      </c>
      <c r="V298" s="24">
        <f t="shared" si="166"/>
        <v>0</v>
      </c>
      <c r="W298" s="24">
        <f t="shared" si="166"/>
        <v>0</v>
      </c>
      <c r="X298" s="24">
        <f t="shared" si="166"/>
        <v>0</v>
      </c>
      <c r="Y298" s="24">
        <f t="shared" si="166"/>
        <v>0</v>
      </c>
      <c r="Z298" s="24">
        <f t="shared" si="166"/>
        <v>0</v>
      </c>
      <c r="AA298" s="24">
        <f t="shared" si="166"/>
        <v>0</v>
      </c>
      <c r="AB298" s="24">
        <f t="shared" si="166"/>
        <v>0</v>
      </c>
      <c r="AC298" s="24">
        <f t="shared" si="166"/>
        <v>0</v>
      </c>
      <c r="AD298" s="24">
        <f t="shared" si="166"/>
        <v>0</v>
      </c>
      <c r="AE298" s="24">
        <f t="shared" si="166"/>
        <v>0</v>
      </c>
      <c r="AF298" s="24">
        <f t="shared" si="160"/>
        <v>0</v>
      </c>
      <c r="AG298" s="24">
        <f t="shared" si="136"/>
        <v>0</v>
      </c>
      <c r="AH298" s="24"/>
      <c r="AI298" s="126">
        <v>11000</v>
      </c>
      <c r="AJ298" s="24"/>
      <c r="AK298" s="24"/>
      <c r="AL298" s="24"/>
      <c r="AM298" s="24"/>
      <c r="AN298" s="24"/>
      <c r="AO298" s="24"/>
      <c r="AP298" s="24"/>
      <c r="AQ298" s="24"/>
      <c r="AR298" s="24"/>
      <c r="AS298" s="24"/>
      <c r="AT298" s="24"/>
      <c r="AU298" s="24"/>
      <c r="AV298" s="24"/>
      <c r="AW298" s="24"/>
      <c r="AX298" s="24"/>
      <c r="AY298" s="24"/>
      <c r="AZ298" s="24"/>
      <c r="BA298" s="24"/>
      <c r="BB298" s="24"/>
      <c r="BC298" s="24"/>
      <c r="BD298" s="24"/>
      <c r="BE298" s="24"/>
    </row>
    <row r="299" spans="1:57" x14ac:dyDescent="0.25">
      <c r="A299" s="102" t="s">
        <v>133</v>
      </c>
      <c r="B299" s="102">
        <v>1225</v>
      </c>
      <c r="C299" s="24">
        <f t="shared" si="163"/>
        <v>0</v>
      </c>
      <c r="D299" s="24">
        <f t="shared" si="163"/>
        <v>0</v>
      </c>
      <c r="E299" s="24">
        <f t="shared" si="163"/>
        <v>0</v>
      </c>
      <c r="F299" s="24">
        <f>F220</f>
        <v>0</v>
      </c>
      <c r="G299" s="24">
        <f>G220</f>
        <v>0</v>
      </c>
      <c r="H299" s="24">
        <f>H220</f>
        <v>0</v>
      </c>
      <c r="I299" s="24">
        <f>I220</f>
        <v>0</v>
      </c>
      <c r="J299" s="24">
        <f>J220</f>
        <v>0</v>
      </c>
      <c r="K299" s="24">
        <f>K220</f>
        <v>0</v>
      </c>
      <c r="L299" s="24">
        <f t="shared" si="164"/>
        <v>0</v>
      </c>
      <c r="M299" s="24">
        <f t="shared" si="164"/>
        <v>0</v>
      </c>
      <c r="N299" s="24">
        <f t="shared" si="165"/>
        <v>0</v>
      </c>
      <c r="O299" s="24">
        <f t="shared" si="165"/>
        <v>0</v>
      </c>
      <c r="P299" s="24">
        <f t="shared" si="165"/>
        <v>0</v>
      </c>
      <c r="Q299" s="24">
        <f t="shared" si="161"/>
        <v>0</v>
      </c>
      <c r="R299" s="24">
        <f t="shared" si="161"/>
        <v>0</v>
      </c>
      <c r="S299" s="24">
        <f t="shared" si="161"/>
        <v>0</v>
      </c>
      <c r="T299" s="24">
        <f>T220</f>
        <v>0</v>
      </c>
      <c r="U299" s="24">
        <f t="shared" ref="U299:AE299" si="167">U220</f>
        <v>0</v>
      </c>
      <c r="V299" s="24">
        <f t="shared" si="167"/>
        <v>0</v>
      </c>
      <c r="W299" s="24">
        <f t="shared" si="167"/>
        <v>0</v>
      </c>
      <c r="X299" s="24">
        <f t="shared" si="167"/>
        <v>0</v>
      </c>
      <c r="Y299" s="24">
        <f t="shared" si="167"/>
        <v>0</v>
      </c>
      <c r="Z299" s="24">
        <f t="shared" si="167"/>
        <v>0</v>
      </c>
      <c r="AA299" s="24">
        <f t="shared" si="167"/>
        <v>0</v>
      </c>
      <c r="AB299" s="24">
        <f t="shared" si="167"/>
        <v>0</v>
      </c>
      <c r="AC299" s="24">
        <f t="shared" si="167"/>
        <v>0</v>
      </c>
      <c r="AD299" s="24">
        <f t="shared" si="167"/>
        <v>0</v>
      </c>
      <c r="AE299" s="24">
        <f t="shared" si="167"/>
        <v>0</v>
      </c>
      <c r="AF299" s="24">
        <f t="shared" si="160"/>
        <v>0</v>
      </c>
      <c r="AG299" s="24">
        <f t="shared" si="136"/>
        <v>0</v>
      </c>
      <c r="AH299" s="24"/>
      <c r="AI299" s="126">
        <f t="shared" si="139"/>
        <v>0</v>
      </c>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row>
    <row r="300" spans="1:57" x14ac:dyDescent="0.25">
      <c r="A300" s="102" t="s">
        <v>116</v>
      </c>
      <c r="B300" s="102" t="s">
        <v>217</v>
      </c>
      <c r="C300" s="24">
        <f t="shared" ref="C300:Q300" si="168">C221</f>
        <v>0</v>
      </c>
      <c r="D300" s="24">
        <f t="shared" si="168"/>
        <v>0</v>
      </c>
      <c r="E300" s="24">
        <f t="shared" si="168"/>
        <v>0</v>
      </c>
      <c r="F300" s="24">
        <f t="shared" si="168"/>
        <v>0</v>
      </c>
      <c r="G300" s="24">
        <f t="shared" si="168"/>
        <v>0</v>
      </c>
      <c r="H300" s="24">
        <f t="shared" si="168"/>
        <v>0</v>
      </c>
      <c r="I300" s="24">
        <f>I221</f>
        <v>0</v>
      </c>
      <c r="J300" s="24">
        <f t="shared" si="168"/>
        <v>0</v>
      </c>
      <c r="K300" s="24">
        <f t="shared" si="168"/>
        <v>0</v>
      </c>
      <c r="L300" s="24">
        <f t="shared" si="164"/>
        <v>0</v>
      </c>
      <c r="M300" s="24">
        <f t="shared" si="164"/>
        <v>0</v>
      </c>
      <c r="N300" s="24">
        <f t="shared" si="165"/>
        <v>0</v>
      </c>
      <c r="O300" s="24">
        <f t="shared" si="165"/>
        <v>0</v>
      </c>
      <c r="P300" s="24">
        <f t="shared" si="165"/>
        <v>0</v>
      </c>
      <c r="Q300" s="24">
        <f t="shared" si="168"/>
        <v>0</v>
      </c>
      <c r="R300" s="24">
        <f>R221</f>
        <v>0</v>
      </c>
      <c r="S300" s="24">
        <f>S221</f>
        <v>0</v>
      </c>
      <c r="T300" s="24">
        <f>T221</f>
        <v>0</v>
      </c>
      <c r="U300" s="24">
        <f t="shared" ref="U300:AE300" si="169">U221</f>
        <v>0</v>
      </c>
      <c r="V300" s="24">
        <f t="shared" si="169"/>
        <v>0</v>
      </c>
      <c r="W300" s="24">
        <f t="shared" si="169"/>
        <v>0</v>
      </c>
      <c r="X300" s="24">
        <f t="shared" si="169"/>
        <v>0</v>
      </c>
      <c r="Y300" s="24">
        <f t="shared" si="169"/>
        <v>0</v>
      </c>
      <c r="Z300" s="24">
        <f t="shared" si="169"/>
        <v>0</v>
      </c>
      <c r="AA300" s="24">
        <f t="shared" si="169"/>
        <v>0</v>
      </c>
      <c r="AB300" s="24">
        <f t="shared" si="169"/>
        <v>0</v>
      </c>
      <c r="AC300" s="24">
        <f t="shared" si="169"/>
        <v>0</v>
      </c>
      <c r="AD300" s="24">
        <f t="shared" si="169"/>
        <v>0</v>
      </c>
      <c r="AE300" s="24">
        <f t="shared" si="169"/>
        <v>0</v>
      </c>
      <c r="AF300" s="24">
        <f t="shared" si="160"/>
        <v>0</v>
      </c>
      <c r="AG300" s="24">
        <f t="shared" si="136"/>
        <v>0</v>
      </c>
      <c r="AH300" s="24"/>
      <c r="AI300" s="126">
        <f t="shared" si="139"/>
        <v>0</v>
      </c>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row>
    <row r="301" spans="1:57" s="76" customFormat="1" x14ac:dyDescent="0.25">
      <c r="A301" s="102" t="s">
        <v>93</v>
      </c>
      <c r="B301" s="102">
        <v>1506</v>
      </c>
      <c r="C301" s="24">
        <v>14554</v>
      </c>
      <c r="D301" s="24">
        <v>11877</v>
      </c>
      <c r="E301" s="24">
        <v>15516</v>
      </c>
      <c r="F301" s="24">
        <v>13925</v>
      </c>
      <c r="G301" s="24">
        <v>10441</v>
      </c>
      <c r="H301" s="24">
        <v>9876</v>
      </c>
      <c r="I301" s="24">
        <v>10029</v>
      </c>
      <c r="J301" s="24">
        <v>14596</v>
      </c>
      <c r="K301" s="24">
        <v>17052</v>
      </c>
      <c r="L301" s="24">
        <v>12944</v>
      </c>
      <c r="M301" s="24">
        <v>9976</v>
      </c>
      <c r="N301" s="24">
        <v>11624</v>
      </c>
      <c r="O301" s="24">
        <v>10130</v>
      </c>
      <c r="P301" s="24">
        <v>10321</v>
      </c>
      <c r="Q301" s="24">
        <v>15774</v>
      </c>
      <c r="R301" s="24">
        <v>16854</v>
      </c>
      <c r="S301" s="24">
        <v>13577</v>
      </c>
      <c r="T301" s="24">
        <v>13577</v>
      </c>
      <c r="U301" s="24">
        <f t="shared" ref="U301:AE301" si="170">U222</f>
        <v>20000</v>
      </c>
      <c r="V301" s="24">
        <f t="shared" si="170"/>
        <v>0</v>
      </c>
      <c r="W301" s="24">
        <f t="shared" si="170"/>
        <v>0</v>
      </c>
      <c r="X301" s="24">
        <f t="shared" si="170"/>
        <v>0</v>
      </c>
      <c r="Y301" s="24">
        <f t="shared" si="170"/>
        <v>0</v>
      </c>
      <c r="Z301" s="24">
        <f t="shared" si="170"/>
        <v>0</v>
      </c>
      <c r="AA301" s="24">
        <f t="shared" si="170"/>
        <v>0</v>
      </c>
      <c r="AB301" s="24">
        <f t="shared" si="170"/>
        <v>0</v>
      </c>
      <c r="AC301" s="24">
        <f t="shared" si="170"/>
        <v>0</v>
      </c>
      <c r="AD301" s="24">
        <f t="shared" si="170"/>
        <v>0</v>
      </c>
      <c r="AE301" s="24">
        <f t="shared" si="170"/>
        <v>0</v>
      </c>
      <c r="AF301" s="24">
        <f t="shared" si="160"/>
        <v>0</v>
      </c>
      <c r="AG301" s="24">
        <f t="shared" si="136"/>
        <v>0</v>
      </c>
      <c r="AH301" s="67"/>
      <c r="AI301" s="126">
        <f t="shared" si="139"/>
        <v>0</v>
      </c>
      <c r="AJ301" s="67"/>
      <c r="AK301" s="24"/>
      <c r="AL301" s="67"/>
      <c r="AM301" s="67"/>
      <c r="AN301" s="67"/>
      <c r="AO301" s="67"/>
      <c r="AP301" s="67"/>
      <c r="AQ301" s="67"/>
      <c r="AR301" s="67"/>
      <c r="AS301" s="67"/>
      <c r="AT301" s="67"/>
      <c r="AU301" s="67"/>
      <c r="AV301" s="67"/>
      <c r="AW301" s="67"/>
      <c r="AX301" s="67"/>
      <c r="AY301" s="67"/>
      <c r="AZ301" s="67"/>
      <c r="BA301" s="67"/>
      <c r="BB301" s="67"/>
      <c r="BC301" s="67"/>
      <c r="BD301" s="67"/>
      <c r="BE301" s="67"/>
    </row>
    <row r="302" spans="1:57" x14ac:dyDescent="0.25">
      <c r="A302" s="102" t="s">
        <v>86</v>
      </c>
      <c r="B302" s="102">
        <v>8291</v>
      </c>
      <c r="C302" s="24">
        <v>41753</v>
      </c>
      <c r="D302" s="24">
        <v>41464</v>
      </c>
      <c r="E302" s="24">
        <v>25583</v>
      </c>
      <c r="F302" s="24">
        <v>739</v>
      </c>
      <c r="G302" s="24">
        <v>97</v>
      </c>
      <c r="H302" s="24">
        <v>114</v>
      </c>
      <c r="I302" s="24">
        <v>61</v>
      </c>
      <c r="J302" s="24">
        <v>87</v>
      </c>
      <c r="K302" s="24">
        <v>131</v>
      </c>
      <c r="L302" s="24">
        <v>0</v>
      </c>
      <c r="M302" s="24">
        <v>159</v>
      </c>
      <c r="N302" s="24">
        <v>0</v>
      </c>
      <c r="O302" s="24">
        <v>149</v>
      </c>
      <c r="P302" s="24">
        <v>0</v>
      </c>
      <c r="Q302" s="24">
        <v>88</v>
      </c>
      <c r="R302" s="24">
        <f>R223</f>
        <v>0</v>
      </c>
      <c r="S302" s="24">
        <v>186</v>
      </c>
      <c r="T302" s="24">
        <v>186</v>
      </c>
      <c r="U302" s="24">
        <f t="shared" ref="U302:AE302" si="171">U223</f>
        <v>0</v>
      </c>
      <c r="V302" s="24">
        <f t="shared" si="171"/>
        <v>0</v>
      </c>
      <c r="W302" s="24">
        <f t="shared" si="171"/>
        <v>0</v>
      </c>
      <c r="X302" s="24">
        <f t="shared" si="171"/>
        <v>0</v>
      </c>
      <c r="Y302" s="24">
        <f t="shared" si="171"/>
        <v>0</v>
      </c>
      <c r="Z302" s="24">
        <f t="shared" si="171"/>
        <v>0</v>
      </c>
      <c r="AA302" s="24">
        <f t="shared" si="171"/>
        <v>0</v>
      </c>
      <c r="AB302" s="24">
        <f t="shared" si="171"/>
        <v>0</v>
      </c>
      <c r="AC302" s="24">
        <f t="shared" si="171"/>
        <v>0</v>
      </c>
      <c r="AD302" s="24">
        <f t="shared" si="171"/>
        <v>0</v>
      </c>
      <c r="AE302" s="24">
        <f t="shared" si="171"/>
        <v>0</v>
      </c>
      <c r="AF302" s="24">
        <f t="shared" si="160"/>
        <v>0</v>
      </c>
      <c r="AG302" s="24">
        <f t="shared" si="136"/>
        <v>0</v>
      </c>
      <c r="AH302" s="24"/>
      <c r="AI302" s="126">
        <f t="shared" si="139"/>
        <v>0</v>
      </c>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row>
    <row r="303" spans="1:57" x14ac:dyDescent="0.25">
      <c r="A303" s="102" t="s">
        <v>135</v>
      </c>
      <c r="B303" s="102">
        <v>1326</v>
      </c>
      <c r="C303" s="24">
        <f t="shared" ref="C303:Q303" si="172">C224</f>
        <v>0</v>
      </c>
      <c r="D303" s="24">
        <f t="shared" si="172"/>
        <v>0</v>
      </c>
      <c r="E303" s="24">
        <f t="shared" si="172"/>
        <v>0</v>
      </c>
      <c r="F303" s="24">
        <v>0</v>
      </c>
      <c r="G303" s="24">
        <f t="shared" si="172"/>
        <v>0</v>
      </c>
      <c r="H303" s="24">
        <v>0</v>
      </c>
      <c r="I303" s="24">
        <v>0</v>
      </c>
      <c r="J303" s="24">
        <f t="shared" si="172"/>
        <v>0</v>
      </c>
      <c r="K303" s="24">
        <f t="shared" si="172"/>
        <v>0</v>
      </c>
      <c r="L303" s="24">
        <f>L224</f>
        <v>0</v>
      </c>
      <c r="M303" s="24">
        <f>M224</f>
        <v>0</v>
      </c>
      <c r="N303" s="24">
        <f>N224</f>
        <v>0</v>
      </c>
      <c r="O303" s="24">
        <f>O224</f>
        <v>0</v>
      </c>
      <c r="P303" s="24">
        <f>P224</f>
        <v>0</v>
      </c>
      <c r="Q303" s="24">
        <f t="shared" si="172"/>
        <v>0</v>
      </c>
      <c r="R303" s="24">
        <f>R224</f>
        <v>0</v>
      </c>
      <c r="S303" s="24">
        <f>S224</f>
        <v>0</v>
      </c>
      <c r="T303" s="24">
        <f>T224</f>
        <v>0</v>
      </c>
      <c r="U303" s="24">
        <f t="shared" ref="U303:AE303" si="173">U224</f>
        <v>0</v>
      </c>
      <c r="V303" s="24">
        <f t="shared" si="173"/>
        <v>0</v>
      </c>
      <c r="W303" s="24">
        <f t="shared" si="173"/>
        <v>0</v>
      </c>
      <c r="X303" s="24">
        <f t="shared" si="173"/>
        <v>0</v>
      </c>
      <c r="Y303" s="24">
        <f t="shared" si="173"/>
        <v>0</v>
      </c>
      <c r="Z303" s="24">
        <f t="shared" si="173"/>
        <v>0</v>
      </c>
      <c r="AA303" s="24">
        <f t="shared" si="173"/>
        <v>0</v>
      </c>
      <c r="AB303" s="24">
        <f t="shared" si="173"/>
        <v>0</v>
      </c>
      <c r="AC303" s="24">
        <f t="shared" si="173"/>
        <v>0</v>
      </c>
      <c r="AD303" s="24">
        <f t="shared" si="173"/>
        <v>0</v>
      </c>
      <c r="AE303" s="24">
        <f t="shared" si="173"/>
        <v>0</v>
      </c>
      <c r="AF303" s="24">
        <f t="shared" si="160"/>
        <v>0</v>
      </c>
      <c r="AG303" s="24">
        <f t="shared" si="136"/>
        <v>0</v>
      </c>
      <c r="AH303" s="24"/>
      <c r="AI303" s="126">
        <v>8000</v>
      </c>
      <c r="AJ303" s="24"/>
      <c r="AK303" s="24"/>
      <c r="AL303" s="24"/>
      <c r="AM303" s="24"/>
      <c r="AN303" s="24"/>
      <c r="AO303" s="24"/>
      <c r="AP303" s="24"/>
      <c r="AQ303" s="24"/>
      <c r="AR303" s="24"/>
      <c r="AS303" s="24"/>
      <c r="AT303" s="24"/>
      <c r="AU303" s="24"/>
      <c r="AV303" s="24"/>
      <c r="AW303" s="24"/>
      <c r="AX303" s="24"/>
      <c r="AY303" s="24"/>
      <c r="AZ303" s="24"/>
      <c r="BA303" s="24"/>
      <c r="BB303" s="24"/>
      <c r="BC303" s="24"/>
      <c r="BD303" s="24"/>
      <c r="BE303" s="24"/>
    </row>
    <row r="304" spans="1:57" x14ac:dyDescent="0.25">
      <c r="A304" s="102" t="s">
        <v>96</v>
      </c>
      <c r="B304" s="102">
        <v>1020</v>
      </c>
      <c r="C304" s="24">
        <v>11531</v>
      </c>
      <c r="D304" s="24">
        <v>11714</v>
      </c>
      <c r="E304" s="24">
        <v>16332</v>
      </c>
      <c r="F304" s="24">
        <v>14854</v>
      </c>
      <c r="G304" s="24">
        <v>15080</v>
      </c>
      <c r="H304" s="24">
        <v>17063</v>
      </c>
      <c r="I304" s="24">
        <v>15149</v>
      </c>
      <c r="J304" s="24">
        <v>14918</v>
      </c>
      <c r="K304" s="24">
        <v>14860</v>
      </c>
      <c r="L304" s="24">
        <v>16009</v>
      </c>
      <c r="M304" s="24">
        <v>14726</v>
      </c>
      <c r="N304" s="24">
        <v>14163</v>
      </c>
      <c r="O304" s="24">
        <v>15318</v>
      </c>
      <c r="P304" s="24">
        <v>16830</v>
      </c>
      <c r="Q304" s="24">
        <v>17427</v>
      </c>
      <c r="R304" s="24">
        <v>15435</v>
      </c>
      <c r="S304" s="24">
        <v>16706</v>
      </c>
      <c r="T304" s="24">
        <v>16706</v>
      </c>
      <c r="U304" s="24">
        <f t="shared" ref="U304:AE304" si="174">U225</f>
        <v>20000</v>
      </c>
      <c r="V304" s="24">
        <f t="shared" si="174"/>
        <v>0</v>
      </c>
      <c r="W304" s="24">
        <f t="shared" si="174"/>
        <v>0</v>
      </c>
      <c r="X304" s="24">
        <f t="shared" si="174"/>
        <v>0</v>
      </c>
      <c r="Y304" s="24">
        <f t="shared" si="174"/>
        <v>0</v>
      </c>
      <c r="Z304" s="24">
        <f t="shared" si="174"/>
        <v>0</v>
      </c>
      <c r="AA304" s="24">
        <f t="shared" si="174"/>
        <v>0</v>
      </c>
      <c r="AB304" s="24">
        <f t="shared" si="174"/>
        <v>0</v>
      </c>
      <c r="AC304" s="24">
        <f t="shared" si="174"/>
        <v>0</v>
      </c>
      <c r="AD304" s="24">
        <f t="shared" si="174"/>
        <v>0</v>
      </c>
      <c r="AE304" s="24">
        <f t="shared" si="174"/>
        <v>0</v>
      </c>
      <c r="AF304" s="24">
        <f t="shared" si="160"/>
        <v>0</v>
      </c>
      <c r="AG304" s="24">
        <f t="shared" si="136"/>
        <v>0</v>
      </c>
      <c r="AH304" s="24"/>
      <c r="AI304" s="126">
        <f t="shared" si="139"/>
        <v>0</v>
      </c>
      <c r="AJ304" s="24"/>
      <c r="AK304" s="24"/>
      <c r="AL304" s="24"/>
      <c r="AM304" s="24"/>
      <c r="AN304" s="24"/>
      <c r="AO304" s="24"/>
      <c r="AP304" s="24"/>
      <c r="AQ304" s="24"/>
      <c r="AR304" s="24"/>
      <c r="AS304" s="24"/>
      <c r="AT304" s="24"/>
      <c r="AU304" s="24"/>
      <c r="AV304" s="24"/>
      <c r="AW304" s="24"/>
      <c r="AX304" s="24"/>
      <c r="AY304" s="24"/>
      <c r="AZ304" s="24"/>
      <c r="BA304" s="24"/>
      <c r="BB304" s="24"/>
      <c r="BC304" s="24"/>
      <c r="BD304" s="24"/>
      <c r="BE304" s="24"/>
    </row>
    <row r="305" spans="1:57" x14ac:dyDescent="0.25">
      <c r="A305" s="102" t="s">
        <v>89</v>
      </c>
      <c r="B305" s="168">
        <v>1000</v>
      </c>
      <c r="C305" s="24">
        <v>40724</v>
      </c>
      <c r="D305" s="24">
        <v>40681</v>
      </c>
      <c r="E305" s="24">
        <v>40778</v>
      </c>
      <c r="F305" s="24">
        <v>40741</v>
      </c>
      <c r="G305" s="24">
        <v>40798</v>
      </c>
      <c r="H305" s="24">
        <v>40789</v>
      </c>
      <c r="I305" s="24">
        <v>41066</v>
      </c>
      <c r="J305" s="24">
        <v>41025</v>
      </c>
      <c r="K305" s="24">
        <v>40265</v>
      </c>
      <c r="L305" s="24">
        <v>39023</v>
      </c>
      <c r="M305" s="24">
        <v>33285</v>
      </c>
      <c r="N305" s="24">
        <v>31056</v>
      </c>
      <c r="O305" s="24">
        <v>30769</v>
      </c>
      <c r="P305" s="24">
        <v>30792</v>
      </c>
      <c r="Q305" s="24">
        <v>32375</v>
      </c>
      <c r="R305" s="24">
        <v>35989</v>
      </c>
      <c r="S305" s="24">
        <v>36067</v>
      </c>
      <c r="T305" s="24">
        <v>36067</v>
      </c>
      <c r="U305" s="24">
        <f t="shared" ref="U305:AE305" si="175">U226</f>
        <v>35000</v>
      </c>
      <c r="V305" s="24">
        <f t="shared" si="175"/>
        <v>0</v>
      </c>
      <c r="W305" s="24">
        <f t="shared" si="175"/>
        <v>0</v>
      </c>
      <c r="X305" s="24">
        <f t="shared" si="175"/>
        <v>0</v>
      </c>
      <c r="Y305" s="24">
        <f t="shared" si="175"/>
        <v>0</v>
      </c>
      <c r="Z305" s="24">
        <f t="shared" si="175"/>
        <v>0</v>
      </c>
      <c r="AA305" s="24">
        <f t="shared" si="175"/>
        <v>0</v>
      </c>
      <c r="AB305" s="24">
        <f t="shared" si="175"/>
        <v>0</v>
      </c>
      <c r="AC305" s="24">
        <f t="shared" si="175"/>
        <v>0</v>
      </c>
      <c r="AD305" s="24">
        <f t="shared" si="175"/>
        <v>0</v>
      </c>
      <c r="AE305" s="24">
        <f t="shared" si="175"/>
        <v>0</v>
      </c>
      <c r="AF305" s="24">
        <f t="shared" si="160"/>
        <v>0</v>
      </c>
      <c r="AG305" s="24">
        <f t="shared" si="136"/>
        <v>0</v>
      </c>
      <c r="AH305" s="24"/>
      <c r="AI305" s="126">
        <f t="shared" si="139"/>
        <v>15000</v>
      </c>
      <c r="AJ305" s="24"/>
      <c r="AK305" s="24"/>
      <c r="AL305" s="24"/>
      <c r="AM305" s="24"/>
      <c r="AN305" s="24"/>
      <c r="AO305" s="24"/>
      <c r="AP305" s="24"/>
      <c r="AQ305" s="24"/>
      <c r="AR305" s="24"/>
      <c r="AS305" s="24"/>
      <c r="AT305" s="24"/>
      <c r="AU305" s="24"/>
      <c r="AV305" s="24"/>
      <c r="AW305" s="24"/>
      <c r="AX305" s="24"/>
      <c r="AY305" s="24"/>
      <c r="AZ305" s="24"/>
      <c r="BA305" s="24"/>
      <c r="BB305" s="24"/>
      <c r="BC305" s="24"/>
      <c r="BD305" s="24"/>
      <c r="BE305" s="24"/>
    </row>
    <row r="306" spans="1:57" x14ac:dyDescent="0.25">
      <c r="A306" s="102" t="s">
        <v>136</v>
      </c>
      <c r="B306" s="102">
        <v>1383</v>
      </c>
      <c r="C306" s="24">
        <f>C227</f>
        <v>0</v>
      </c>
      <c r="D306" s="24">
        <f>D227</f>
        <v>0</v>
      </c>
      <c r="E306" s="24">
        <f>E227</f>
        <v>0</v>
      </c>
      <c r="F306" s="24">
        <f t="shared" ref="F306:P306" si="176">F227</f>
        <v>0</v>
      </c>
      <c r="G306" s="24">
        <f t="shared" si="176"/>
        <v>0</v>
      </c>
      <c r="H306" s="24">
        <f t="shared" si="176"/>
        <v>0</v>
      </c>
      <c r="I306" s="24">
        <f t="shared" si="176"/>
        <v>0</v>
      </c>
      <c r="J306" s="24">
        <f t="shared" si="176"/>
        <v>0</v>
      </c>
      <c r="K306" s="24">
        <f t="shared" si="176"/>
        <v>0</v>
      </c>
      <c r="L306" s="24">
        <f t="shared" si="176"/>
        <v>0</v>
      </c>
      <c r="M306" s="24">
        <f t="shared" si="176"/>
        <v>0</v>
      </c>
      <c r="N306" s="24">
        <f t="shared" si="176"/>
        <v>0</v>
      </c>
      <c r="O306" s="24">
        <f t="shared" si="176"/>
        <v>0</v>
      </c>
      <c r="P306" s="24">
        <f t="shared" si="176"/>
        <v>0</v>
      </c>
      <c r="Q306" s="24">
        <f>Q227</f>
        <v>0</v>
      </c>
      <c r="R306" s="24">
        <f>R227</f>
        <v>0</v>
      </c>
      <c r="S306" s="24">
        <f>S227</f>
        <v>0</v>
      </c>
      <c r="T306" s="24">
        <f>T227</f>
        <v>0</v>
      </c>
      <c r="U306" s="24">
        <f t="shared" ref="U306:AE306" si="177">U227</f>
        <v>0</v>
      </c>
      <c r="V306" s="24">
        <f t="shared" si="177"/>
        <v>0</v>
      </c>
      <c r="W306" s="24">
        <f t="shared" si="177"/>
        <v>0</v>
      </c>
      <c r="X306" s="24">
        <f t="shared" si="177"/>
        <v>0</v>
      </c>
      <c r="Y306" s="24">
        <f t="shared" si="177"/>
        <v>0</v>
      </c>
      <c r="Z306" s="24">
        <f t="shared" si="177"/>
        <v>0</v>
      </c>
      <c r="AA306" s="24">
        <f t="shared" si="177"/>
        <v>0</v>
      </c>
      <c r="AB306" s="24">
        <f t="shared" si="177"/>
        <v>0</v>
      </c>
      <c r="AC306" s="24">
        <f t="shared" si="177"/>
        <v>0</v>
      </c>
      <c r="AD306" s="24">
        <f t="shared" si="177"/>
        <v>0</v>
      </c>
      <c r="AE306" s="24">
        <f t="shared" si="177"/>
        <v>0</v>
      </c>
      <c r="AF306" s="24">
        <f t="shared" si="160"/>
        <v>0</v>
      </c>
      <c r="AG306" s="24">
        <f t="shared" si="136"/>
        <v>0</v>
      </c>
      <c r="AH306" s="24"/>
      <c r="AI306" s="126">
        <f t="shared" si="139"/>
        <v>0</v>
      </c>
      <c r="AJ306" s="24"/>
      <c r="AK306" s="24"/>
      <c r="AL306" s="24"/>
      <c r="AM306" s="24"/>
      <c r="AN306" s="24"/>
      <c r="AO306" s="24"/>
      <c r="AP306" s="24"/>
      <c r="AQ306" s="24"/>
      <c r="AR306" s="24"/>
      <c r="AS306" s="24"/>
      <c r="AT306" s="24"/>
      <c r="AU306" s="24"/>
      <c r="AV306" s="24"/>
      <c r="AW306" s="24"/>
      <c r="AX306" s="24"/>
      <c r="AY306" s="24"/>
      <c r="AZ306" s="24"/>
      <c r="BA306" s="24"/>
      <c r="BB306" s="24"/>
      <c r="BC306" s="24"/>
      <c r="BD306" s="24"/>
      <c r="BE306" s="24"/>
    </row>
    <row r="307" spans="1:57" x14ac:dyDescent="0.25">
      <c r="A307" s="102" t="s">
        <v>137</v>
      </c>
      <c r="B307" s="102">
        <v>1556</v>
      </c>
      <c r="C307" s="24">
        <f t="shared" ref="C307:Q307" si="178">C228</f>
        <v>0</v>
      </c>
      <c r="D307" s="24">
        <f t="shared" si="178"/>
        <v>0</v>
      </c>
      <c r="E307" s="24">
        <f t="shared" si="178"/>
        <v>0</v>
      </c>
      <c r="F307" s="24">
        <f t="shared" si="178"/>
        <v>0</v>
      </c>
      <c r="G307" s="24">
        <f t="shared" si="178"/>
        <v>0</v>
      </c>
      <c r="H307" s="24">
        <f t="shared" si="178"/>
        <v>0</v>
      </c>
      <c r="I307" s="24">
        <f>I228</f>
        <v>0</v>
      </c>
      <c r="J307" s="24">
        <f t="shared" si="178"/>
        <v>0</v>
      </c>
      <c r="K307" s="24">
        <f t="shared" si="178"/>
        <v>0</v>
      </c>
      <c r="L307" s="24">
        <f t="shared" ref="L307:P308" si="179">L228</f>
        <v>0</v>
      </c>
      <c r="M307" s="24">
        <f t="shared" si="179"/>
        <v>0</v>
      </c>
      <c r="N307" s="24">
        <f t="shared" si="179"/>
        <v>0</v>
      </c>
      <c r="O307" s="24">
        <f t="shared" si="179"/>
        <v>0</v>
      </c>
      <c r="P307" s="24">
        <f t="shared" si="179"/>
        <v>0</v>
      </c>
      <c r="Q307" s="24">
        <f t="shared" si="178"/>
        <v>0</v>
      </c>
      <c r="R307" s="24">
        <f t="shared" ref="R307:T308" si="180">R228</f>
        <v>0</v>
      </c>
      <c r="S307" s="24">
        <f t="shared" si="180"/>
        <v>0</v>
      </c>
      <c r="T307" s="24">
        <f t="shared" si="180"/>
        <v>0</v>
      </c>
      <c r="U307" s="24">
        <f t="shared" ref="U307:AE307" si="181">U228</f>
        <v>0</v>
      </c>
      <c r="V307" s="24">
        <f t="shared" si="181"/>
        <v>0</v>
      </c>
      <c r="W307" s="24">
        <f t="shared" si="181"/>
        <v>0</v>
      </c>
      <c r="X307" s="24">
        <f t="shared" si="181"/>
        <v>0</v>
      </c>
      <c r="Y307" s="24">
        <f t="shared" si="181"/>
        <v>0</v>
      </c>
      <c r="Z307" s="24">
        <f t="shared" si="181"/>
        <v>0</v>
      </c>
      <c r="AA307" s="24">
        <f t="shared" si="181"/>
        <v>0</v>
      </c>
      <c r="AB307" s="24">
        <f t="shared" si="181"/>
        <v>0</v>
      </c>
      <c r="AC307" s="24">
        <f t="shared" si="181"/>
        <v>0</v>
      </c>
      <c r="AD307" s="24">
        <f t="shared" si="181"/>
        <v>0</v>
      </c>
      <c r="AE307" s="24">
        <f t="shared" si="181"/>
        <v>0</v>
      </c>
      <c r="AF307" s="24">
        <f t="shared" si="160"/>
        <v>0</v>
      </c>
      <c r="AG307" s="24">
        <f t="shared" si="136"/>
        <v>0</v>
      </c>
      <c r="AH307" s="24"/>
      <c r="AI307" s="126">
        <f t="shared" si="139"/>
        <v>15000</v>
      </c>
      <c r="AJ307" s="24"/>
      <c r="AK307" s="24"/>
      <c r="AL307" s="24"/>
      <c r="AM307" s="24"/>
      <c r="AN307" s="24"/>
      <c r="AO307" s="24"/>
      <c r="AP307" s="24"/>
      <c r="AQ307" s="24"/>
      <c r="AR307" s="24"/>
      <c r="AS307" s="24"/>
      <c r="AT307" s="24"/>
      <c r="AU307" s="24"/>
      <c r="AV307" s="24"/>
      <c r="AW307" s="24"/>
      <c r="AX307" s="24"/>
      <c r="AY307" s="24"/>
      <c r="AZ307" s="24"/>
      <c r="BA307" s="24"/>
      <c r="BB307" s="24"/>
      <c r="BC307" s="24"/>
      <c r="BD307" s="24"/>
      <c r="BE307" s="24"/>
    </row>
    <row r="308" spans="1:57" x14ac:dyDescent="0.25">
      <c r="A308" s="102" t="s">
        <v>138</v>
      </c>
      <c r="B308" s="102">
        <v>1244</v>
      </c>
      <c r="C308" s="24">
        <f t="shared" ref="C308:H308" si="182">C229</f>
        <v>15000</v>
      </c>
      <c r="D308" s="24">
        <f t="shared" si="182"/>
        <v>15000</v>
      </c>
      <c r="E308" s="24">
        <f t="shared" si="182"/>
        <v>15000</v>
      </c>
      <c r="F308" s="24">
        <f t="shared" si="182"/>
        <v>15000</v>
      </c>
      <c r="G308" s="24">
        <f t="shared" si="182"/>
        <v>15000</v>
      </c>
      <c r="H308" s="24">
        <f t="shared" si="182"/>
        <v>15000</v>
      </c>
      <c r="I308" s="24">
        <f>I229</f>
        <v>15000</v>
      </c>
      <c r="J308" s="67">
        <f>J229</f>
        <v>15000</v>
      </c>
      <c r="K308" s="67">
        <f>K229</f>
        <v>15000</v>
      </c>
      <c r="L308" s="67">
        <f t="shared" si="179"/>
        <v>15000</v>
      </c>
      <c r="M308" s="67">
        <f t="shared" si="179"/>
        <v>15000</v>
      </c>
      <c r="N308" s="67">
        <f t="shared" si="179"/>
        <v>15000</v>
      </c>
      <c r="O308" s="67">
        <f t="shared" si="179"/>
        <v>15000</v>
      </c>
      <c r="P308" s="67">
        <f t="shared" si="179"/>
        <v>15000</v>
      </c>
      <c r="Q308" s="24">
        <f>Q229</f>
        <v>15000</v>
      </c>
      <c r="R308" s="24">
        <f t="shared" si="180"/>
        <v>15000</v>
      </c>
      <c r="S308" s="24">
        <f t="shared" si="180"/>
        <v>15000</v>
      </c>
      <c r="T308" s="24">
        <f t="shared" si="180"/>
        <v>15000</v>
      </c>
      <c r="U308" s="24">
        <f t="shared" ref="U308:AE308" si="183">U229</f>
        <v>15000</v>
      </c>
      <c r="V308" s="24">
        <f t="shared" si="183"/>
        <v>0</v>
      </c>
      <c r="W308" s="24">
        <f t="shared" si="183"/>
        <v>0</v>
      </c>
      <c r="X308" s="24">
        <f t="shared" si="183"/>
        <v>0</v>
      </c>
      <c r="Y308" s="24">
        <f t="shared" si="183"/>
        <v>0</v>
      </c>
      <c r="Z308" s="24">
        <f t="shared" si="183"/>
        <v>0</v>
      </c>
      <c r="AA308" s="24">
        <f t="shared" si="183"/>
        <v>0</v>
      </c>
      <c r="AB308" s="24">
        <f t="shared" si="183"/>
        <v>0</v>
      </c>
      <c r="AC308" s="24">
        <f t="shared" si="183"/>
        <v>0</v>
      </c>
      <c r="AD308" s="24">
        <f t="shared" si="183"/>
        <v>0</v>
      </c>
      <c r="AE308" s="24">
        <f t="shared" si="183"/>
        <v>0</v>
      </c>
      <c r="AF308" s="24">
        <f t="shared" si="160"/>
        <v>0</v>
      </c>
      <c r="AG308" s="24">
        <f t="shared" si="136"/>
        <v>0</v>
      </c>
      <c r="AH308" s="24"/>
      <c r="AI308" s="126">
        <v>27000</v>
      </c>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row>
    <row r="309" spans="1:57" x14ac:dyDescent="0.25">
      <c r="A309" s="102" t="s">
        <v>124</v>
      </c>
      <c r="B309" s="102">
        <v>8056</v>
      </c>
      <c r="C309" s="24">
        <v>11497</v>
      </c>
      <c r="D309" s="24">
        <v>10993</v>
      </c>
      <c r="E309" s="24">
        <v>11136</v>
      </c>
      <c r="F309" s="24">
        <v>9959</v>
      </c>
      <c r="G309" s="24">
        <v>10327</v>
      </c>
      <c r="H309" s="24">
        <v>9805</v>
      </c>
      <c r="I309" s="24">
        <v>9457</v>
      </c>
      <c r="J309" s="24">
        <v>9383</v>
      </c>
      <c r="K309" s="24">
        <v>10128</v>
      </c>
      <c r="L309" s="24">
        <v>9497</v>
      </c>
      <c r="M309" s="24">
        <v>8450</v>
      </c>
      <c r="N309" s="24">
        <v>9392</v>
      </c>
      <c r="O309" s="24">
        <v>9568</v>
      </c>
      <c r="P309" s="24">
        <v>10634</v>
      </c>
      <c r="Q309" s="24">
        <v>12381</v>
      </c>
      <c r="R309" s="24">
        <v>11186</v>
      </c>
      <c r="S309" s="24">
        <v>11300</v>
      </c>
      <c r="T309" s="24">
        <v>11300</v>
      </c>
      <c r="U309" s="24">
        <f t="shared" ref="U309:AE309" si="184">U230</f>
        <v>10000</v>
      </c>
      <c r="V309" s="24">
        <f t="shared" si="184"/>
        <v>0</v>
      </c>
      <c r="W309" s="24">
        <f t="shared" si="184"/>
        <v>0</v>
      </c>
      <c r="X309" s="24">
        <f t="shared" si="184"/>
        <v>0</v>
      </c>
      <c r="Y309" s="24">
        <f t="shared" si="184"/>
        <v>0</v>
      </c>
      <c r="Z309" s="24">
        <f t="shared" si="184"/>
        <v>0</v>
      </c>
      <c r="AA309" s="24">
        <f t="shared" si="184"/>
        <v>0</v>
      </c>
      <c r="AB309" s="24">
        <f t="shared" si="184"/>
        <v>0</v>
      </c>
      <c r="AC309" s="24">
        <f t="shared" si="184"/>
        <v>0</v>
      </c>
      <c r="AD309" s="24">
        <f t="shared" si="184"/>
        <v>0</v>
      </c>
      <c r="AE309" s="24">
        <f t="shared" si="184"/>
        <v>0</v>
      </c>
      <c r="AF309" s="24">
        <f t="shared" si="160"/>
        <v>0</v>
      </c>
      <c r="AG309" s="24">
        <f t="shared" si="136"/>
        <v>0</v>
      </c>
      <c r="AH309" s="24"/>
      <c r="AI309" s="126">
        <f t="shared" si="139"/>
        <v>0</v>
      </c>
      <c r="AJ309" s="24"/>
      <c r="AK309" s="24"/>
      <c r="AL309" s="24"/>
      <c r="AM309" s="24"/>
      <c r="AN309" s="24"/>
      <c r="AO309" s="24"/>
      <c r="AP309" s="24"/>
      <c r="AQ309" s="24"/>
      <c r="AR309" s="24"/>
      <c r="AS309" s="24"/>
      <c r="AT309" s="24"/>
      <c r="AU309" s="24"/>
      <c r="AV309" s="24"/>
      <c r="AW309" s="24"/>
      <c r="AX309" s="24"/>
      <c r="AY309" s="24"/>
      <c r="AZ309" s="24"/>
      <c r="BA309" s="24"/>
      <c r="BB309" s="24"/>
      <c r="BC309" s="24"/>
      <c r="BD309" s="24"/>
      <c r="BE309" s="24"/>
    </row>
    <row r="310" spans="1:57" x14ac:dyDescent="0.25">
      <c r="A310" s="102" t="s">
        <v>91</v>
      </c>
      <c r="B310" s="102">
        <v>1040</v>
      </c>
      <c r="C310" s="24">
        <v>90847</v>
      </c>
      <c r="D310" s="24">
        <v>90631</v>
      </c>
      <c r="E310" s="24">
        <v>93865</v>
      </c>
      <c r="F310" s="24">
        <v>97442</v>
      </c>
      <c r="G310" s="24">
        <v>90672</v>
      </c>
      <c r="H310" s="24">
        <v>94622</v>
      </c>
      <c r="I310" s="24">
        <v>87379</v>
      </c>
      <c r="J310" s="24">
        <v>77819</v>
      </c>
      <c r="K310" s="24">
        <v>87724</v>
      </c>
      <c r="L310" s="24">
        <v>102872</v>
      </c>
      <c r="M310" s="24">
        <v>88858</v>
      </c>
      <c r="N310" s="24">
        <v>84217</v>
      </c>
      <c r="O310" s="24">
        <v>82377</v>
      </c>
      <c r="P310" s="24">
        <v>76239</v>
      </c>
      <c r="Q310" s="24">
        <v>70449</v>
      </c>
      <c r="R310" s="24">
        <v>71539</v>
      </c>
      <c r="S310" s="24">
        <v>68629</v>
      </c>
      <c r="T310" s="24">
        <v>68629</v>
      </c>
      <c r="U310" s="24">
        <f t="shared" ref="U310:AE310" si="185">U231</f>
        <v>72800</v>
      </c>
      <c r="V310" s="24">
        <f t="shared" si="185"/>
        <v>0</v>
      </c>
      <c r="W310" s="24">
        <f t="shared" si="185"/>
        <v>0</v>
      </c>
      <c r="X310" s="24">
        <f t="shared" si="185"/>
        <v>0</v>
      </c>
      <c r="Y310" s="24">
        <f t="shared" si="185"/>
        <v>0</v>
      </c>
      <c r="Z310" s="24">
        <f t="shared" si="185"/>
        <v>0</v>
      </c>
      <c r="AA310" s="24">
        <f t="shared" si="185"/>
        <v>0</v>
      </c>
      <c r="AB310" s="24">
        <f t="shared" si="185"/>
        <v>0</v>
      </c>
      <c r="AC310" s="24">
        <f t="shared" si="185"/>
        <v>0</v>
      </c>
      <c r="AD310" s="24">
        <f t="shared" si="185"/>
        <v>0</v>
      </c>
      <c r="AE310" s="24">
        <f t="shared" si="185"/>
        <v>0</v>
      </c>
      <c r="AF310" s="24">
        <f t="shared" si="160"/>
        <v>0</v>
      </c>
      <c r="AG310" s="24">
        <f t="shared" si="136"/>
        <v>0</v>
      </c>
      <c r="AH310" s="24"/>
      <c r="AI310" s="126">
        <f t="shared" si="139"/>
        <v>10000</v>
      </c>
      <c r="AJ310" s="24"/>
      <c r="AK310" s="24"/>
      <c r="AL310" s="24"/>
      <c r="AM310" s="24"/>
      <c r="AN310" s="24"/>
      <c r="AO310" s="24"/>
      <c r="AP310" s="24"/>
      <c r="AQ310" s="24"/>
      <c r="AR310" s="24"/>
      <c r="AS310" s="24"/>
      <c r="AT310" s="24"/>
      <c r="AU310" s="24"/>
      <c r="AV310" s="24"/>
      <c r="AW310" s="24"/>
      <c r="AX310" s="24"/>
      <c r="AY310" s="24"/>
      <c r="AZ310" s="24"/>
      <c r="BA310" s="24"/>
      <c r="BB310" s="24"/>
      <c r="BC310" s="24"/>
      <c r="BD310" s="24"/>
      <c r="BE310" s="24"/>
    </row>
    <row r="311" spans="1:57" x14ac:dyDescent="0.25">
      <c r="A311" s="102" t="s">
        <v>92</v>
      </c>
      <c r="B311" s="102">
        <v>1576</v>
      </c>
      <c r="C311" s="24">
        <v>7941</v>
      </c>
      <c r="D311" s="24">
        <v>7944</v>
      </c>
      <c r="E311" s="24">
        <v>7970</v>
      </c>
      <c r="F311" s="24">
        <v>7913</v>
      </c>
      <c r="G311" s="24">
        <v>9997</v>
      </c>
      <c r="H311" s="24">
        <v>10352</v>
      </c>
      <c r="I311" s="24">
        <v>10247</v>
      </c>
      <c r="J311" s="24">
        <v>10166</v>
      </c>
      <c r="K311" s="24">
        <v>10159</v>
      </c>
      <c r="L311" s="24">
        <v>10263</v>
      </c>
      <c r="M311" s="24">
        <v>10167</v>
      </c>
      <c r="N311" s="24">
        <v>10150</v>
      </c>
      <c r="O311" s="24">
        <v>10129</v>
      </c>
      <c r="P311" s="24">
        <v>10100</v>
      </c>
      <c r="Q311" s="24">
        <v>10045</v>
      </c>
      <c r="R311" s="24">
        <v>10110</v>
      </c>
      <c r="S311" s="24">
        <v>10097</v>
      </c>
      <c r="T311" s="24">
        <v>10097</v>
      </c>
      <c r="U311" s="24">
        <f t="shared" ref="U311:AE311" si="186">U232</f>
        <v>10000</v>
      </c>
      <c r="V311" s="24">
        <f t="shared" si="186"/>
        <v>0</v>
      </c>
      <c r="W311" s="24">
        <f t="shared" si="186"/>
        <v>0</v>
      </c>
      <c r="X311" s="24">
        <f t="shared" si="186"/>
        <v>0</v>
      </c>
      <c r="Y311" s="24">
        <f t="shared" si="186"/>
        <v>0</v>
      </c>
      <c r="Z311" s="24">
        <f t="shared" si="186"/>
        <v>0</v>
      </c>
      <c r="AA311" s="24">
        <f t="shared" si="186"/>
        <v>0</v>
      </c>
      <c r="AB311" s="24">
        <f t="shared" si="186"/>
        <v>0</v>
      </c>
      <c r="AC311" s="24">
        <f t="shared" si="186"/>
        <v>0</v>
      </c>
      <c r="AD311" s="24">
        <f t="shared" si="186"/>
        <v>0</v>
      </c>
      <c r="AE311" s="24">
        <f t="shared" si="186"/>
        <v>0</v>
      </c>
      <c r="AF311" s="24">
        <f t="shared" si="160"/>
        <v>0</v>
      </c>
      <c r="AG311" s="24">
        <f t="shared" si="136"/>
        <v>0</v>
      </c>
      <c r="AH311" s="24"/>
      <c r="AI311" s="126">
        <f t="shared" si="139"/>
        <v>0</v>
      </c>
      <c r="AJ311" s="24"/>
      <c r="AK311" s="24"/>
      <c r="AL311" s="24"/>
      <c r="AM311" s="24"/>
      <c r="AN311" s="24"/>
      <c r="AO311" s="24"/>
      <c r="AP311" s="24"/>
      <c r="AQ311" s="24"/>
      <c r="AR311" s="24"/>
      <c r="AS311" s="24"/>
      <c r="AT311" s="24"/>
      <c r="AU311" s="24"/>
      <c r="AV311" s="24"/>
      <c r="AW311" s="24"/>
      <c r="AX311" s="24"/>
      <c r="AY311" s="24"/>
      <c r="AZ311" s="24"/>
      <c r="BA311" s="24"/>
      <c r="BB311" s="24"/>
      <c r="BC311" s="24"/>
      <c r="BD311" s="24"/>
      <c r="BE311" s="24"/>
    </row>
    <row r="312" spans="1:57" x14ac:dyDescent="0.25">
      <c r="A312" s="102" t="s">
        <v>139</v>
      </c>
      <c r="B312" s="102">
        <v>1041</v>
      </c>
      <c r="C312" s="24">
        <v>4557</v>
      </c>
      <c r="D312" s="24">
        <v>4559</v>
      </c>
      <c r="E312" s="24">
        <v>4559</v>
      </c>
      <c r="F312" s="24">
        <v>4558</v>
      </c>
      <c r="G312" s="24">
        <v>4559</v>
      </c>
      <c r="H312" s="24">
        <v>4560</v>
      </c>
      <c r="I312" s="24">
        <v>4480</v>
      </c>
      <c r="J312" s="24">
        <v>4547</v>
      </c>
      <c r="K312" s="24">
        <v>4543</v>
      </c>
      <c r="L312" s="24">
        <v>4549</v>
      </c>
      <c r="M312" s="24">
        <v>4457</v>
      </c>
      <c r="N312" s="24">
        <v>4475</v>
      </c>
      <c r="O312" s="24">
        <v>4484</v>
      </c>
      <c r="P312" s="24">
        <v>4472</v>
      </c>
      <c r="Q312" s="24">
        <v>4473</v>
      </c>
      <c r="R312" s="24">
        <v>4472</v>
      </c>
      <c r="S312" s="24">
        <v>4473</v>
      </c>
      <c r="T312" s="24">
        <v>4473</v>
      </c>
      <c r="U312" s="24">
        <f t="shared" ref="U312:AE312" si="187">U233</f>
        <v>4500</v>
      </c>
      <c r="V312" s="24">
        <f t="shared" si="187"/>
        <v>0</v>
      </c>
      <c r="W312" s="24">
        <f t="shared" si="187"/>
        <v>0</v>
      </c>
      <c r="X312" s="24">
        <f t="shared" si="187"/>
        <v>0</v>
      </c>
      <c r="Y312" s="24">
        <f t="shared" si="187"/>
        <v>0</v>
      </c>
      <c r="Z312" s="24">
        <f t="shared" si="187"/>
        <v>0</v>
      </c>
      <c r="AA312" s="24">
        <f t="shared" si="187"/>
        <v>0</v>
      </c>
      <c r="AB312" s="24">
        <f t="shared" si="187"/>
        <v>0</v>
      </c>
      <c r="AC312" s="24">
        <f t="shared" si="187"/>
        <v>0</v>
      </c>
      <c r="AD312" s="24">
        <f t="shared" si="187"/>
        <v>0</v>
      </c>
      <c r="AE312" s="24">
        <f t="shared" si="187"/>
        <v>0</v>
      </c>
      <c r="AF312" s="24">
        <f t="shared" si="160"/>
        <v>0</v>
      </c>
      <c r="AG312" s="24">
        <f t="shared" si="136"/>
        <v>0</v>
      </c>
      <c r="AH312" s="24"/>
      <c r="AI312" s="126">
        <f t="shared" si="139"/>
        <v>0</v>
      </c>
      <c r="AJ312" s="24"/>
      <c r="AK312" s="24"/>
      <c r="AL312" s="24"/>
      <c r="AM312" s="24"/>
      <c r="AN312" s="24"/>
      <c r="AO312" s="24"/>
      <c r="AP312" s="24"/>
      <c r="AQ312" s="24"/>
      <c r="AR312" s="24"/>
      <c r="AS312" s="24"/>
      <c r="AT312" s="24"/>
      <c r="AU312" s="24"/>
      <c r="AV312" s="24"/>
      <c r="AW312" s="24"/>
      <c r="AX312" s="24"/>
      <c r="AY312" s="24"/>
      <c r="AZ312" s="24"/>
      <c r="BA312" s="24"/>
      <c r="BB312" s="24"/>
      <c r="BC312" s="24"/>
      <c r="BD312" s="24"/>
      <c r="BE312" s="24"/>
    </row>
    <row r="313" spans="1:57" x14ac:dyDescent="0.25">
      <c r="A313" s="102" t="s">
        <v>114</v>
      </c>
      <c r="B313" s="102">
        <v>8216</v>
      </c>
      <c r="C313" s="24">
        <v>10852</v>
      </c>
      <c r="D313" s="24">
        <v>10488</v>
      </c>
      <c r="E313" s="24">
        <v>10887</v>
      </c>
      <c r="F313" s="24">
        <v>11212</v>
      </c>
      <c r="G313" s="24">
        <v>10528</v>
      </c>
      <c r="H313" s="24">
        <v>10545</v>
      </c>
      <c r="I313" s="24">
        <v>10707</v>
      </c>
      <c r="J313" s="24">
        <v>10805</v>
      </c>
      <c r="K313" s="24">
        <v>11126</v>
      </c>
      <c r="L313" s="24">
        <v>10073</v>
      </c>
      <c r="M313" s="24">
        <v>9321</v>
      </c>
      <c r="N313" s="24">
        <v>9041</v>
      </c>
      <c r="O313" s="24">
        <v>9294</v>
      </c>
      <c r="P313" s="24">
        <v>9204</v>
      </c>
      <c r="Q313" s="24">
        <v>9378</v>
      </c>
      <c r="R313" s="24">
        <v>9309</v>
      </c>
      <c r="S313" s="24">
        <v>9024</v>
      </c>
      <c r="T313" s="24">
        <v>9024</v>
      </c>
      <c r="U313" s="24">
        <f t="shared" ref="U313:AE313" si="188">U234</f>
        <v>11000</v>
      </c>
      <c r="V313" s="24">
        <f t="shared" si="188"/>
        <v>0</v>
      </c>
      <c r="W313" s="24">
        <f t="shared" si="188"/>
        <v>0</v>
      </c>
      <c r="X313" s="24">
        <f t="shared" si="188"/>
        <v>0</v>
      </c>
      <c r="Y313" s="24">
        <f t="shared" si="188"/>
        <v>0</v>
      </c>
      <c r="Z313" s="24">
        <f t="shared" si="188"/>
        <v>0</v>
      </c>
      <c r="AA313" s="24">
        <f t="shared" si="188"/>
        <v>0</v>
      </c>
      <c r="AB313" s="24">
        <f t="shared" si="188"/>
        <v>0</v>
      </c>
      <c r="AC313" s="24">
        <f t="shared" si="188"/>
        <v>0</v>
      </c>
      <c r="AD313" s="24">
        <f t="shared" si="188"/>
        <v>0</v>
      </c>
      <c r="AE313" s="24">
        <f t="shared" si="188"/>
        <v>0</v>
      </c>
      <c r="AF313" s="24">
        <f t="shared" ref="AF313:AF329" si="189">AF234</f>
        <v>0</v>
      </c>
      <c r="AG313" s="24">
        <f t="shared" si="136"/>
        <v>0</v>
      </c>
      <c r="AH313" s="24"/>
      <c r="AI313" s="126">
        <f t="shared" si="139"/>
        <v>0</v>
      </c>
      <c r="AJ313" s="24"/>
      <c r="AK313" s="24"/>
      <c r="AL313" s="24"/>
      <c r="AM313" s="24"/>
      <c r="AN313" s="24"/>
      <c r="AO313" s="24"/>
      <c r="AP313" s="24"/>
      <c r="AQ313" s="24"/>
      <c r="AR313" s="24"/>
      <c r="AS313" s="24"/>
      <c r="AT313" s="24"/>
      <c r="AU313" s="24"/>
      <c r="AV313" s="24"/>
      <c r="AW313" s="24"/>
      <c r="AX313" s="24"/>
      <c r="AY313" s="24"/>
      <c r="AZ313" s="24"/>
      <c r="BA313" s="24"/>
      <c r="BB313" s="24"/>
      <c r="BC313" s="24"/>
      <c r="BD313" s="24"/>
      <c r="BE313" s="24"/>
    </row>
    <row r="314" spans="1:57" s="76" customFormat="1" x14ac:dyDescent="0.25">
      <c r="A314" s="102" t="s">
        <v>125</v>
      </c>
      <c r="B314" s="102">
        <v>1384</v>
      </c>
      <c r="C314" s="67">
        <v>4573</v>
      </c>
      <c r="D314" s="67">
        <v>4534</v>
      </c>
      <c r="E314" s="67">
        <v>4784</v>
      </c>
      <c r="F314" s="67">
        <v>5051</v>
      </c>
      <c r="G314" s="67">
        <v>5124</v>
      </c>
      <c r="H314" s="67">
        <v>5357</v>
      </c>
      <c r="I314" s="67">
        <v>5944</v>
      </c>
      <c r="J314" s="67">
        <v>7473</v>
      </c>
      <c r="K314" s="67">
        <v>6614</v>
      </c>
      <c r="L314" s="67">
        <v>6213</v>
      </c>
      <c r="M314" s="67">
        <v>6907</v>
      </c>
      <c r="N314" s="67">
        <v>7408</v>
      </c>
      <c r="O314" s="67">
        <v>8105</v>
      </c>
      <c r="P314" s="67">
        <v>8618</v>
      </c>
      <c r="Q314" s="67">
        <v>7286</v>
      </c>
      <c r="R314" s="67">
        <v>7552</v>
      </c>
      <c r="S314" s="67">
        <v>8131</v>
      </c>
      <c r="T314" s="67">
        <v>8131</v>
      </c>
      <c r="U314" s="67">
        <f t="shared" ref="U314:AE314" si="190">U235</f>
        <v>5000</v>
      </c>
      <c r="V314" s="67">
        <f t="shared" si="190"/>
        <v>0</v>
      </c>
      <c r="W314" s="67">
        <f t="shared" si="190"/>
        <v>0</v>
      </c>
      <c r="X314" s="67">
        <f t="shared" si="190"/>
        <v>0</v>
      </c>
      <c r="Y314" s="67">
        <f t="shared" si="190"/>
        <v>0</v>
      </c>
      <c r="Z314" s="67">
        <f t="shared" si="190"/>
        <v>0</v>
      </c>
      <c r="AA314" s="67">
        <f t="shared" si="190"/>
        <v>0</v>
      </c>
      <c r="AB314" s="67">
        <f t="shared" si="190"/>
        <v>0</v>
      </c>
      <c r="AC314" s="67">
        <f t="shared" si="190"/>
        <v>0</v>
      </c>
      <c r="AD314" s="67">
        <f t="shared" si="190"/>
        <v>0</v>
      </c>
      <c r="AE314" s="67">
        <f t="shared" si="190"/>
        <v>0</v>
      </c>
      <c r="AF314" s="67">
        <f t="shared" si="189"/>
        <v>0</v>
      </c>
      <c r="AG314" s="67">
        <f t="shared" si="136"/>
        <v>0</v>
      </c>
      <c r="AH314" s="67"/>
      <c r="AI314" s="126">
        <f t="shared" si="139"/>
        <v>0</v>
      </c>
      <c r="AJ314" s="67"/>
      <c r="AK314" s="24"/>
      <c r="AL314" s="67"/>
      <c r="AM314" s="67"/>
      <c r="AN314" s="67"/>
      <c r="AO314" s="67"/>
      <c r="AP314" s="67"/>
      <c r="AQ314" s="67"/>
      <c r="AR314" s="67"/>
      <c r="AS314" s="67"/>
      <c r="AT314" s="67"/>
      <c r="AU314" s="67"/>
      <c r="AV314" s="67"/>
      <c r="AW314" s="67"/>
      <c r="AX314" s="67"/>
      <c r="AY314" s="67"/>
      <c r="AZ314" s="67"/>
      <c r="BA314" s="67"/>
      <c r="BB314" s="67"/>
      <c r="BC314" s="67"/>
      <c r="BD314" s="67"/>
      <c r="BE314" s="67"/>
    </row>
    <row r="315" spans="1:57" s="76" customFormat="1" x14ac:dyDescent="0.25">
      <c r="A315" s="102" t="s">
        <v>97</v>
      </c>
      <c r="B315" s="102" t="s">
        <v>218</v>
      </c>
      <c r="C315" s="67">
        <f>22563+10096</f>
        <v>32659</v>
      </c>
      <c r="D315" s="67">
        <f>22648+10101</f>
        <v>32749</v>
      </c>
      <c r="E315" s="67">
        <f>21062+10101</f>
        <v>31163</v>
      </c>
      <c r="F315" s="67">
        <f>24410+10098</f>
        <v>34508</v>
      </c>
      <c r="G315" s="67">
        <f>22546+10098</f>
        <v>32644</v>
      </c>
      <c r="H315" s="67">
        <f>20054+10104</f>
        <v>30158</v>
      </c>
      <c r="I315" s="67">
        <f>21869+10098</f>
        <v>31967</v>
      </c>
      <c r="J315" s="67">
        <f>19608+10096</f>
        <v>29704</v>
      </c>
      <c r="K315" s="67">
        <f>17815+10098</f>
        <v>27913</v>
      </c>
      <c r="L315" s="67">
        <f>15051+9343</f>
        <v>24394</v>
      </c>
      <c r="M315" s="67">
        <f>18757+10104</f>
        <v>28861</v>
      </c>
      <c r="N315" s="67">
        <f>21836+10096</f>
        <v>31932</v>
      </c>
      <c r="O315" s="67">
        <f>19369+10169</f>
        <v>29538</v>
      </c>
      <c r="P315" s="67">
        <f>19283+10167</f>
        <v>29450</v>
      </c>
      <c r="Q315" s="67">
        <f>13570+10166</f>
        <v>23736</v>
      </c>
      <c r="R315" s="67">
        <f>26286+10167</f>
        <v>36453</v>
      </c>
      <c r="S315" s="67">
        <f>23502+10171</f>
        <v>33673</v>
      </c>
      <c r="T315" s="67">
        <f>23502+10171</f>
        <v>33673</v>
      </c>
      <c r="U315" s="67">
        <f t="shared" ref="U315:AE315" si="191">U236</f>
        <v>35000</v>
      </c>
      <c r="V315" s="67">
        <f t="shared" si="191"/>
        <v>0</v>
      </c>
      <c r="W315" s="67">
        <f t="shared" si="191"/>
        <v>0</v>
      </c>
      <c r="X315" s="67">
        <f t="shared" si="191"/>
        <v>0</v>
      </c>
      <c r="Y315" s="67">
        <f t="shared" si="191"/>
        <v>0</v>
      </c>
      <c r="Z315" s="67">
        <f t="shared" si="191"/>
        <v>0</v>
      </c>
      <c r="AA315" s="67">
        <f t="shared" si="191"/>
        <v>0</v>
      </c>
      <c r="AB315" s="67">
        <f t="shared" si="191"/>
        <v>0</v>
      </c>
      <c r="AC315" s="67">
        <f t="shared" si="191"/>
        <v>0</v>
      </c>
      <c r="AD315" s="67">
        <f t="shared" si="191"/>
        <v>0</v>
      </c>
      <c r="AE315" s="67">
        <f t="shared" si="191"/>
        <v>0</v>
      </c>
      <c r="AF315" s="67">
        <f t="shared" si="189"/>
        <v>0</v>
      </c>
      <c r="AG315" s="67">
        <f t="shared" si="136"/>
        <v>0</v>
      </c>
      <c r="AH315" s="67"/>
      <c r="AI315" s="126">
        <f t="shared" si="139"/>
        <v>0</v>
      </c>
      <c r="AJ315" s="67"/>
      <c r="AK315" s="24"/>
      <c r="AL315" s="67"/>
      <c r="AM315" s="67"/>
      <c r="AN315" s="67"/>
      <c r="AO315" s="67"/>
      <c r="AP315" s="67"/>
      <c r="AQ315" s="67"/>
      <c r="AR315" s="67"/>
      <c r="AS315" s="67"/>
      <c r="AT315" s="67"/>
      <c r="AU315" s="67"/>
      <c r="AV315" s="67"/>
      <c r="AW315" s="67"/>
      <c r="AX315" s="67"/>
      <c r="AY315" s="67"/>
      <c r="AZ315" s="67"/>
      <c r="BA315" s="67"/>
      <c r="BB315" s="67"/>
      <c r="BC315" s="67"/>
      <c r="BD315" s="67"/>
      <c r="BE315" s="67"/>
    </row>
    <row r="316" spans="1:57" s="106" customFormat="1" x14ac:dyDescent="0.25">
      <c r="A316" s="124" t="s">
        <v>100</v>
      </c>
      <c r="B316" s="124">
        <v>1399</v>
      </c>
      <c r="C316" s="105">
        <v>2998</v>
      </c>
      <c r="D316" s="105">
        <v>3441</v>
      </c>
      <c r="E316" s="105">
        <v>3740</v>
      </c>
      <c r="F316" s="105">
        <v>3652</v>
      </c>
      <c r="G316" s="105">
        <v>1588</v>
      </c>
      <c r="H316" s="105">
        <v>1393</v>
      </c>
      <c r="I316" s="105">
        <v>1565</v>
      </c>
      <c r="J316" s="105">
        <v>1495</v>
      </c>
      <c r="K316" s="105">
        <v>1430</v>
      </c>
      <c r="L316" s="105">
        <v>1452</v>
      </c>
      <c r="M316" s="105">
        <v>1509</v>
      </c>
      <c r="N316" s="105">
        <v>1570</v>
      </c>
      <c r="O316" s="105">
        <v>1577</v>
      </c>
      <c r="P316" s="105">
        <v>1550</v>
      </c>
      <c r="Q316" s="105">
        <v>1914</v>
      </c>
      <c r="R316" s="105">
        <v>3911</v>
      </c>
      <c r="S316" s="105">
        <v>3758</v>
      </c>
      <c r="T316" s="105">
        <v>3758</v>
      </c>
      <c r="U316" s="105">
        <f t="shared" ref="U316:AE316" si="192">U237</f>
        <v>5000</v>
      </c>
      <c r="V316" s="105">
        <f t="shared" si="192"/>
        <v>0</v>
      </c>
      <c r="W316" s="105">
        <f t="shared" si="192"/>
        <v>0</v>
      </c>
      <c r="X316" s="105">
        <f t="shared" si="192"/>
        <v>0</v>
      </c>
      <c r="Y316" s="105">
        <f t="shared" si="192"/>
        <v>0</v>
      </c>
      <c r="Z316" s="105">
        <f t="shared" si="192"/>
        <v>0</v>
      </c>
      <c r="AA316" s="105">
        <f t="shared" si="192"/>
        <v>0</v>
      </c>
      <c r="AB316" s="105">
        <f t="shared" si="192"/>
        <v>0</v>
      </c>
      <c r="AC316" s="105">
        <f t="shared" si="192"/>
        <v>0</v>
      </c>
      <c r="AD316" s="105">
        <f t="shared" si="192"/>
        <v>0</v>
      </c>
      <c r="AE316" s="105">
        <f t="shared" si="192"/>
        <v>0</v>
      </c>
      <c r="AF316" s="105">
        <f t="shared" si="189"/>
        <v>0</v>
      </c>
      <c r="AG316" s="105">
        <f t="shared" si="136"/>
        <v>0</v>
      </c>
      <c r="AH316" s="105"/>
      <c r="AI316" s="105">
        <f t="shared" si="139"/>
        <v>0</v>
      </c>
      <c r="AJ316" s="105"/>
      <c r="AK316" s="105"/>
      <c r="AL316" s="105"/>
      <c r="AM316" s="105"/>
      <c r="AN316" s="105"/>
      <c r="AO316" s="105"/>
      <c r="AP316" s="105"/>
      <c r="AQ316" s="105"/>
      <c r="AR316" s="105"/>
      <c r="AS316" s="105"/>
      <c r="AT316" s="105"/>
      <c r="AU316" s="105"/>
      <c r="AV316" s="105"/>
      <c r="AW316" s="105"/>
      <c r="AX316" s="105"/>
      <c r="AY316" s="105"/>
      <c r="AZ316" s="105"/>
      <c r="BA316" s="105"/>
      <c r="BB316" s="105"/>
      <c r="BC316" s="105"/>
      <c r="BD316" s="105"/>
      <c r="BE316" s="105"/>
    </row>
    <row r="317" spans="1:57" s="76" customFormat="1" x14ac:dyDescent="0.25">
      <c r="A317" s="102" t="s">
        <v>79</v>
      </c>
      <c r="B317" s="102">
        <v>1552</v>
      </c>
      <c r="C317" s="67">
        <v>5702</v>
      </c>
      <c r="D317" s="67">
        <v>6852</v>
      </c>
      <c r="E317" s="67">
        <v>7328</v>
      </c>
      <c r="F317" s="67">
        <v>7160</v>
      </c>
      <c r="G317" s="67">
        <v>3000</v>
      </c>
      <c r="H317" s="67">
        <v>4103</v>
      </c>
      <c r="I317" s="67">
        <v>4586</v>
      </c>
      <c r="J317" s="67">
        <v>2632</v>
      </c>
      <c r="K317" s="67">
        <v>1867</v>
      </c>
      <c r="L317" s="67">
        <v>3383</v>
      </c>
      <c r="M317" s="67">
        <v>773</v>
      </c>
      <c r="N317" s="67">
        <v>5010</v>
      </c>
      <c r="O317" s="67">
        <v>5733</v>
      </c>
      <c r="P317" s="67">
        <v>3534</v>
      </c>
      <c r="Q317" s="67">
        <v>3623</v>
      </c>
      <c r="R317" s="67">
        <v>5173</v>
      </c>
      <c r="S317" s="67">
        <v>6850</v>
      </c>
      <c r="T317" s="67">
        <v>6850</v>
      </c>
      <c r="U317" s="67">
        <f t="shared" ref="U317:AE317" si="193">U238</f>
        <v>5000</v>
      </c>
      <c r="V317" s="67">
        <f t="shared" si="193"/>
        <v>0</v>
      </c>
      <c r="W317" s="67">
        <f t="shared" si="193"/>
        <v>0</v>
      </c>
      <c r="X317" s="67">
        <f t="shared" si="193"/>
        <v>0</v>
      </c>
      <c r="Y317" s="67">
        <f t="shared" si="193"/>
        <v>0</v>
      </c>
      <c r="Z317" s="67">
        <f t="shared" si="193"/>
        <v>0</v>
      </c>
      <c r="AA317" s="67">
        <f t="shared" si="193"/>
        <v>0</v>
      </c>
      <c r="AB317" s="67">
        <f t="shared" si="193"/>
        <v>0</v>
      </c>
      <c r="AC317" s="67">
        <f t="shared" si="193"/>
        <v>0</v>
      </c>
      <c r="AD317" s="67">
        <f t="shared" si="193"/>
        <v>0</v>
      </c>
      <c r="AE317" s="67">
        <f t="shared" si="193"/>
        <v>0</v>
      </c>
      <c r="AF317" s="67">
        <f t="shared" si="189"/>
        <v>0</v>
      </c>
      <c r="AG317" s="67">
        <f t="shared" si="136"/>
        <v>0</v>
      </c>
      <c r="AH317" s="67"/>
      <c r="AI317" s="126">
        <f t="shared" si="139"/>
        <v>0</v>
      </c>
      <c r="AJ317" s="67"/>
      <c r="AK317" s="24"/>
      <c r="AL317" s="67"/>
      <c r="AM317" s="67"/>
      <c r="AN317" s="67"/>
      <c r="AO317" s="67"/>
      <c r="AP317" s="67"/>
      <c r="AQ317" s="67"/>
      <c r="AR317" s="67"/>
      <c r="AS317" s="67"/>
      <c r="AT317" s="67"/>
      <c r="AU317" s="67"/>
      <c r="AV317" s="67"/>
      <c r="AW317" s="67"/>
      <c r="AX317" s="67"/>
      <c r="AY317" s="67"/>
      <c r="AZ317" s="67"/>
      <c r="BA317" s="67"/>
      <c r="BB317" s="67"/>
      <c r="BC317" s="67"/>
      <c r="BD317" s="67"/>
      <c r="BE317" s="67"/>
    </row>
    <row r="318" spans="1:57" s="76" customFormat="1" x14ac:dyDescent="0.25">
      <c r="A318" s="102" t="s">
        <v>88</v>
      </c>
      <c r="B318" s="102">
        <v>1553</v>
      </c>
      <c r="C318" s="67">
        <f t="shared" ref="C318:Q318" si="194">C239</f>
        <v>0</v>
      </c>
      <c r="D318" s="67">
        <f t="shared" si="194"/>
        <v>0</v>
      </c>
      <c r="E318" s="67">
        <f t="shared" si="194"/>
        <v>0</v>
      </c>
      <c r="F318" s="67">
        <f t="shared" si="194"/>
        <v>0</v>
      </c>
      <c r="G318" s="67">
        <f t="shared" si="194"/>
        <v>0</v>
      </c>
      <c r="H318" s="67">
        <f t="shared" si="194"/>
        <v>0</v>
      </c>
      <c r="I318" s="67">
        <f>I239</f>
        <v>0</v>
      </c>
      <c r="J318" s="67">
        <f t="shared" si="194"/>
        <v>0</v>
      </c>
      <c r="K318" s="67">
        <f t="shared" si="194"/>
        <v>0</v>
      </c>
      <c r="L318" s="67">
        <f t="shared" ref="L318:N319" si="195">L239</f>
        <v>0</v>
      </c>
      <c r="M318" s="67">
        <f t="shared" si="195"/>
        <v>0</v>
      </c>
      <c r="N318" s="67">
        <f t="shared" si="195"/>
        <v>0</v>
      </c>
      <c r="O318" s="67">
        <f>O239</f>
        <v>0</v>
      </c>
      <c r="P318" s="67">
        <f>P239</f>
        <v>0</v>
      </c>
      <c r="Q318" s="67">
        <f t="shared" si="194"/>
        <v>0</v>
      </c>
      <c r="R318" s="67">
        <f t="shared" ref="R318:T319" si="196">R239</f>
        <v>0</v>
      </c>
      <c r="S318" s="67">
        <f t="shared" si="196"/>
        <v>0</v>
      </c>
      <c r="T318" s="67">
        <f t="shared" si="196"/>
        <v>0</v>
      </c>
      <c r="U318" s="67">
        <f t="shared" ref="U318:AE318" si="197">U239</f>
        <v>0</v>
      </c>
      <c r="V318" s="67">
        <f t="shared" si="197"/>
        <v>0</v>
      </c>
      <c r="W318" s="67">
        <f t="shared" si="197"/>
        <v>0</v>
      </c>
      <c r="X318" s="67">
        <f t="shared" si="197"/>
        <v>0</v>
      </c>
      <c r="Y318" s="67">
        <f t="shared" si="197"/>
        <v>0</v>
      </c>
      <c r="Z318" s="67">
        <f t="shared" si="197"/>
        <v>0</v>
      </c>
      <c r="AA318" s="67">
        <f t="shared" si="197"/>
        <v>0</v>
      </c>
      <c r="AB318" s="67">
        <f t="shared" si="197"/>
        <v>0</v>
      </c>
      <c r="AC318" s="67">
        <f t="shared" si="197"/>
        <v>0</v>
      </c>
      <c r="AD318" s="67">
        <f t="shared" si="197"/>
        <v>0</v>
      </c>
      <c r="AE318" s="67">
        <f t="shared" si="197"/>
        <v>0</v>
      </c>
      <c r="AF318" s="67">
        <f t="shared" si="189"/>
        <v>0</v>
      </c>
      <c r="AG318" s="67">
        <f t="shared" si="136"/>
        <v>0</v>
      </c>
      <c r="AH318" s="67"/>
      <c r="AI318" s="126">
        <f t="shared" si="139"/>
        <v>0</v>
      </c>
      <c r="AJ318" s="67"/>
      <c r="AK318" s="24"/>
      <c r="AL318" s="67"/>
      <c r="AM318" s="67"/>
      <c r="AN318" s="67"/>
      <c r="AO318" s="67"/>
      <c r="AP318" s="67"/>
      <c r="AQ318" s="67"/>
      <c r="AR318" s="67"/>
      <c r="AS318" s="67"/>
      <c r="AT318" s="67"/>
      <c r="AU318" s="67"/>
      <c r="AV318" s="67"/>
      <c r="AW318" s="67"/>
      <c r="AX318" s="67"/>
      <c r="AY318" s="67"/>
      <c r="AZ318" s="67"/>
      <c r="BA318" s="67"/>
      <c r="BB318" s="67"/>
      <c r="BC318" s="67"/>
      <c r="BD318" s="67"/>
      <c r="BE318" s="67"/>
    </row>
    <row r="319" spans="1:57" x14ac:dyDescent="0.25">
      <c r="A319" s="102" t="s">
        <v>140</v>
      </c>
      <c r="B319" s="102">
        <v>1057</v>
      </c>
      <c r="C319" s="24">
        <f t="shared" ref="C319:Q319" si="198">C240</f>
        <v>0</v>
      </c>
      <c r="D319" s="24">
        <f t="shared" si="198"/>
        <v>0</v>
      </c>
      <c r="E319" s="24">
        <f t="shared" si="198"/>
        <v>0</v>
      </c>
      <c r="F319" s="24">
        <f t="shared" si="198"/>
        <v>0</v>
      </c>
      <c r="G319" s="24">
        <f t="shared" si="198"/>
        <v>0</v>
      </c>
      <c r="H319" s="24">
        <f t="shared" si="198"/>
        <v>0</v>
      </c>
      <c r="I319" s="24">
        <f>I240</f>
        <v>0</v>
      </c>
      <c r="J319" s="24">
        <f t="shared" si="198"/>
        <v>0</v>
      </c>
      <c r="K319" s="24">
        <f t="shared" si="198"/>
        <v>0</v>
      </c>
      <c r="L319" s="24">
        <f t="shared" si="195"/>
        <v>0</v>
      </c>
      <c r="M319" s="24">
        <f t="shared" si="195"/>
        <v>0</v>
      </c>
      <c r="N319" s="24">
        <f t="shared" si="195"/>
        <v>0</v>
      </c>
      <c r="O319" s="24">
        <f>O240</f>
        <v>0</v>
      </c>
      <c r="P319" s="24">
        <f>P240</f>
        <v>0</v>
      </c>
      <c r="Q319" s="24">
        <f t="shared" si="198"/>
        <v>0</v>
      </c>
      <c r="R319" s="24">
        <f t="shared" si="196"/>
        <v>0</v>
      </c>
      <c r="S319" s="24">
        <f t="shared" si="196"/>
        <v>0</v>
      </c>
      <c r="T319" s="24">
        <f t="shared" si="196"/>
        <v>0</v>
      </c>
      <c r="U319" s="24">
        <f t="shared" ref="U319:AE319" si="199">U240</f>
        <v>0</v>
      </c>
      <c r="V319" s="24">
        <f t="shared" si="199"/>
        <v>0</v>
      </c>
      <c r="W319" s="24">
        <f t="shared" si="199"/>
        <v>0</v>
      </c>
      <c r="X319" s="24">
        <f t="shared" si="199"/>
        <v>0</v>
      </c>
      <c r="Y319" s="24">
        <f t="shared" si="199"/>
        <v>0</v>
      </c>
      <c r="Z319" s="24">
        <f t="shared" si="199"/>
        <v>0</v>
      </c>
      <c r="AA319" s="24">
        <f t="shared" si="199"/>
        <v>0</v>
      </c>
      <c r="AB319" s="24">
        <f t="shared" si="199"/>
        <v>0</v>
      </c>
      <c r="AC319" s="24">
        <f t="shared" si="199"/>
        <v>0</v>
      </c>
      <c r="AD319" s="24">
        <f t="shared" si="199"/>
        <v>0</v>
      </c>
      <c r="AE319" s="24">
        <f t="shared" si="199"/>
        <v>0</v>
      </c>
      <c r="AF319" s="24">
        <f t="shared" si="189"/>
        <v>0</v>
      </c>
      <c r="AG319" s="24">
        <f t="shared" si="136"/>
        <v>0</v>
      </c>
      <c r="AH319" s="24"/>
      <c r="AI319" s="126">
        <f t="shared" si="139"/>
        <v>0</v>
      </c>
      <c r="AJ319" s="24"/>
      <c r="AK319" s="24"/>
      <c r="AL319" s="24"/>
      <c r="AM319" s="24"/>
      <c r="AN319" s="24"/>
      <c r="AO319" s="24"/>
      <c r="AP319" s="24"/>
      <c r="AQ319" s="24"/>
      <c r="AR319" s="24"/>
      <c r="AS319" s="24"/>
      <c r="AT319" s="24"/>
      <c r="AU319" s="24"/>
      <c r="AV319" s="24"/>
      <c r="AW319" s="24"/>
      <c r="AX319" s="24"/>
      <c r="AY319" s="24"/>
      <c r="AZ319" s="24"/>
      <c r="BA319" s="24"/>
      <c r="BB319" s="24"/>
      <c r="BC319" s="24"/>
      <c r="BD319" s="24"/>
      <c r="BE319" s="24"/>
    </row>
    <row r="320" spans="1:57" x14ac:dyDescent="0.25">
      <c r="A320" s="102" t="s">
        <v>94</v>
      </c>
      <c r="B320" s="102">
        <v>1581</v>
      </c>
      <c r="C320" s="24">
        <v>35458</v>
      </c>
      <c r="D320" s="24">
        <v>35457</v>
      </c>
      <c r="E320" s="24">
        <v>35460</v>
      </c>
      <c r="F320" s="24">
        <v>35459</v>
      </c>
      <c r="G320" s="24">
        <v>35458</v>
      </c>
      <c r="H320" s="24">
        <v>35459</v>
      </c>
      <c r="I320" s="24">
        <v>35459</v>
      </c>
      <c r="J320" s="24">
        <v>35461</v>
      </c>
      <c r="K320" s="24">
        <v>35457</v>
      </c>
      <c r="L320" s="24">
        <v>35461</v>
      </c>
      <c r="M320" s="24">
        <v>35458</v>
      </c>
      <c r="N320" s="24">
        <v>35458</v>
      </c>
      <c r="O320" s="24">
        <v>35462</v>
      </c>
      <c r="P320" s="24">
        <v>35457</v>
      </c>
      <c r="Q320" s="24">
        <v>35460</v>
      </c>
      <c r="R320" s="24">
        <v>35456</v>
      </c>
      <c r="S320" s="24">
        <v>35462</v>
      </c>
      <c r="T320" s="24">
        <v>35462</v>
      </c>
      <c r="U320" s="24">
        <f t="shared" ref="U320:AE320" si="200">U241</f>
        <v>40000</v>
      </c>
      <c r="V320" s="24">
        <f t="shared" si="200"/>
        <v>0</v>
      </c>
      <c r="W320" s="24">
        <f t="shared" si="200"/>
        <v>0</v>
      </c>
      <c r="X320" s="24">
        <f t="shared" si="200"/>
        <v>0</v>
      </c>
      <c r="Y320" s="24">
        <f t="shared" si="200"/>
        <v>0</v>
      </c>
      <c r="Z320" s="24">
        <f t="shared" si="200"/>
        <v>0</v>
      </c>
      <c r="AA320" s="24">
        <f t="shared" si="200"/>
        <v>0</v>
      </c>
      <c r="AB320" s="24">
        <f t="shared" si="200"/>
        <v>0</v>
      </c>
      <c r="AC320" s="24">
        <f t="shared" si="200"/>
        <v>0</v>
      </c>
      <c r="AD320" s="24">
        <f t="shared" si="200"/>
        <v>0</v>
      </c>
      <c r="AE320" s="24">
        <f t="shared" si="200"/>
        <v>0</v>
      </c>
      <c r="AF320" s="24">
        <f t="shared" si="189"/>
        <v>0</v>
      </c>
      <c r="AG320" s="24">
        <f t="shared" si="136"/>
        <v>0</v>
      </c>
      <c r="AH320" s="24"/>
      <c r="AI320" s="126">
        <f t="shared" si="139"/>
        <v>0</v>
      </c>
      <c r="AJ320" s="24"/>
      <c r="AK320" s="24"/>
      <c r="AL320" s="24"/>
      <c r="AM320" s="24"/>
      <c r="AN320" s="24"/>
      <c r="AO320" s="24"/>
      <c r="AP320" s="24"/>
      <c r="AQ320" s="24"/>
      <c r="AR320" s="24"/>
      <c r="AS320" s="24"/>
      <c r="AT320" s="24"/>
      <c r="AU320" s="24"/>
      <c r="AV320" s="24"/>
      <c r="AW320" s="24"/>
      <c r="AX320" s="24"/>
      <c r="AY320" s="24"/>
      <c r="AZ320" s="24"/>
      <c r="BA320" s="24"/>
      <c r="BB320" s="24"/>
      <c r="BC320" s="24"/>
      <c r="BD320" s="24"/>
      <c r="BE320" s="24"/>
    </row>
    <row r="321" spans="1:57" x14ac:dyDescent="0.25">
      <c r="A321" s="102" t="s">
        <v>144</v>
      </c>
      <c r="B321" s="102">
        <v>1060</v>
      </c>
      <c r="C321" s="24">
        <v>35437</v>
      </c>
      <c r="D321" s="24">
        <v>35396</v>
      </c>
      <c r="E321" s="24">
        <v>35243</v>
      </c>
      <c r="F321" s="24">
        <v>35428</v>
      </c>
      <c r="G321" s="24">
        <v>35605</v>
      </c>
      <c r="H321" s="24">
        <v>35374</v>
      </c>
      <c r="I321" s="24">
        <v>35402</v>
      </c>
      <c r="J321" s="24">
        <v>35038</v>
      </c>
      <c r="K321" s="24">
        <v>35123</v>
      </c>
      <c r="L321" s="24">
        <v>35256</v>
      </c>
      <c r="M321" s="24">
        <v>35426</v>
      </c>
      <c r="N321" s="24">
        <v>35023</v>
      </c>
      <c r="O321" s="24">
        <v>35236</v>
      </c>
      <c r="P321" s="24">
        <v>35269</v>
      </c>
      <c r="Q321" s="24">
        <v>35199</v>
      </c>
      <c r="R321" s="24">
        <v>35252</v>
      </c>
      <c r="S321" s="24">
        <v>34958</v>
      </c>
      <c r="T321" s="24">
        <v>34958</v>
      </c>
      <c r="U321" s="24">
        <f t="shared" ref="U321:AE321" si="201">U242</f>
        <v>35000</v>
      </c>
      <c r="V321" s="24">
        <f t="shared" si="201"/>
        <v>0</v>
      </c>
      <c r="W321" s="24">
        <f t="shared" si="201"/>
        <v>0</v>
      </c>
      <c r="X321" s="24">
        <f t="shared" si="201"/>
        <v>0</v>
      </c>
      <c r="Y321" s="24">
        <f t="shared" si="201"/>
        <v>0</v>
      </c>
      <c r="Z321" s="24">
        <f t="shared" si="201"/>
        <v>0</v>
      </c>
      <c r="AA321" s="24">
        <f t="shared" si="201"/>
        <v>0</v>
      </c>
      <c r="AB321" s="24">
        <f t="shared" si="201"/>
        <v>0</v>
      </c>
      <c r="AC321" s="24">
        <f t="shared" si="201"/>
        <v>0</v>
      </c>
      <c r="AD321" s="24">
        <f t="shared" si="201"/>
        <v>0</v>
      </c>
      <c r="AE321" s="24">
        <f t="shared" si="201"/>
        <v>0</v>
      </c>
      <c r="AF321" s="24">
        <f t="shared" si="189"/>
        <v>0</v>
      </c>
      <c r="AG321" s="24">
        <f t="shared" si="136"/>
        <v>0</v>
      </c>
      <c r="AH321" s="24"/>
      <c r="AI321" s="126">
        <f t="shared" si="139"/>
        <v>0</v>
      </c>
      <c r="AJ321" s="24"/>
      <c r="AK321" s="24"/>
      <c r="AL321" s="24"/>
      <c r="AM321" s="24"/>
      <c r="AN321" s="24"/>
      <c r="AO321" s="24"/>
      <c r="AP321" s="24"/>
      <c r="AQ321" s="24"/>
      <c r="AR321" s="24"/>
      <c r="AS321" s="24"/>
      <c r="AT321" s="24"/>
      <c r="AU321" s="24"/>
      <c r="AV321" s="24"/>
      <c r="AW321" s="24"/>
      <c r="AX321" s="24"/>
      <c r="AY321" s="24"/>
      <c r="AZ321" s="24"/>
      <c r="BA321" s="24"/>
      <c r="BB321" s="24"/>
      <c r="BC321" s="24"/>
      <c r="BD321" s="24"/>
      <c r="BE321" s="24"/>
    </row>
    <row r="322" spans="1:57" x14ac:dyDescent="0.25">
      <c r="A322" s="102" t="s">
        <v>142</v>
      </c>
      <c r="B322" s="102">
        <v>1095</v>
      </c>
      <c r="C322" s="24">
        <v>35255</v>
      </c>
      <c r="D322" s="24">
        <v>35255</v>
      </c>
      <c r="E322" s="24">
        <v>35256</v>
      </c>
      <c r="F322" s="24">
        <v>35253</v>
      </c>
      <c r="G322" s="24">
        <v>35256</v>
      </c>
      <c r="H322" s="24">
        <v>35254</v>
      </c>
      <c r="I322" s="24">
        <v>35408</v>
      </c>
      <c r="J322" s="24">
        <v>35255</v>
      </c>
      <c r="K322" s="24">
        <v>35255</v>
      </c>
      <c r="L322" s="24">
        <v>35256</v>
      </c>
      <c r="M322" s="24">
        <v>35408</v>
      </c>
      <c r="N322" s="24">
        <v>35414</v>
      </c>
      <c r="O322" s="24">
        <v>35254</v>
      </c>
      <c r="P322" s="24">
        <v>35255</v>
      </c>
      <c r="Q322" s="24">
        <v>35254</v>
      </c>
      <c r="R322" s="24">
        <v>35409</v>
      </c>
      <c r="S322" s="24">
        <v>35411</v>
      </c>
      <c r="T322" s="24">
        <v>35411</v>
      </c>
      <c r="U322" s="24">
        <f t="shared" ref="U322:AE322" si="202">U243</f>
        <v>30000</v>
      </c>
      <c r="V322" s="24">
        <f t="shared" si="202"/>
        <v>0</v>
      </c>
      <c r="W322" s="24">
        <f t="shared" si="202"/>
        <v>0</v>
      </c>
      <c r="X322" s="24">
        <f t="shared" si="202"/>
        <v>0</v>
      </c>
      <c r="Y322" s="24">
        <f t="shared" si="202"/>
        <v>0</v>
      </c>
      <c r="Z322" s="24">
        <f t="shared" si="202"/>
        <v>0</v>
      </c>
      <c r="AA322" s="24">
        <f t="shared" si="202"/>
        <v>0</v>
      </c>
      <c r="AB322" s="24">
        <f t="shared" si="202"/>
        <v>0</v>
      </c>
      <c r="AC322" s="24">
        <f t="shared" si="202"/>
        <v>0</v>
      </c>
      <c r="AD322" s="24">
        <f t="shared" si="202"/>
        <v>0</v>
      </c>
      <c r="AE322" s="24">
        <f t="shared" si="202"/>
        <v>0</v>
      </c>
      <c r="AF322" s="24">
        <f t="shared" si="189"/>
        <v>0</v>
      </c>
      <c r="AG322" s="24">
        <f t="shared" si="136"/>
        <v>0</v>
      </c>
      <c r="AH322" s="24"/>
      <c r="AI322" s="126">
        <f t="shared" si="139"/>
        <v>0</v>
      </c>
      <c r="AJ322" s="24"/>
      <c r="AK322" s="24"/>
      <c r="AL322" s="24"/>
      <c r="AM322" s="24"/>
      <c r="AN322" s="24"/>
      <c r="AO322" s="24"/>
      <c r="AP322" s="24"/>
      <c r="AQ322" s="24"/>
      <c r="AR322" s="24"/>
      <c r="AS322" s="24"/>
      <c r="AT322" s="24"/>
      <c r="AU322" s="24"/>
      <c r="AV322" s="24"/>
      <c r="AW322" s="24"/>
      <c r="AX322" s="24"/>
      <c r="AY322" s="24"/>
      <c r="AZ322" s="24"/>
      <c r="BA322" s="24"/>
      <c r="BB322" s="24"/>
      <c r="BC322" s="24"/>
      <c r="BD322" s="24"/>
      <c r="BE322" s="24"/>
    </row>
    <row r="323" spans="1:57" x14ac:dyDescent="0.25">
      <c r="A323" s="102" t="s">
        <v>143</v>
      </c>
      <c r="B323" s="102">
        <v>1061</v>
      </c>
      <c r="C323" s="24">
        <f t="shared" ref="C323:P323" si="203">C244</f>
        <v>0</v>
      </c>
      <c r="D323" s="24">
        <f t="shared" si="203"/>
        <v>0</v>
      </c>
      <c r="E323" s="24">
        <f t="shared" si="203"/>
        <v>0</v>
      </c>
      <c r="F323" s="24">
        <f t="shared" si="203"/>
        <v>0</v>
      </c>
      <c r="G323" s="24">
        <f t="shared" si="203"/>
        <v>0</v>
      </c>
      <c r="H323" s="24">
        <f t="shared" si="203"/>
        <v>0</v>
      </c>
      <c r="I323" s="24">
        <f t="shared" si="203"/>
        <v>0</v>
      </c>
      <c r="J323" s="24">
        <f t="shared" si="203"/>
        <v>0</v>
      </c>
      <c r="K323" s="24">
        <f t="shared" si="203"/>
        <v>0</v>
      </c>
      <c r="L323" s="24">
        <f t="shared" si="203"/>
        <v>0</v>
      </c>
      <c r="M323" s="24">
        <f t="shared" si="203"/>
        <v>0</v>
      </c>
      <c r="N323" s="24">
        <f t="shared" si="203"/>
        <v>0</v>
      </c>
      <c r="O323" s="24">
        <f t="shared" si="203"/>
        <v>0</v>
      </c>
      <c r="P323" s="24">
        <f t="shared" si="203"/>
        <v>0</v>
      </c>
      <c r="Q323" s="24">
        <f>Q244</f>
        <v>0</v>
      </c>
      <c r="R323" s="24">
        <f>R244</f>
        <v>0</v>
      </c>
      <c r="S323" s="24">
        <f>S244</f>
        <v>0</v>
      </c>
      <c r="T323" s="24">
        <f>T244</f>
        <v>0</v>
      </c>
      <c r="U323" s="24">
        <f t="shared" ref="U323:AE323" si="204">U244</f>
        <v>0</v>
      </c>
      <c r="V323" s="24">
        <f t="shared" si="204"/>
        <v>0</v>
      </c>
      <c r="W323" s="24">
        <f t="shared" si="204"/>
        <v>0</v>
      </c>
      <c r="X323" s="24">
        <f t="shared" si="204"/>
        <v>0</v>
      </c>
      <c r="Y323" s="24">
        <f t="shared" si="204"/>
        <v>0</v>
      </c>
      <c r="Z323" s="24">
        <f t="shared" si="204"/>
        <v>0</v>
      </c>
      <c r="AA323" s="24">
        <f t="shared" si="204"/>
        <v>0</v>
      </c>
      <c r="AB323" s="24">
        <f t="shared" si="204"/>
        <v>0</v>
      </c>
      <c r="AC323" s="24">
        <f t="shared" si="204"/>
        <v>0</v>
      </c>
      <c r="AD323" s="24">
        <f t="shared" si="204"/>
        <v>0</v>
      </c>
      <c r="AE323" s="24">
        <f t="shared" si="204"/>
        <v>0</v>
      </c>
      <c r="AF323" s="24">
        <f t="shared" si="189"/>
        <v>0</v>
      </c>
      <c r="AG323" s="24">
        <f t="shared" si="136"/>
        <v>0</v>
      </c>
      <c r="AH323" s="24"/>
      <c r="AI323" s="126">
        <f t="shared" si="139"/>
        <v>0</v>
      </c>
      <c r="AJ323" s="24"/>
      <c r="AK323" s="24"/>
      <c r="AL323" s="24"/>
      <c r="AM323" s="24"/>
      <c r="AN323" s="24"/>
      <c r="AO323" s="24"/>
      <c r="AP323" s="24"/>
      <c r="AQ323" s="24"/>
      <c r="AR323" s="24"/>
      <c r="AS323" s="24"/>
      <c r="AT323" s="24"/>
      <c r="AU323" s="24"/>
      <c r="AV323" s="24"/>
      <c r="AW323" s="24"/>
      <c r="AX323" s="24"/>
      <c r="AY323" s="24"/>
      <c r="AZ323" s="24"/>
      <c r="BA323" s="24"/>
      <c r="BB323" s="24"/>
      <c r="BC323" s="24"/>
      <c r="BD323" s="24"/>
      <c r="BE323" s="24"/>
    </row>
    <row r="324" spans="1:57" x14ac:dyDescent="0.25">
      <c r="A324" s="102" t="s">
        <v>95</v>
      </c>
      <c r="B324" s="102" t="s">
        <v>219</v>
      </c>
      <c r="C324" s="24">
        <f>10480+11920</f>
        <v>22400</v>
      </c>
      <c r="D324" s="24">
        <f>10099+11920</f>
        <v>22019</v>
      </c>
      <c r="E324" s="24">
        <f>12639+11920</f>
        <v>24559</v>
      </c>
      <c r="F324" s="24">
        <f>12213+11919</f>
        <v>24132</v>
      </c>
      <c r="G324" s="24">
        <f>12436+11920</f>
        <v>24356</v>
      </c>
      <c r="H324" s="24">
        <f>9645+11919</f>
        <v>21564</v>
      </c>
      <c r="I324" s="24">
        <f>11499+11926</f>
        <v>23425</v>
      </c>
      <c r="J324" s="24">
        <f>10844+11921</f>
        <v>22765</v>
      </c>
      <c r="K324" s="24">
        <f>10465+11919</f>
        <v>22384</v>
      </c>
      <c r="L324" s="24">
        <f>11259+11921</f>
        <v>23180</v>
      </c>
      <c r="M324" s="24">
        <f>11326+11924</f>
        <v>23250</v>
      </c>
      <c r="N324" s="24">
        <f>10921+11926</f>
        <v>22847</v>
      </c>
      <c r="O324" s="24">
        <f>10780+11920</f>
        <v>22700</v>
      </c>
      <c r="P324" s="24">
        <f>11183+11924</f>
        <v>23107</v>
      </c>
      <c r="Q324" s="24">
        <f>11428+11921</f>
        <v>23349</v>
      </c>
      <c r="R324" s="24">
        <f>12049+11925</f>
        <v>23974</v>
      </c>
      <c r="S324" s="24">
        <f>12241+11925</f>
        <v>24166</v>
      </c>
      <c r="T324" s="24">
        <f>12241+11925</f>
        <v>24166</v>
      </c>
      <c r="U324" s="24">
        <f t="shared" ref="U324:AE324" si="205">U245</f>
        <v>25000</v>
      </c>
      <c r="V324" s="24">
        <f t="shared" si="205"/>
        <v>0</v>
      </c>
      <c r="W324" s="24">
        <f t="shared" si="205"/>
        <v>0</v>
      </c>
      <c r="X324" s="24">
        <f t="shared" si="205"/>
        <v>0</v>
      </c>
      <c r="Y324" s="24">
        <f t="shared" si="205"/>
        <v>0</v>
      </c>
      <c r="Z324" s="24">
        <f t="shared" si="205"/>
        <v>0</v>
      </c>
      <c r="AA324" s="24">
        <f t="shared" si="205"/>
        <v>0</v>
      </c>
      <c r="AB324" s="24">
        <f t="shared" si="205"/>
        <v>0</v>
      </c>
      <c r="AC324" s="24">
        <f t="shared" si="205"/>
        <v>0</v>
      </c>
      <c r="AD324" s="24">
        <f t="shared" si="205"/>
        <v>0</v>
      </c>
      <c r="AE324" s="24">
        <f t="shared" si="205"/>
        <v>0</v>
      </c>
      <c r="AF324" s="24">
        <f t="shared" si="189"/>
        <v>0</v>
      </c>
      <c r="AG324" s="24">
        <f t="shared" si="136"/>
        <v>0</v>
      </c>
      <c r="AH324" s="24"/>
      <c r="AI324" s="126">
        <f t="shared" si="139"/>
        <v>0</v>
      </c>
      <c r="AJ324" s="24"/>
      <c r="AK324" s="24"/>
      <c r="AL324" s="24"/>
      <c r="AM324" s="24"/>
      <c r="AN324" s="24"/>
      <c r="AO324" s="24"/>
      <c r="AP324" s="24"/>
      <c r="AQ324" s="24"/>
      <c r="AR324" s="24"/>
      <c r="AS324" s="24"/>
      <c r="AT324" s="24"/>
      <c r="AU324" s="24"/>
      <c r="AV324" s="24"/>
      <c r="AW324" s="24"/>
      <c r="AX324" s="24"/>
      <c r="AY324" s="24"/>
      <c r="AZ324" s="24"/>
      <c r="BA324" s="24"/>
      <c r="BB324" s="24"/>
      <c r="BC324" s="24"/>
      <c r="BD324" s="24"/>
      <c r="BE324" s="24"/>
    </row>
    <row r="325" spans="1:57" x14ac:dyDescent="0.25">
      <c r="A325" s="102" t="s">
        <v>121</v>
      </c>
      <c r="B325" s="102">
        <v>1332</v>
      </c>
      <c r="C325" s="24">
        <f t="shared" ref="C325:Q325" si="206">C246</f>
        <v>0</v>
      </c>
      <c r="D325" s="24">
        <f t="shared" si="206"/>
        <v>0</v>
      </c>
      <c r="E325" s="24">
        <f t="shared" si="206"/>
        <v>0</v>
      </c>
      <c r="F325" s="24">
        <f t="shared" si="206"/>
        <v>0</v>
      </c>
      <c r="G325" s="24">
        <f t="shared" si="206"/>
        <v>0</v>
      </c>
      <c r="H325" s="24">
        <f t="shared" si="206"/>
        <v>0</v>
      </c>
      <c r="I325" s="24">
        <f>I246</f>
        <v>0</v>
      </c>
      <c r="J325" s="24">
        <f t="shared" si="206"/>
        <v>0</v>
      </c>
      <c r="K325" s="24">
        <f t="shared" si="206"/>
        <v>0</v>
      </c>
      <c r="L325" s="24">
        <f t="shared" ref="L325:P326" si="207">L246</f>
        <v>0</v>
      </c>
      <c r="M325" s="24">
        <f t="shared" si="207"/>
        <v>0</v>
      </c>
      <c r="N325" s="24">
        <f t="shared" si="207"/>
        <v>0</v>
      </c>
      <c r="O325" s="24">
        <f t="shared" si="207"/>
        <v>0</v>
      </c>
      <c r="P325" s="24">
        <f t="shared" si="207"/>
        <v>0</v>
      </c>
      <c r="Q325" s="24">
        <f t="shared" si="206"/>
        <v>0</v>
      </c>
      <c r="R325" s="24">
        <f t="shared" ref="R325:T326" si="208">R246</f>
        <v>0</v>
      </c>
      <c r="S325" s="24">
        <f t="shared" si="208"/>
        <v>0</v>
      </c>
      <c r="T325" s="24">
        <f t="shared" si="208"/>
        <v>0</v>
      </c>
      <c r="U325" s="24">
        <f t="shared" ref="U325:AE325" si="209">U246</f>
        <v>0</v>
      </c>
      <c r="V325" s="24">
        <f t="shared" si="209"/>
        <v>0</v>
      </c>
      <c r="W325" s="24">
        <f t="shared" si="209"/>
        <v>0</v>
      </c>
      <c r="X325" s="24">
        <f t="shared" si="209"/>
        <v>0</v>
      </c>
      <c r="Y325" s="24">
        <f t="shared" si="209"/>
        <v>0</v>
      </c>
      <c r="Z325" s="24">
        <f t="shared" si="209"/>
        <v>0</v>
      </c>
      <c r="AA325" s="24">
        <f t="shared" si="209"/>
        <v>0</v>
      </c>
      <c r="AB325" s="24">
        <f t="shared" si="209"/>
        <v>0</v>
      </c>
      <c r="AC325" s="24">
        <f t="shared" si="209"/>
        <v>0</v>
      </c>
      <c r="AD325" s="24">
        <f t="shared" si="209"/>
        <v>0</v>
      </c>
      <c r="AE325" s="24">
        <f t="shared" si="209"/>
        <v>0</v>
      </c>
      <c r="AF325" s="24">
        <f t="shared" si="189"/>
        <v>0</v>
      </c>
      <c r="AG325" s="24">
        <f t="shared" si="136"/>
        <v>0</v>
      </c>
      <c r="AH325" s="24"/>
      <c r="AI325" s="126">
        <f t="shared" si="139"/>
        <v>12500</v>
      </c>
      <c r="AJ325" s="24"/>
      <c r="AK325" s="24"/>
      <c r="AL325" s="24"/>
      <c r="AM325" s="24"/>
      <c r="AN325" s="24"/>
      <c r="AO325" s="24"/>
      <c r="AP325" s="24"/>
      <c r="AQ325" s="24"/>
      <c r="AR325" s="24"/>
      <c r="AS325" s="24"/>
      <c r="AT325" s="24"/>
      <c r="AU325" s="24"/>
      <c r="AV325" s="24"/>
      <c r="AW325" s="24"/>
      <c r="AX325" s="24"/>
      <c r="AY325" s="24"/>
      <c r="AZ325" s="24"/>
      <c r="BA325" s="24"/>
      <c r="BB325" s="24"/>
      <c r="BC325" s="24"/>
      <c r="BD325" s="24"/>
      <c r="BE325" s="24"/>
    </row>
    <row r="326" spans="1:57" x14ac:dyDescent="0.25">
      <c r="A326" s="102" t="s">
        <v>122</v>
      </c>
      <c r="B326" s="102">
        <v>1308</v>
      </c>
      <c r="C326" s="24">
        <f t="shared" ref="C326:Q326" si="210">C247</f>
        <v>0</v>
      </c>
      <c r="D326" s="24">
        <f t="shared" si="210"/>
        <v>0</v>
      </c>
      <c r="E326" s="24">
        <f t="shared" si="210"/>
        <v>0</v>
      </c>
      <c r="F326" s="24">
        <f t="shared" si="210"/>
        <v>0</v>
      </c>
      <c r="G326" s="24">
        <f t="shared" si="210"/>
        <v>0</v>
      </c>
      <c r="H326" s="24">
        <f t="shared" si="210"/>
        <v>0</v>
      </c>
      <c r="I326" s="24">
        <f>I247</f>
        <v>0</v>
      </c>
      <c r="J326" s="24">
        <f t="shared" si="210"/>
        <v>0</v>
      </c>
      <c r="K326" s="24">
        <f t="shared" si="210"/>
        <v>0</v>
      </c>
      <c r="L326" s="24">
        <f t="shared" si="207"/>
        <v>0</v>
      </c>
      <c r="M326" s="24">
        <f t="shared" si="207"/>
        <v>0</v>
      </c>
      <c r="N326" s="24">
        <f t="shared" si="207"/>
        <v>0</v>
      </c>
      <c r="O326" s="24">
        <f t="shared" si="207"/>
        <v>0</v>
      </c>
      <c r="P326" s="24">
        <f t="shared" si="207"/>
        <v>0</v>
      </c>
      <c r="Q326" s="24">
        <f t="shared" si="210"/>
        <v>0</v>
      </c>
      <c r="R326" s="24">
        <f t="shared" si="208"/>
        <v>0</v>
      </c>
      <c r="S326" s="24">
        <f t="shared" si="208"/>
        <v>0</v>
      </c>
      <c r="T326" s="24">
        <f t="shared" si="208"/>
        <v>0</v>
      </c>
      <c r="U326" s="24">
        <f t="shared" ref="U326:AE326" si="211">U247</f>
        <v>0</v>
      </c>
      <c r="V326" s="24">
        <f t="shared" si="211"/>
        <v>0</v>
      </c>
      <c r="W326" s="24">
        <f t="shared" si="211"/>
        <v>0</v>
      </c>
      <c r="X326" s="24">
        <f t="shared" si="211"/>
        <v>0</v>
      </c>
      <c r="Y326" s="24">
        <f t="shared" si="211"/>
        <v>0</v>
      </c>
      <c r="Z326" s="24">
        <f t="shared" si="211"/>
        <v>0</v>
      </c>
      <c r="AA326" s="24">
        <f t="shared" si="211"/>
        <v>0</v>
      </c>
      <c r="AB326" s="24">
        <f t="shared" si="211"/>
        <v>0</v>
      </c>
      <c r="AC326" s="24">
        <f t="shared" si="211"/>
        <v>0</v>
      </c>
      <c r="AD326" s="24">
        <f t="shared" si="211"/>
        <v>0</v>
      </c>
      <c r="AE326" s="24">
        <f t="shared" si="211"/>
        <v>0</v>
      </c>
      <c r="AF326" s="24">
        <f t="shared" si="189"/>
        <v>0</v>
      </c>
      <c r="AG326" s="24">
        <f t="shared" si="136"/>
        <v>0</v>
      </c>
      <c r="AH326" s="24"/>
      <c r="AI326" s="126">
        <f t="shared" si="139"/>
        <v>0</v>
      </c>
      <c r="AJ326" s="24"/>
      <c r="AK326" s="24"/>
      <c r="AL326" s="24"/>
      <c r="AM326" s="24"/>
      <c r="AN326" s="24"/>
      <c r="AO326" s="24"/>
      <c r="AP326" s="24"/>
      <c r="AQ326" s="24"/>
      <c r="AR326" s="24"/>
      <c r="AS326" s="24"/>
      <c r="AT326" s="24"/>
      <c r="AU326" s="24"/>
      <c r="AV326" s="24"/>
      <c r="AW326" s="24"/>
      <c r="AX326" s="24"/>
      <c r="AY326" s="24"/>
      <c r="AZ326" s="24"/>
      <c r="BA326" s="24"/>
      <c r="BB326" s="24"/>
      <c r="BC326" s="24"/>
      <c r="BD326" s="24"/>
      <c r="BE326" s="24"/>
    </row>
    <row r="327" spans="1:57" s="106" customFormat="1" x14ac:dyDescent="0.25">
      <c r="A327" s="124" t="s">
        <v>102</v>
      </c>
      <c r="B327" s="124">
        <v>1485</v>
      </c>
      <c r="C327" s="105">
        <v>5039</v>
      </c>
      <c r="D327" s="105">
        <v>5038</v>
      </c>
      <c r="E327" s="105">
        <v>5037</v>
      </c>
      <c r="F327" s="105">
        <v>5040</v>
      </c>
      <c r="G327" s="105">
        <v>5038</v>
      </c>
      <c r="H327" s="105">
        <v>5038</v>
      </c>
      <c r="I327" s="105">
        <v>5039</v>
      </c>
      <c r="J327" s="105">
        <v>5036</v>
      </c>
      <c r="K327" s="105">
        <v>5039</v>
      </c>
      <c r="L327" s="105">
        <v>5035</v>
      </c>
      <c r="M327" s="105">
        <v>5042</v>
      </c>
      <c r="N327" s="105">
        <v>5037</v>
      </c>
      <c r="O327" s="105">
        <v>5039</v>
      </c>
      <c r="P327" s="105">
        <v>5038</v>
      </c>
      <c r="Q327" s="105">
        <v>5038</v>
      </c>
      <c r="R327" s="105">
        <v>5033</v>
      </c>
      <c r="S327" s="105">
        <v>5041</v>
      </c>
      <c r="T327" s="105">
        <v>5041</v>
      </c>
      <c r="U327" s="105">
        <f t="shared" ref="U327:AE327" si="212">U248</f>
        <v>5000</v>
      </c>
      <c r="V327" s="105">
        <f t="shared" si="212"/>
        <v>0</v>
      </c>
      <c r="W327" s="105">
        <f t="shared" si="212"/>
        <v>0</v>
      </c>
      <c r="X327" s="105">
        <f t="shared" si="212"/>
        <v>0</v>
      </c>
      <c r="Y327" s="105">
        <f t="shared" si="212"/>
        <v>0</v>
      </c>
      <c r="Z327" s="105">
        <f t="shared" si="212"/>
        <v>0</v>
      </c>
      <c r="AA327" s="105">
        <f t="shared" si="212"/>
        <v>0</v>
      </c>
      <c r="AB327" s="105">
        <f t="shared" si="212"/>
        <v>0</v>
      </c>
      <c r="AC327" s="105">
        <f t="shared" si="212"/>
        <v>0</v>
      </c>
      <c r="AD327" s="105">
        <f t="shared" si="212"/>
        <v>0</v>
      </c>
      <c r="AE327" s="105">
        <f t="shared" si="212"/>
        <v>0</v>
      </c>
      <c r="AF327" s="105">
        <f t="shared" si="189"/>
        <v>0</v>
      </c>
      <c r="AG327" s="105">
        <f t="shared" si="136"/>
        <v>0</v>
      </c>
      <c r="AH327" s="105"/>
      <c r="AI327" s="126">
        <f t="shared" si="139"/>
        <v>10000</v>
      </c>
      <c r="AJ327" s="105"/>
      <c r="AK327" s="105"/>
      <c r="AL327" s="105"/>
      <c r="AM327" s="105"/>
      <c r="AN327" s="105"/>
      <c r="AO327" s="105"/>
      <c r="AP327" s="105"/>
      <c r="AQ327" s="105"/>
      <c r="AR327" s="105"/>
      <c r="AS327" s="105"/>
      <c r="AT327" s="105"/>
      <c r="AU327" s="105"/>
      <c r="AV327" s="105"/>
      <c r="AW327" s="105"/>
      <c r="AX327" s="105"/>
      <c r="AY327" s="105"/>
      <c r="AZ327" s="105"/>
      <c r="BA327" s="105"/>
      <c r="BB327" s="105"/>
      <c r="BC327" s="105"/>
      <c r="BD327" s="105"/>
      <c r="BE327" s="105"/>
    </row>
    <row r="328" spans="1:57" s="106" customFormat="1" x14ac:dyDescent="0.25">
      <c r="A328" s="124" t="s">
        <v>104</v>
      </c>
      <c r="B328" s="102">
        <v>1517</v>
      </c>
      <c r="C328" s="105">
        <f>C249</f>
        <v>0</v>
      </c>
      <c r="D328" s="105">
        <f>D249</f>
        <v>0</v>
      </c>
      <c r="E328" s="105">
        <f>E249</f>
        <v>0</v>
      </c>
      <c r="F328" s="105">
        <f>F249</f>
        <v>0</v>
      </c>
      <c r="G328" s="105">
        <f>G249</f>
        <v>0</v>
      </c>
      <c r="H328" s="105">
        <f t="shared" ref="H328:P328" si="213">H249</f>
        <v>0</v>
      </c>
      <c r="I328" s="105">
        <f t="shared" si="213"/>
        <v>0</v>
      </c>
      <c r="J328" s="105">
        <f t="shared" si="213"/>
        <v>0</v>
      </c>
      <c r="K328" s="105">
        <f t="shared" si="213"/>
        <v>0</v>
      </c>
      <c r="L328" s="105">
        <f t="shared" si="213"/>
        <v>0</v>
      </c>
      <c r="M328" s="105">
        <f t="shared" si="213"/>
        <v>0</v>
      </c>
      <c r="N328" s="105">
        <f t="shared" si="213"/>
        <v>0</v>
      </c>
      <c r="O328" s="105">
        <f t="shared" si="213"/>
        <v>0</v>
      </c>
      <c r="P328" s="105">
        <f t="shared" si="213"/>
        <v>0</v>
      </c>
      <c r="Q328" s="105">
        <f t="shared" ref="Q328:Q333" si="214">Q249</f>
        <v>0</v>
      </c>
      <c r="R328" s="105">
        <f>R249</f>
        <v>0</v>
      </c>
      <c r="S328" s="105">
        <f>S249</f>
        <v>0</v>
      </c>
      <c r="T328" s="105">
        <f>T249</f>
        <v>0</v>
      </c>
      <c r="U328" s="105">
        <f t="shared" ref="U328:AE328" si="215">U249</f>
        <v>0</v>
      </c>
      <c r="V328" s="105">
        <f t="shared" si="215"/>
        <v>0</v>
      </c>
      <c r="W328" s="105">
        <f t="shared" si="215"/>
        <v>0</v>
      </c>
      <c r="X328" s="105">
        <f t="shared" si="215"/>
        <v>0</v>
      </c>
      <c r="Y328" s="105">
        <f t="shared" si="215"/>
        <v>0</v>
      </c>
      <c r="Z328" s="105">
        <f t="shared" si="215"/>
        <v>0</v>
      </c>
      <c r="AA328" s="105">
        <f t="shared" si="215"/>
        <v>0</v>
      </c>
      <c r="AB328" s="105">
        <f t="shared" si="215"/>
        <v>0</v>
      </c>
      <c r="AC328" s="105">
        <f t="shared" si="215"/>
        <v>0</v>
      </c>
      <c r="AD328" s="105">
        <f t="shared" si="215"/>
        <v>0</v>
      </c>
      <c r="AE328" s="105">
        <f t="shared" si="215"/>
        <v>0</v>
      </c>
      <c r="AF328" s="105">
        <f t="shared" si="189"/>
        <v>0</v>
      </c>
      <c r="AG328" s="105">
        <f t="shared" si="136"/>
        <v>0</v>
      </c>
      <c r="AH328" s="105"/>
      <c r="AI328" s="126">
        <f t="shared" si="139"/>
        <v>0</v>
      </c>
      <c r="AJ328" s="105"/>
      <c r="AK328" s="105"/>
      <c r="AL328" s="105"/>
      <c r="AM328" s="105"/>
      <c r="AN328" s="105"/>
      <c r="AO328" s="105"/>
      <c r="AP328" s="105"/>
      <c r="AQ328" s="105"/>
      <c r="AR328" s="105"/>
      <c r="AS328" s="105"/>
      <c r="AT328" s="105"/>
      <c r="AU328" s="105"/>
      <c r="AV328" s="105"/>
      <c r="AW328" s="105"/>
      <c r="AX328" s="105"/>
      <c r="AY328" s="105"/>
      <c r="AZ328" s="105"/>
      <c r="BA328" s="105"/>
      <c r="BB328" s="105"/>
      <c r="BC328" s="105"/>
      <c r="BD328" s="105"/>
      <c r="BE328" s="105"/>
    </row>
    <row r="329" spans="1:57" s="106" customFormat="1" x14ac:dyDescent="0.25">
      <c r="A329" s="124" t="s">
        <v>103</v>
      </c>
      <c r="B329" s="124">
        <v>1594</v>
      </c>
      <c r="C329" s="105">
        <v>20709</v>
      </c>
      <c r="D329" s="105">
        <v>20718</v>
      </c>
      <c r="E329" s="105">
        <v>20717</v>
      </c>
      <c r="F329" s="105">
        <v>20756</v>
      </c>
      <c r="G329" s="105">
        <v>21409</v>
      </c>
      <c r="H329" s="105">
        <v>21313</v>
      </c>
      <c r="I329" s="105">
        <v>21269</v>
      </c>
      <c r="J329" s="105">
        <v>21238</v>
      </c>
      <c r="K329" s="105">
        <v>21175</v>
      </c>
      <c r="L329" s="105">
        <v>21191</v>
      </c>
      <c r="M329" s="105">
        <v>21188</v>
      </c>
      <c r="N329" s="105">
        <v>21282</v>
      </c>
      <c r="O329" s="105">
        <v>21202</v>
      </c>
      <c r="P329" s="105">
        <v>21217</v>
      </c>
      <c r="Q329" s="105">
        <v>21253</v>
      </c>
      <c r="R329" s="105">
        <v>20302</v>
      </c>
      <c r="S329" s="105">
        <v>20132</v>
      </c>
      <c r="T329" s="105">
        <v>20132</v>
      </c>
      <c r="U329" s="105">
        <f t="shared" ref="U329:AE329" si="216">U250</f>
        <v>20000</v>
      </c>
      <c r="V329" s="105">
        <f t="shared" si="216"/>
        <v>0</v>
      </c>
      <c r="W329" s="105">
        <f t="shared" si="216"/>
        <v>0</v>
      </c>
      <c r="X329" s="105">
        <f t="shared" si="216"/>
        <v>0</v>
      </c>
      <c r="Y329" s="105">
        <f t="shared" si="216"/>
        <v>0</v>
      </c>
      <c r="Z329" s="105">
        <f t="shared" si="216"/>
        <v>0</v>
      </c>
      <c r="AA329" s="105">
        <f t="shared" si="216"/>
        <v>0</v>
      </c>
      <c r="AB329" s="105">
        <f t="shared" si="216"/>
        <v>0</v>
      </c>
      <c r="AC329" s="105">
        <f t="shared" si="216"/>
        <v>0</v>
      </c>
      <c r="AD329" s="105">
        <f t="shared" si="216"/>
        <v>0</v>
      </c>
      <c r="AE329" s="105">
        <f t="shared" si="216"/>
        <v>0</v>
      </c>
      <c r="AF329" s="105">
        <f t="shared" si="189"/>
        <v>0</v>
      </c>
      <c r="AG329" s="105">
        <f t="shared" si="136"/>
        <v>0</v>
      </c>
      <c r="AH329" s="105"/>
      <c r="AI329" s="126">
        <f t="shared" si="139"/>
        <v>0</v>
      </c>
      <c r="AJ329" s="105"/>
      <c r="AK329" s="105"/>
      <c r="AL329" s="105"/>
      <c r="AM329" s="105"/>
      <c r="AN329" s="105"/>
      <c r="AO329" s="105"/>
      <c r="AP329" s="105"/>
      <c r="AQ329" s="105"/>
      <c r="AR329" s="105"/>
      <c r="AS329" s="105"/>
      <c r="AT329" s="105"/>
      <c r="AU329" s="105"/>
      <c r="AV329" s="105"/>
      <c r="AW329" s="105"/>
      <c r="AX329" s="105"/>
      <c r="AY329" s="105"/>
      <c r="AZ329" s="105"/>
      <c r="BA329" s="105"/>
      <c r="BB329" s="105"/>
      <c r="BC329" s="105"/>
      <c r="BD329" s="105"/>
      <c r="BE329" s="105"/>
    </row>
    <row r="330" spans="1:57" s="106" customFormat="1" x14ac:dyDescent="0.25">
      <c r="A330" s="124" t="s">
        <v>154</v>
      </c>
      <c r="B330" s="124">
        <v>1531</v>
      </c>
      <c r="C330" s="105">
        <v>2283</v>
      </c>
      <c r="D330" s="105">
        <v>2294</v>
      </c>
      <c r="E330" s="105">
        <v>2289</v>
      </c>
      <c r="F330" s="105">
        <v>1676</v>
      </c>
      <c r="G330" s="105">
        <v>1238</v>
      </c>
      <c r="H330" s="105">
        <v>1969</v>
      </c>
      <c r="I330" s="105">
        <v>2225</v>
      </c>
      <c r="J330" s="105">
        <v>2192</v>
      </c>
      <c r="K330" s="105">
        <v>2215</v>
      </c>
      <c r="L330" s="105">
        <v>2315</v>
      </c>
      <c r="M330" s="105">
        <v>1889</v>
      </c>
      <c r="N330" s="105">
        <v>615</v>
      </c>
      <c r="O330" s="105">
        <v>121</v>
      </c>
      <c r="P330" s="105">
        <v>14</v>
      </c>
      <c r="Q330" s="105">
        <v>302</v>
      </c>
      <c r="R330" s="105">
        <v>746</v>
      </c>
      <c r="S330" s="105">
        <v>1745</v>
      </c>
      <c r="T330" s="105">
        <v>1745</v>
      </c>
      <c r="U330" s="105">
        <f t="shared" ref="U330:AE330" si="217">U251</f>
        <v>2100</v>
      </c>
      <c r="V330" s="105">
        <f t="shared" si="217"/>
        <v>0</v>
      </c>
      <c r="W330" s="105">
        <f t="shared" si="217"/>
        <v>0</v>
      </c>
      <c r="X330" s="105">
        <f t="shared" si="217"/>
        <v>0</v>
      </c>
      <c r="Y330" s="105">
        <f t="shared" si="217"/>
        <v>0</v>
      </c>
      <c r="Z330" s="105">
        <f t="shared" si="217"/>
        <v>0</v>
      </c>
      <c r="AA330" s="105">
        <f t="shared" si="217"/>
        <v>0</v>
      </c>
      <c r="AB330" s="105">
        <f t="shared" si="217"/>
        <v>0</v>
      </c>
      <c r="AC330" s="105">
        <f t="shared" si="217"/>
        <v>0</v>
      </c>
      <c r="AD330" s="105">
        <f t="shared" si="217"/>
        <v>0</v>
      </c>
      <c r="AE330" s="105">
        <f t="shared" si="217"/>
        <v>0</v>
      </c>
      <c r="AF330" s="105">
        <f>AF251</f>
        <v>0</v>
      </c>
      <c r="AG330" s="105">
        <f>AG251</f>
        <v>0</v>
      </c>
      <c r="AH330" s="105"/>
      <c r="AI330" s="126">
        <f t="shared" si="139"/>
        <v>0</v>
      </c>
      <c r="AJ330" s="105"/>
      <c r="AK330" s="105"/>
      <c r="AL330" s="105"/>
      <c r="AM330" s="105"/>
      <c r="AN330" s="105"/>
      <c r="AO330" s="105"/>
      <c r="AP330" s="105"/>
      <c r="AQ330" s="105"/>
      <c r="AR330" s="105"/>
      <c r="AS330" s="105"/>
      <c r="AT330" s="105"/>
      <c r="AU330" s="105"/>
      <c r="AV330" s="105"/>
      <c r="AW330" s="105"/>
      <c r="AX330" s="105"/>
      <c r="AY330" s="105"/>
      <c r="AZ330" s="105"/>
      <c r="BA330" s="105"/>
      <c r="BB330" s="105"/>
      <c r="BC330" s="105"/>
      <c r="BD330" s="105"/>
      <c r="BE330" s="105"/>
    </row>
    <row r="331" spans="1:57" s="106" customFormat="1" x14ac:dyDescent="0.25">
      <c r="A331" s="124" t="s">
        <v>155</v>
      </c>
      <c r="B331" s="124">
        <v>1528</v>
      </c>
      <c r="C331" s="105">
        <v>10636</v>
      </c>
      <c r="D331" s="105">
        <v>10566</v>
      </c>
      <c r="E331" s="105">
        <v>10539</v>
      </c>
      <c r="F331" s="105">
        <v>10606</v>
      </c>
      <c r="G331" s="105">
        <v>10505</v>
      </c>
      <c r="H331" s="105">
        <v>10598</v>
      </c>
      <c r="I331" s="105">
        <v>10668</v>
      </c>
      <c r="J331" s="105">
        <v>10789</v>
      </c>
      <c r="K331" s="105">
        <v>10845</v>
      </c>
      <c r="L331" s="105">
        <v>9774</v>
      </c>
      <c r="M331" s="105">
        <v>6072</v>
      </c>
      <c r="N331" s="105">
        <v>6014</v>
      </c>
      <c r="O331" s="105">
        <v>1431</v>
      </c>
      <c r="P331" s="105">
        <v>493</v>
      </c>
      <c r="Q331" s="105">
        <v>448</v>
      </c>
      <c r="R331" s="105">
        <v>262</v>
      </c>
      <c r="S331" s="105">
        <v>933</v>
      </c>
      <c r="T331" s="105">
        <v>933</v>
      </c>
      <c r="U331" s="105">
        <f t="shared" ref="U331:AE331" si="218">U252</f>
        <v>2000</v>
      </c>
      <c r="V331" s="105">
        <f t="shared" si="218"/>
        <v>0</v>
      </c>
      <c r="W331" s="105">
        <f t="shared" si="218"/>
        <v>0</v>
      </c>
      <c r="X331" s="105">
        <f t="shared" si="218"/>
        <v>0</v>
      </c>
      <c r="Y331" s="105">
        <f t="shared" si="218"/>
        <v>0</v>
      </c>
      <c r="Z331" s="105">
        <f t="shared" si="218"/>
        <v>0</v>
      </c>
      <c r="AA331" s="105">
        <f t="shared" si="218"/>
        <v>0</v>
      </c>
      <c r="AB331" s="105">
        <f t="shared" si="218"/>
        <v>0</v>
      </c>
      <c r="AC331" s="105">
        <f t="shared" si="218"/>
        <v>0</v>
      </c>
      <c r="AD331" s="105">
        <f t="shared" si="218"/>
        <v>0</v>
      </c>
      <c r="AE331" s="105">
        <f t="shared" si="218"/>
        <v>0</v>
      </c>
      <c r="AF331" s="105">
        <f>AF252</f>
        <v>0</v>
      </c>
      <c r="AG331" s="105">
        <f>AG252</f>
        <v>0</v>
      </c>
      <c r="AH331" s="105"/>
      <c r="AI331" s="126">
        <f t="shared" si="139"/>
        <v>0</v>
      </c>
      <c r="AJ331" s="105"/>
      <c r="AK331" s="105"/>
      <c r="AL331" s="105"/>
      <c r="AM331" s="105"/>
      <c r="AN331" s="105"/>
      <c r="AO331" s="105"/>
      <c r="AP331" s="105"/>
      <c r="AQ331" s="105"/>
      <c r="AR331" s="105"/>
      <c r="AS331" s="105"/>
      <c r="AT331" s="105"/>
      <c r="AU331" s="105"/>
      <c r="AV331" s="105"/>
      <c r="AW331" s="105"/>
      <c r="AX331" s="105"/>
      <c r="AY331" s="105"/>
      <c r="AZ331" s="105"/>
      <c r="BA331" s="105"/>
      <c r="BB331" s="105"/>
      <c r="BC331" s="105"/>
      <c r="BD331" s="105"/>
      <c r="BE331" s="105"/>
    </row>
    <row r="332" spans="1:57" s="106" customFormat="1" x14ac:dyDescent="0.25">
      <c r="A332" s="124" t="s">
        <v>178</v>
      </c>
      <c r="B332" s="124">
        <v>1431</v>
      </c>
      <c r="C332" s="105">
        <f>C253</f>
        <v>6000</v>
      </c>
      <c r="D332" s="105">
        <f>D253</f>
        <v>6000</v>
      </c>
      <c r="E332" s="105">
        <f>E253</f>
        <v>6000</v>
      </c>
      <c r="F332" s="105">
        <f>F253</f>
        <v>6000</v>
      </c>
      <c r="G332" s="105">
        <f>G253</f>
        <v>6000</v>
      </c>
      <c r="H332" s="105">
        <f t="shared" ref="H332:P332" si="219">H253</f>
        <v>6000</v>
      </c>
      <c r="I332" s="105">
        <f t="shared" si="219"/>
        <v>6000</v>
      </c>
      <c r="J332" s="105">
        <f t="shared" si="219"/>
        <v>6000</v>
      </c>
      <c r="K332" s="105">
        <f t="shared" si="219"/>
        <v>6000</v>
      </c>
      <c r="L332" s="105">
        <f t="shared" si="219"/>
        <v>6000</v>
      </c>
      <c r="M332" s="105">
        <f t="shared" si="219"/>
        <v>6000</v>
      </c>
      <c r="N332" s="105">
        <f t="shared" si="219"/>
        <v>6000</v>
      </c>
      <c r="O332" s="105">
        <f t="shared" si="219"/>
        <v>6000</v>
      </c>
      <c r="P332" s="105">
        <f t="shared" si="219"/>
        <v>6000</v>
      </c>
      <c r="Q332" s="105">
        <f t="shared" si="214"/>
        <v>6000</v>
      </c>
      <c r="R332" s="105">
        <f t="shared" ref="R332:T333" si="220">R253</f>
        <v>6000</v>
      </c>
      <c r="S332" s="105">
        <f t="shared" si="220"/>
        <v>6000</v>
      </c>
      <c r="T332" s="105">
        <f t="shared" si="220"/>
        <v>6000</v>
      </c>
      <c r="U332" s="105">
        <f t="shared" ref="U332:AG332" si="221">U253</f>
        <v>6000</v>
      </c>
      <c r="V332" s="105">
        <f t="shared" si="221"/>
        <v>0</v>
      </c>
      <c r="W332" s="105">
        <f t="shared" si="221"/>
        <v>0</v>
      </c>
      <c r="X332" s="105">
        <f t="shared" si="221"/>
        <v>0</v>
      </c>
      <c r="Y332" s="105">
        <f t="shared" si="221"/>
        <v>0</v>
      </c>
      <c r="Z332" s="105">
        <f t="shared" si="221"/>
        <v>0</v>
      </c>
      <c r="AA332" s="105">
        <f t="shared" si="221"/>
        <v>0</v>
      </c>
      <c r="AB332" s="105">
        <f t="shared" si="221"/>
        <v>0</v>
      </c>
      <c r="AC332" s="105">
        <f t="shared" si="221"/>
        <v>0</v>
      </c>
      <c r="AD332" s="105">
        <f t="shared" si="221"/>
        <v>0</v>
      </c>
      <c r="AE332" s="105">
        <f t="shared" si="221"/>
        <v>0</v>
      </c>
      <c r="AF332" s="105">
        <f t="shared" si="221"/>
        <v>0</v>
      </c>
      <c r="AG332" s="105">
        <f t="shared" si="221"/>
        <v>0</v>
      </c>
      <c r="AH332" s="105"/>
      <c r="AI332" s="126">
        <f t="shared" si="139"/>
        <v>0</v>
      </c>
      <c r="AJ332" s="105"/>
      <c r="AK332" s="105"/>
      <c r="AL332" s="105"/>
      <c r="AM332" s="105"/>
      <c r="AN332" s="105"/>
      <c r="AO332" s="105"/>
      <c r="AP332" s="105"/>
      <c r="AQ332" s="105"/>
      <c r="AR332" s="105"/>
      <c r="AS332" s="105"/>
      <c r="AT332" s="105"/>
      <c r="AU332" s="105"/>
      <c r="AV332" s="105"/>
      <c r="AW332" s="105"/>
      <c r="AX332" s="105"/>
      <c r="AY332" s="105"/>
      <c r="AZ332" s="105"/>
      <c r="BA332" s="105"/>
      <c r="BB332" s="105"/>
      <c r="BC332" s="105"/>
      <c r="BD332" s="105"/>
      <c r="BE332" s="105"/>
    </row>
    <row r="333" spans="1:57" x14ac:dyDescent="0.25">
      <c r="A333" s="164" t="s">
        <v>220</v>
      </c>
      <c r="B333" s="124">
        <v>1019</v>
      </c>
      <c r="P333" s="105">
        <f t="shared" ref="P333:P350" si="222">P254</f>
        <v>0</v>
      </c>
      <c r="Q333" s="105">
        <f t="shared" si="214"/>
        <v>0</v>
      </c>
      <c r="R333" s="105">
        <f t="shared" si="220"/>
        <v>0</v>
      </c>
      <c r="S333" s="105">
        <f t="shared" si="220"/>
        <v>0</v>
      </c>
      <c r="T333" s="105">
        <f t="shared" si="220"/>
        <v>0</v>
      </c>
      <c r="U333" s="105">
        <f t="shared" ref="U333:AE333" si="223">U254</f>
        <v>0</v>
      </c>
      <c r="V333" s="105">
        <f t="shared" si="223"/>
        <v>0</v>
      </c>
      <c r="W333" s="105">
        <f t="shared" si="223"/>
        <v>0</v>
      </c>
      <c r="X333" s="105">
        <f t="shared" si="223"/>
        <v>0</v>
      </c>
      <c r="Y333" s="105">
        <f t="shared" si="223"/>
        <v>0</v>
      </c>
      <c r="Z333" s="105">
        <f t="shared" si="223"/>
        <v>0</v>
      </c>
      <c r="AA333" s="105">
        <f t="shared" si="223"/>
        <v>0</v>
      </c>
      <c r="AB333" s="105">
        <f t="shared" si="223"/>
        <v>0</v>
      </c>
      <c r="AC333" s="105">
        <f t="shared" si="223"/>
        <v>0</v>
      </c>
      <c r="AD333" s="105">
        <f t="shared" si="223"/>
        <v>0</v>
      </c>
      <c r="AE333" s="105">
        <f t="shared" si="223"/>
        <v>0</v>
      </c>
      <c r="AF333" s="105">
        <f t="shared" ref="Q333:AG348" si="224">AF254</f>
        <v>0</v>
      </c>
      <c r="AG333" s="105">
        <f t="shared" si="224"/>
        <v>0</v>
      </c>
      <c r="AI333" s="126">
        <f t="shared" si="139"/>
        <v>0</v>
      </c>
    </row>
    <row r="334" spans="1:57" s="24" customFormat="1" x14ac:dyDescent="0.25">
      <c r="A334" s="164" t="s">
        <v>221</v>
      </c>
      <c r="B334" s="124">
        <v>1031</v>
      </c>
      <c r="C334" s="24">
        <v>19928</v>
      </c>
      <c r="D334" s="24">
        <v>19929</v>
      </c>
      <c r="E334" s="24">
        <v>15121</v>
      </c>
      <c r="F334" s="24">
        <v>14972</v>
      </c>
      <c r="G334" s="24">
        <v>14972</v>
      </c>
      <c r="H334" s="24">
        <v>14972</v>
      </c>
      <c r="I334" s="24">
        <v>14972</v>
      </c>
      <c r="J334" s="24">
        <v>14972</v>
      </c>
      <c r="K334" s="24">
        <v>14972</v>
      </c>
      <c r="L334" s="24">
        <v>14972</v>
      </c>
      <c r="M334" s="24">
        <v>14973</v>
      </c>
      <c r="N334" s="24">
        <v>14973</v>
      </c>
      <c r="O334" s="24">
        <v>14972</v>
      </c>
      <c r="P334" s="105">
        <v>14792</v>
      </c>
      <c r="Q334" s="105">
        <v>14972</v>
      </c>
      <c r="R334" s="105">
        <v>14972</v>
      </c>
      <c r="S334" s="105">
        <v>14972</v>
      </c>
      <c r="T334" s="105">
        <v>14972</v>
      </c>
      <c r="U334" s="105">
        <f t="shared" si="224"/>
        <v>15000</v>
      </c>
      <c r="V334" s="105">
        <f t="shared" si="224"/>
        <v>0</v>
      </c>
      <c r="W334" s="105">
        <f t="shared" si="224"/>
        <v>0</v>
      </c>
      <c r="X334" s="105">
        <f t="shared" si="224"/>
        <v>0</v>
      </c>
      <c r="Y334" s="105">
        <f t="shared" si="224"/>
        <v>0</v>
      </c>
      <c r="Z334" s="105">
        <f t="shared" si="224"/>
        <v>0</v>
      </c>
      <c r="AA334" s="105">
        <f t="shared" si="224"/>
        <v>0</v>
      </c>
      <c r="AB334" s="105">
        <f t="shared" si="224"/>
        <v>0</v>
      </c>
      <c r="AC334" s="105">
        <f t="shared" si="224"/>
        <v>0</v>
      </c>
      <c r="AD334" s="105">
        <f t="shared" si="224"/>
        <v>0</v>
      </c>
      <c r="AE334" s="105">
        <f t="shared" si="224"/>
        <v>0</v>
      </c>
      <c r="AF334" s="105">
        <f t="shared" si="224"/>
        <v>0</v>
      </c>
      <c r="AG334" s="105">
        <f t="shared" si="224"/>
        <v>0</v>
      </c>
      <c r="AI334" s="126">
        <f t="shared" si="139"/>
        <v>0</v>
      </c>
    </row>
    <row r="335" spans="1:57" s="24" customFormat="1" x14ac:dyDescent="0.25">
      <c r="A335" s="164" t="s">
        <v>222</v>
      </c>
      <c r="B335" s="124"/>
      <c r="P335" s="105">
        <f t="shared" si="222"/>
        <v>0</v>
      </c>
      <c r="Q335" s="105">
        <f t="shared" si="224"/>
        <v>0</v>
      </c>
      <c r="R335" s="105">
        <f t="shared" si="224"/>
        <v>0</v>
      </c>
      <c r="S335" s="105">
        <f>S256</f>
        <v>0</v>
      </c>
      <c r="T335" s="105">
        <f>T256</f>
        <v>0</v>
      </c>
      <c r="U335" s="105">
        <f t="shared" si="224"/>
        <v>0</v>
      </c>
      <c r="V335" s="105">
        <f t="shared" si="224"/>
        <v>0</v>
      </c>
      <c r="W335" s="105">
        <f t="shared" si="224"/>
        <v>0</v>
      </c>
      <c r="X335" s="105">
        <f t="shared" si="224"/>
        <v>0</v>
      </c>
      <c r="Y335" s="105">
        <f t="shared" si="224"/>
        <v>0</v>
      </c>
      <c r="Z335" s="105">
        <f t="shared" si="224"/>
        <v>0</v>
      </c>
      <c r="AA335" s="105">
        <f t="shared" si="224"/>
        <v>0</v>
      </c>
      <c r="AB335" s="105">
        <f t="shared" si="224"/>
        <v>0</v>
      </c>
      <c r="AC335" s="105">
        <f t="shared" si="224"/>
        <v>0</v>
      </c>
      <c r="AD335" s="105">
        <f t="shared" si="224"/>
        <v>0</v>
      </c>
      <c r="AE335" s="105">
        <f t="shared" si="224"/>
        <v>0</v>
      </c>
      <c r="AF335" s="105">
        <f t="shared" si="224"/>
        <v>0</v>
      </c>
      <c r="AG335" s="105">
        <f t="shared" si="224"/>
        <v>0</v>
      </c>
      <c r="AI335" s="126">
        <f t="shared" si="139"/>
        <v>0</v>
      </c>
    </row>
    <row r="336" spans="1:57" s="24" customFormat="1" x14ac:dyDescent="0.25">
      <c r="A336" s="164" t="s">
        <v>223</v>
      </c>
      <c r="B336" s="124"/>
      <c r="P336" s="105">
        <f t="shared" si="222"/>
        <v>0</v>
      </c>
      <c r="Q336" s="105">
        <f t="shared" si="224"/>
        <v>0</v>
      </c>
      <c r="R336" s="105">
        <f t="shared" si="224"/>
        <v>0</v>
      </c>
      <c r="S336" s="105">
        <f>S257</f>
        <v>0</v>
      </c>
      <c r="T336" s="105">
        <f>T257</f>
        <v>0</v>
      </c>
      <c r="U336" s="105">
        <f t="shared" si="224"/>
        <v>0</v>
      </c>
      <c r="V336" s="105">
        <f t="shared" si="224"/>
        <v>0</v>
      </c>
      <c r="W336" s="105">
        <f t="shared" si="224"/>
        <v>0</v>
      </c>
      <c r="X336" s="105">
        <f t="shared" si="224"/>
        <v>0</v>
      </c>
      <c r="Y336" s="105">
        <f t="shared" si="224"/>
        <v>0</v>
      </c>
      <c r="Z336" s="105">
        <f t="shared" si="224"/>
        <v>0</v>
      </c>
      <c r="AA336" s="105">
        <f t="shared" si="224"/>
        <v>0</v>
      </c>
      <c r="AB336" s="105">
        <f t="shared" si="224"/>
        <v>0</v>
      </c>
      <c r="AC336" s="105">
        <f t="shared" si="224"/>
        <v>0</v>
      </c>
      <c r="AD336" s="105">
        <f t="shared" si="224"/>
        <v>0</v>
      </c>
      <c r="AE336" s="105">
        <f t="shared" si="224"/>
        <v>0</v>
      </c>
      <c r="AF336" s="105">
        <f t="shared" si="224"/>
        <v>0</v>
      </c>
      <c r="AG336" s="105">
        <f t="shared" si="224"/>
        <v>0</v>
      </c>
      <c r="AI336" s="126">
        <f t="shared" si="139"/>
        <v>0</v>
      </c>
    </row>
    <row r="337" spans="1:35" s="24" customFormat="1" x14ac:dyDescent="0.25">
      <c r="A337" s="108" t="s">
        <v>224</v>
      </c>
      <c r="B337" s="124">
        <v>1195</v>
      </c>
      <c r="C337" s="24">
        <v>3929</v>
      </c>
      <c r="D337" s="24">
        <v>3947</v>
      </c>
      <c r="E337" s="24">
        <v>3926</v>
      </c>
      <c r="F337" s="24">
        <v>3918</v>
      </c>
      <c r="G337" s="24">
        <v>3977</v>
      </c>
      <c r="H337" s="24">
        <v>3960</v>
      </c>
      <c r="I337" s="24">
        <v>3981</v>
      </c>
      <c r="J337" s="24">
        <v>3940</v>
      </c>
      <c r="K337" s="24">
        <v>3936</v>
      </c>
      <c r="L337" s="24">
        <v>3949</v>
      </c>
      <c r="M337" s="24">
        <v>3929</v>
      </c>
      <c r="N337" s="24">
        <v>3767</v>
      </c>
      <c r="O337" s="24">
        <v>3908</v>
      </c>
      <c r="P337" s="105">
        <v>3978</v>
      </c>
      <c r="Q337" s="105">
        <v>4085</v>
      </c>
      <c r="R337" s="105">
        <v>4035</v>
      </c>
      <c r="S337" s="105">
        <v>4065</v>
      </c>
      <c r="T337" s="105">
        <v>4065</v>
      </c>
      <c r="U337" s="105">
        <f t="shared" si="224"/>
        <v>4000</v>
      </c>
      <c r="V337" s="105">
        <f t="shared" si="224"/>
        <v>0</v>
      </c>
      <c r="W337" s="105">
        <f t="shared" si="224"/>
        <v>0</v>
      </c>
      <c r="X337" s="105">
        <f t="shared" si="224"/>
        <v>0</v>
      </c>
      <c r="Y337" s="105">
        <f t="shared" si="224"/>
        <v>0</v>
      </c>
      <c r="Z337" s="105">
        <f t="shared" si="224"/>
        <v>0</v>
      </c>
      <c r="AA337" s="105">
        <f t="shared" si="224"/>
        <v>0</v>
      </c>
      <c r="AB337" s="105">
        <f t="shared" si="224"/>
        <v>0</v>
      </c>
      <c r="AC337" s="105">
        <f t="shared" si="224"/>
        <v>0</v>
      </c>
      <c r="AD337" s="105">
        <f t="shared" si="224"/>
        <v>0</v>
      </c>
      <c r="AE337" s="105">
        <f t="shared" si="224"/>
        <v>0</v>
      </c>
      <c r="AF337" s="105">
        <f t="shared" si="224"/>
        <v>0</v>
      </c>
      <c r="AG337" s="105">
        <f t="shared" si="224"/>
        <v>0</v>
      </c>
      <c r="AI337" s="126">
        <f t="shared" si="139"/>
        <v>0</v>
      </c>
    </row>
    <row r="338" spans="1:35" s="24" customFormat="1" x14ac:dyDescent="0.25">
      <c r="A338" s="164" t="s">
        <v>226</v>
      </c>
      <c r="B338" s="108">
        <v>1379</v>
      </c>
      <c r="C338" s="24">
        <v>2342</v>
      </c>
      <c r="D338" s="24">
        <v>2348</v>
      </c>
      <c r="E338" s="24">
        <v>2351</v>
      </c>
      <c r="F338" s="24">
        <v>2423</v>
      </c>
      <c r="G338" s="24">
        <v>2180</v>
      </c>
      <c r="H338" s="24">
        <v>2161</v>
      </c>
      <c r="I338" s="24">
        <v>2143</v>
      </c>
      <c r="J338" s="24">
        <v>1890</v>
      </c>
      <c r="K338" s="24">
        <v>1999</v>
      </c>
      <c r="L338" s="24">
        <v>2015</v>
      </c>
      <c r="M338" s="24">
        <v>2397</v>
      </c>
      <c r="N338" s="24">
        <v>2489</v>
      </c>
      <c r="O338" s="24">
        <v>2614</v>
      </c>
      <c r="P338" s="105">
        <v>2454</v>
      </c>
      <c r="Q338" s="105">
        <v>1930</v>
      </c>
      <c r="R338" s="105">
        <v>1946</v>
      </c>
      <c r="S338" s="105">
        <v>1971</v>
      </c>
      <c r="T338" s="105">
        <v>1971</v>
      </c>
      <c r="U338" s="105">
        <f t="shared" si="224"/>
        <v>2500</v>
      </c>
      <c r="V338" s="105">
        <f t="shared" si="224"/>
        <v>0</v>
      </c>
      <c r="W338" s="105">
        <f t="shared" si="224"/>
        <v>0</v>
      </c>
      <c r="X338" s="105">
        <f t="shared" si="224"/>
        <v>0</v>
      </c>
      <c r="Y338" s="105">
        <f t="shared" si="224"/>
        <v>0</v>
      </c>
      <c r="Z338" s="105">
        <f t="shared" si="224"/>
        <v>0</v>
      </c>
      <c r="AA338" s="105">
        <f t="shared" si="224"/>
        <v>0</v>
      </c>
      <c r="AB338" s="105">
        <f t="shared" si="224"/>
        <v>0</v>
      </c>
      <c r="AC338" s="105">
        <f t="shared" si="224"/>
        <v>0</v>
      </c>
      <c r="AD338" s="105">
        <f t="shared" si="224"/>
        <v>0</v>
      </c>
      <c r="AE338" s="105">
        <f t="shared" si="224"/>
        <v>0</v>
      </c>
      <c r="AF338" s="105">
        <f t="shared" si="224"/>
        <v>0</v>
      </c>
      <c r="AG338" s="105">
        <f t="shared" si="224"/>
        <v>0</v>
      </c>
      <c r="AI338" s="126">
        <f t="shared" si="139"/>
        <v>0</v>
      </c>
    </row>
    <row r="339" spans="1:35" s="24" customFormat="1" x14ac:dyDescent="0.25">
      <c r="A339" s="164" t="s">
        <v>227</v>
      </c>
      <c r="B339" s="164">
        <v>1389</v>
      </c>
      <c r="P339" s="105">
        <f t="shared" si="222"/>
        <v>0</v>
      </c>
      <c r="Q339" s="105">
        <f t="shared" si="224"/>
        <v>0</v>
      </c>
      <c r="R339" s="105">
        <f t="shared" si="224"/>
        <v>0</v>
      </c>
      <c r="S339" s="105">
        <f t="shared" ref="S339:T341" si="225">S260</f>
        <v>0</v>
      </c>
      <c r="T339" s="105">
        <f t="shared" si="225"/>
        <v>0</v>
      </c>
      <c r="U339" s="105">
        <f t="shared" si="224"/>
        <v>0</v>
      </c>
      <c r="V339" s="105">
        <f t="shared" si="224"/>
        <v>0</v>
      </c>
      <c r="W339" s="105">
        <f t="shared" si="224"/>
        <v>0</v>
      </c>
      <c r="X339" s="105">
        <f t="shared" si="224"/>
        <v>0</v>
      </c>
      <c r="Y339" s="105">
        <f t="shared" si="224"/>
        <v>0</v>
      </c>
      <c r="Z339" s="105">
        <f t="shared" si="224"/>
        <v>0</v>
      </c>
      <c r="AA339" s="105">
        <f t="shared" si="224"/>
        <v>0</v>
      </c>
      <c r="AB339" s="105">
        <f t="shared" si="224"/>
        <v>0</v>
      </c>
      <c r="AC339" s="105">
        <f t="shared" si="224"/>
        <v>0</v>
      </c>
      <c r="AD339" s="105">
        <f t="shared" si="224"/>
        <v>0</v>
      </c>
      <c r="AE339" s="105">
        <f t="shared" si="224"/>
        <v>0</v>
      </c>
      <c r="AF339" s="105">
        <f t="shared" si="224"/>
        <v>0</v>
      </c>
      <c r="AG339" s="105">
        <f t="shared" si="224"/>
        <v>0</v>
      </c>
      <c r="AI339" s="126">
        <f t="shared" si="139"/>
        <v>0</v>
      </c>
    </row>
    <row r="340" spans="1:35" s="24" customFormat="1" x14ac:dyDescent="0.25">
      <c r="A340" s="164" t="s">
        <v>228</v>
      </c>
      <c r="B340" s="164">
        <v>1398</v>
      </c>
      <c r="P340" s="105">
        <f t="shared" si="222"/>
        <v>0</v>
      </c>
      <c r="Q340" s="105">
        <f t="shared" si="224"/>
        <v>0</v>
      </c>
      <c r="R340" s="105">
        <f t="shared" si="224"/>
        <v>0</v>
      </c>
      <c r="S340" s="105">
        <f t="shared" si="225"/>
        <v>0</v>
      </c>
      <c r="T340" s="105">
        <f t="shared" si="225"/>
        <v>0</v>
      </c>
      <c r="U340" s="105">
        <f t="shared" si="224"/>
        <v>0</v>
      </c>
      <c r="V340" s="105">
        <f t="shared" si="224"/>
        <v>0</v>
      </c>
      <c r="W340" s="105">
        <f t="shared" si="224"/>
        <v>0</v>
      </c>
      <c r="X340" s="105">
        <f t="shared" si="224"/>
        <v>0</v>
      </c>
      <c r="Y340" s="105">
        <f t="shared" si="224"/>
        <v>0</v>
      </c>
      <c r="Z340" s="105">
        <f t="shared" si="224"/>
        <v>0</v>
      </c>
      <c r="AA340" s="105">
        <f t="shared" si="224"/>
        <v>0</v>
      </c>
      <c r="AB340" s="105">
        <f t="shared" si="224"/>
        <v>0</v>
      </c>
      <c r="AC340" s="105">
        <f t="shared" si="224"/>
        <v>0</v>
      </c>
      <c r="AD340" s="105">
        <f t="shared" si="224"/>
        <v>0</v>
      </c>
      <c r="AE340" s="105">
        <f t="shared" si="224"/>
        <v>0</v>
      </c>
      <c r="AF340" s="105">
        <f t="shared" si="224"/>
        <v>0</v>
      </c>
      <c r="AG340" s="105">
        <f t="shared" si="224"/>
        <v>0</v>
      </c>
      <c r="AI340" s="126">
        <f t="shared" si="139"/>
        <v>2000</v>
      </c>
    </row>
    <row r="341" spans="1:35" s="24" customFormat="1" x14ac:dyDescent="0.25">
      <c r="A341" s="108" t="s">
        <v>230</v>
      </c>
      <c r="B341" s="108">
        <v>1419</v>
      </c>
      <c r="P341" s="105">
        <f t="shared" si="222"/>
        <v>0</v>
      </c>
      <c r="Q341" s="105">
        <f t="shared" si="224"/>
        <v>0</v>
      </c>
      <c r="R341" s="105">
        <f t="shared" si="224"/>
        <v>0</v>
      </c>
      <c r="S341" s="105">
        <f t="shared" si="225"/>
        <v>0</v>
      </c>
      <c r="T341" s="105">
        <f t="shared" si="225"/>
        <v>0</v>
      </c>
      <c r="U341" s="105">
        <f t="shared" si="224"/>
        <v>0</v>
      </c>
      <c r="V341" s="105">
        <f t="shared" si="224"/>
        <v>0</v>
      </c>
      <c r="W341" s="105">
        <f t="shared" si="224"/>
        <v>0</v>
      </c>
      <c r="X341" s="105">
        <f t="shared" si="224"/>
        <v>0</v>
      </c>
      <c r="Y341" s="105">
        <f t="shared" si="224"/>
        <v>0</v>
      </c>
      <c r="Z341" s="105">
        <f t="shared" si="224"/>
        <v>0</v>
      </c>
      <c r="AA341" s="105">
        <f t="shared" si="224"/>
        <v>0</v>
      </c>
      <c r="AB341" s="105">
        <f t="shared" si="224"/>
        <v>0</v>
      </c>
      <c r="AC341" s="105">
        <f t="shared" si="224"/>
        <v>0</v>
      </c>
      <c r="AD341" s="105">
        <f t="shared" si="224"/>
        <v>0</v>
      </c>
      <c r="AE341" s="105">
        <f t="shared" si="224"/>
        <v>0</v>
      </c>
      <c r="AF341" s="105">
        <f t="shared" si="224"/>
        <v>0</v>
      </c>
      <c r="AG341" s="105">
        <f t="shared" si="224"/>
        <v>0</v>
      </c>
      <c r="AI341" s="126">
        <f t="shared" si="139"/>
        <v>0</v>
      </c>
    </row>
    <row r="342" spans="1:35" s="24" customFormat="1" x14ac:dyDescent="0.25">
      <c r="A342" s="108" t="s">
        <v>231</v>
      </c>
      <c r="B342" s="108">
        <v>1437</v>
      </c>
      <c r="C342" s="24">
        <v>8483</v>
      </c>
      <c r="D342" s="24">
        <v>8786</v>
      </c>
      <c r="E342" s="24">
        <v>8780</v>
      </c>
      <c r="F342" s="24">
        <v>8798</v>
      </c>
      <c r="G342" s="24">
        <v>8778</v>
      </c>
      <c r="H342" s="24">
        <v>8775</v>
      </c>
      <c r="I342" s="24">
        <v>8803</v>
      </c>
      <c r="J342" s="24">
        <v>8806</v>
      </c>
      <c r="K342" s="24">
        <v>8812</v>
      </c>
      <c r="L342" s="24">
        <v>8764</v>
      </c>
      <c r="M342" s="24">
        <v>8710</v>
      </c>
      <c r="N342" s="24">
        <v>8703</v>
      </c>
      <c r="O342" s="24">
        <v>8634</v>
      </c>
      <c r="P342" s="105">
        <v>8375</v>
      </c>
      <c r="Q342" s="105">
        <v>8250</v>
      </c>
      <c r="R342" s="105">
        <v>8306</v>
      </c>
      <c r="S342" s="105">
        <v>8311</v>
      </c>
      <c r="T342" s="105">
        <v>8311</v>
      </c>
      <c r="U342" s="105">
        <f t="shared" si="224"/>
        <v>8320</v>
      </c>
      <c r="V342" s="105">
        <f t="shared" si="224"/>
        <v>0</v>
      </c>
      <c r="W342" s="105">
        <f t="shared" si="224"/>
        <v>0</v>
      </c>
      <c r="X342" s="105">
        <f t="shared" si="224"/>
        <v>0</v>
      </c>
      <c r="Y342" s="105">
        <f t="shared" si="224"/>
        <v>0</v>
      </c>
      <c r="Z342" s="105">
        <f t="shared" si="224"/>
        <v>0</v>
      </c>
      <c r="AA342" s="105">
        <f t="shared" si="224"/>
        <v>0</v>
      </c>
      <c r="AB342" s="105">
        <f t="shared" si="224"/>
        <v>0</v>
      </c>
      <c r="AC342" s="105">
        <f t="shared" si="224"/>
        <v>0</v>
      </c>
      <c r="AD342" s="105">
        <f t="shared" si="224"/>
        <v>0</v>
      </c>
      <c r="AE342" s="105">
        <f t="shared" si="224"/>
        <v>0</v>
      </c>
      <c r="AF342" s="105">
        <f t="shared" si="224"/>
        <v>0</v>
      </c>
      <c r="AG342" s="105">
        <f t="shared" si="224"/>
        <v>0</v>
      </c>
      <c r="AI342" s="126">
        <f t="shared" si="139"/>
        <v>0</v>
      </c>
    </row>
    <row r="343" spans="1:35" s="24" customFormat="1" x14ac:dyDescent="0.25">
      <c r="A343" s="108" t="s">
        <v>232</v>
      </c>
      <c r="B343" s="108">
        <v>1442</v>
      </c>
      <c r="P343" s="105">
        <f t="shared" si="222"/>
        <v>0</v>
      </c>
      <c r="Q343" s="105">
        <f t="shared" si="224"/>
        <v>0</v>
      </c>
      <c r="R343" s="105">
        <f t="shared" si="224"/>
        <v>0</v>
      </c>
      <c r="S343" s="105">
        <f t="shared" ref="S343:T345" si="226">S264</f>
        <v>0</v>
      </c>
      <c r="T343" s="105">
        <f t="shared" si="226"/>
        <v>0</v>
      </c>
      <c r="U343" s="105">
        <f t="shared" si="224"/>
        <v>0</v>
      </c>
      <c r="V343" s="105">
        <f t="shared" si="224"/>
        <v>0</v>
      </c>
      <c r="W343" s="105">
        <f t="shared" si="224"/>
        <v>0</v>
      </c>
      <c r="X343" s="105">
        <f t="shared" si="224"/>
        <v>0</v>
      </c>
      <c r="Y343" s="105">
        <f t="shared" si="224"/>
        <v>0</v>
      </c>
      <c r="Z343" s="105">
        <f t="shared" si="224"/>
        <v>0</v>
      </c>
      <c r="AA343" s="105">
        <f t="shared" si="224"/>
        <v>0</v>
      </c>
      <c r="AB343" s="105">
        <f t="shared" si="224"/>
        <v>0</v>
      </c>
      <c r="AC343" s="105">
        <f t="shared" si="224"/>
        <v>0</v>
      </c>
      <c r="AD343" s="105">
        <f t="shared" si="224"/>
        <v>0</v>
      </c>
      <c r="AE343" s="105">
        <f t="shared" si="224"/>
        <v>0</v>
      </c>
      <c r="AF343" s="105">
        <f t="shared" si="224"/>
        <v>0</v>
      </c>
      <c r="AG343" s="105">
        <f t="shared" si="224"/>
        <v>0</v>
      </c>
      <c r="AI343" s="126">
        <f t="shared" si="139"/>
        <v>0</v>
      </c>
    </row>
    <row r="344" spans="1:35" s="24" customFormat="1" x14ac:dyDescent="0.25">
      <c r="A344" s="108" t="s">
        <v>233</v>
      </c>
      <c r="B344" s="108">
        <v>1455</v>
      </c>
      <c r="P344" s="105">
        <f t="shared" si="222"/>
        <v>0</v>
      </c>
      <c r="Q344" s="105">
        <f t="shared" si="224"/>
        <v>0</v>
      </c>
      <c r="R344" s="105">
        <f t="shared" si="224"/>
        <v>0</v>
      </c>
      <c r="S344" s="105">
        <f t="shared" si="226"/>
        <v>0</v>
      </c>
      <c r="T344" s="105">
        <f t="shared" si="226"/>
        <v>0</v>
      </c>
      <c r="U344" s="105">
        <f t="shared" si="224"/>
        <v>0</v>
      </c>
      <c r="V344" s="105">
        <f t="shared" si="224"/>
        <v>0</v>
      </c>
      <c r="W344" s="105">
        <f t="shared" si="224"/>
        <v>0</v>
      </c>
      <c r="X344" s="105">
        <f t="shared" si="224"/>
        <v>0</v>
      </c>
      <c r="Y344" s="105">
        <f t="shared" si="224"/>
        <v>0</v>
      </c>
      <c r="Z344" s="105">
        <f t="shared" si="224"/>
        <v>0</v>
      </c>
      <c r="AA344" s="105">
        <f t="shared" si="224"/>
        <v>0</v>
      </c>
      <c r="AB344" s="105">
        <f t="shared" si="224"/>
        <v>0</v>
      </c>
      <c r="AC344" s="105">
        <f t="shared" si="224"/>
        <v>0</v>
      </c>
      <c r="AD344" s="105">
        <f t="shared" si="224"/>
        <v>0</v>
      </c>
      <c r="AE344" s="105">
        <f t="shared" si="224"/>
        <v>0</v>
      </c>
      <c r="AF344" s="105">
        <f t="shared" si="224"/>
        <v>0</v>
      </c>
      <c r="AG344" s="105">
        <f t="shared" si="224"/>
        <v>0</v>
      </c>
      <c r="AI344" s="126">
        <f t="shared" si="139"/>
        <v>0</v>
      </c>
    </row>
    <row r="345" spans="1:35" s="24" customFormat="1" x14ac:dyDescent="0.25">
      <c r="A345" s="108" t="s">
        <v>234</v>
      </c>
      <c r="B345" s="108">
        <v>1484</v>
      </c>
      <c r="C345" s="24">
        <v>5000</v>
      </c>
      <c r="D345" s="24">
        <v>5000</v>
      </c>
      <c r="E345" s="24">
        <v>5000</v>
      </c>
      <c r="F345" s="24">
        <v>5000</v>
      </c>
      <c r="G345" s="24">
        <v>5000</v>
      </c>
      <c r="H345" s="24">
        <v>5000</v>
      </c>
      <c r="I345" s="24">
        <v>5000</v>
      </c>
      <c r="J345" s="24">
        <v>5000</v>
      </c>
      <c r="K345" s="24">
        <v>5000</v>
      </c>
      <c r="L345" s="24">
        <v>4999</v>
      </c>
      <c r="M345" s="24">
        <v>5000</v>
      </c>
      <c r="N345" s="24">
        <v>5000</v>
      </c>
      <c r="O345" s="24">
        <v>4999</v>
      </c>
      <c r="P345" s="105">
        <v>5001</v>
      </c>
      <c r="Q345" s="105">
        <v>4888</v>
      </c>
      <c r="R345" s="105">
        <f t="shared" si="224"/>
        <v>5000</v>
      </c>
      <c r="S345" s="105">
        <f t="shared" si="226"/>
        <v>5000</v>
      </c>
      <c r="T345" s="105">
        <f t="shared" si="226"/>
        <v>5000</v>
      </c>
      <c r="U345" s="105">
        <f t="shared" si="224"/>
        <v>5000</v>
      </c>
      <c r="V345" s="105">
        <f t="shared" si="224"/>
        <v>0</v>
      </c>
      <c r="W345" s="105">
        <f t="shared" si="224"/>
        <v>0</v>
      </c>
      <c r="X345" s="105">
        <f t="shared" si="224"/>
        <v>0</v>
      </c>
      <c r="Y345" s="105">
        <f t="shared" si="224"/>
        <v>0</v>
      </c>
      <c r="Z345" s="105">
        <f t="shared" si="224"/>
        <v>0</v>
      </c>
      <c r="AA345" s="105">
        <f t="shared" si="224"/>
        <v>0</v>
      </c>
      <c r="AB345" s="105">
        <f t="shared" si="224"/>
        <v>0</v>
      </c>
      <c r="AC345" s="105">
        <f t="shared" si="224"/>
        <v>0</v>
      </c>
      <c r="AD345" s="105">
        <f t="shared" si="224"/>
        <v>0</v>
      </c>
      <c r="AE345" s="105">
        <f t="shared" si="224"/>
        <v>0</v>
      </c>
      <c r="AF345" s="105">
        <f t="shared" si="224"/>
        <v>0</v>
      </c>
      <c r="AG345" s="105">
        <f t="shared" si="224"/>
        <v>0</v>
      </c>
      <c r="AI345" s="126">
        <f t="shared" si="139"/>
        <v>0</v>
      </c>
    </row>
    <row r="346" spans="1:35" s="24" customFormat="1" x14ac:dyDescent="0.25">
      <c r="A346" s="108" t="s">
        <v>235</v>
      </c>
      <c r="B346" s="108">
        <v>1511</v>
      </c>
      <c r="C346" s="24">
        <v>15023</v>
      </c>
      <c r="D346" s="24">
        <v>15017</v>
      </c>
      <c r="E346" s="24">
        <v>15068</v>
      </c>
      <c r="F346" s="24">
        <v>14932</v>
      </c>
      <c r="G346" s="24">
        <v>15131</v>
      </c>
      <c r="H346" s="24">
        <v>15006</v>
      </c>
      <c r="I346" s="24">
        <v>15023</v>
      </c>
      <c r="J346" s="24">
        <v>15020</v>
      </c>
      <c r="K346" s="24">
        <v>15097</v>
      </c>
      <c r="L346" s="24">
        <v>15023</v>
      </c>
      <c r="M346" s="24">
        <v>15156</v>
      </c>
      <c r="N346" s="24">
        <v>15133</v>
      </c>
      <c r="O346" s="24">
        <v>15081</v>
      </c>
      <c r="P346" s="105">
        <v>14963</v>
      </c>
      <c r="Q346" s="105">
        <v>15002</v>
      </c>
      <c r="R346" s="105">
        <v>15015</v>
      </c>
      <c r="S346" s="105">
        <v>15023</v>
      </c>
      <c r="T346" s="105">
        <v>15023</v>
      </c>
      <c r="U346" s="105">
        <f t="shared" si="224"/>
        <v>15000</v>
      </c>
      <c r="V346" s="105">
        <f t="shared" si="224"/>
        <v>0</v>
      </c>
      <c r="W346" s="105">
        <f t="shared" si="224"/>
        <v>0</v>
      </c>
      <c r="X346" s="105">
        <f t="shared" si="224"/>
        <v>0</v>
      </c>
      <c r="Y346" s="105">
        <f t="shared" si="224"/>
        <v>0</v>
      </c>
      <c r="Z346" s="105">
        <f t="shared" si="224"/>
        <v>0</v>
      </c>
      <c r="AA346" s="105">
        <f t="shared" si="224"/>
        <v>0</v>
      </c>
      <c r="AB346" s="105">
        <f t="shared" si="224"/>
        <v>0</v>
      </c>
      <c r="AC346" s="105">
        <f t="shared" si="224"/>
        <v>0</v>
      </c>
      <c r="AD346" s="105">
        <f t="shared" si="224"/>
        <v>0</v>
      </c>
      <c r="AE346" s="105">
        <f t="shared" si="224"/>
        <v>0</v>
      </c>
      <c r="AF346" s="105">
        <f t="shared" si="224"/>
        <v>0</v>
      </c>
      <c r="AG346" s="105">
        <f t="shared" si="224"/>
        <v>0</v>
      </c>
      <c r="AI346" s="126">
        <f t="shared" si="139"/>
        <v>0</v>
      </c>
    </row>
    <row r="347" spans="1:35" s="24" customFormat="1" x14ac:dyDescent="0.25">
      <c r="A347" s="108" t="s">
        <v>236</v>
      </c>
      <c r="B347" s="108">
        <v>1550</v>
      </c>
      <c r="C347" s="24">
        <v>3549</v>
      </c>
      <c r="D347" s="24">
        <v>3522</v>
      </c>
      <c r="E347" s="24">
        <v>3554</v>
      </c>
      <c r="F347" s="24">
        <v>3502</v>
      </c>
      <c r="G347" s="24">
        <v>3519</v>
      </c>
      <c r="H347" s="24">
        <v>3443</v>
      </c>
      <c r="I347" s="24">
        <v>3654</v>
      </c>
      <c r="J347" s="24">
        <v>3510</v>
      </c>
      <c r="K347" s="24">
        <v>3494</v>
      </c>
      <c r="L347" s="24">
        <v>3560</v>
      </c>
      <c r="M347" s="24">
        <v>3730</v>
      </c>
      <c r="N347" s="24">
        <v>3869</v>
      </c>
      <c r="O347" s="24">
        <v>3863</v>
      </c>
      <c r="P347" s="105">
        <v>3804</v>
      </c>
      <c r="Q347" s="105">
        <v>3900</v>
      </c>
      <c r="R347" s="105">
        <v>3824</v>
      </c>
      <c r="S347" s="105">
        <v>3723</v>
      </c>
      <c r="T347" s="105">
        <v>3723</v>
      </c>
      <c r="U347" s="105">
        <f t="shared" si="224"/>
        <v>4000</v>
      </c>
      <c r="V347" s="105">
        <f t="shared" si="224"/>
        <v>0</v>
      </c>
      <c r="W347" s="105">
        <f t="shared" si="224"/>
        <v>0</v>
      </c>
      <c r="X347" s="105">
        <f t="shared" si="224"/>
        <v>0</v>
      </c>
      <c r="Y347" s="105">
        <f t="shared" si="224"/>
        <v>0</v>
      </c>
      <c r="Z347" s="105">
        <f t="shared" si="224"/>
        <v>0</v>
      </c>
      <c r="AA347" s="105">
        <f t="shared" si="224"/>
        <v>0</v>
      </c>
      <c r="AB347" s="105">
        <f t="shared" si="224"/>
        <v>0</v>
      </c>
      <c r="AC347" s="105">
        <f t="shared" si="224"/>
        <v>0</v>
      </c>
      <c r="AD347" s="105">
        <f t="shared" si="224"/>
        <v>0</v>
      </c>
      <c r="AE347" s="105">
        <f t="shared" si="224"/>
        <v>0</v>
      </c>
      <c r="AF347" s="105">
        <f t="shared" si="224"/>
        <v>0</v>
      </c>
      <c r="AG347" s="105">
        <f t="shared" si="224"/>
        <v>0</v>
      </c>
      <c r="AI347" s="126">
        <f t="shared" ref="AI347:AI352" si="227">AI268</f>
        <v>0</v>
      </c>
    </row>
    <row r="348" spans="1:35" s="24" customFormat="1" x14ac:dyDescent="0.25">
      <c r="A348" s="108" t="s">
        <v>237</v>
      </c>
      <c r="B348" s="108">
        <v>1579</v>
      </c>
      <c r="P348" s="105">
        <f t="shared" si="222"/>
        <v>0</v>
      </c>
      <c r="Q348" s="105">
        <f t="shared" si="224"/>
        <v>0</v>
      </c>
      <c r="R348" s="105">
        <f t="shared" si="224"/>
        <v>0</v>
      </c>
      <c r="S348" s="105">
        <f t="shared" ref="S348:T350" si="228">S269</f>
        <v>0</v>
      </c>
      <c r="T348" s="105">
        <f t="shared" si="228"/>
        <v>0</v>
      </c>
      <c r="U348" s="105">
        <f t="shared" si="224"/>
        <v>0</v>
      </c>
      <c r="V348" s="105">
        <f t="shared" si="224"/>
        <v>0</v>
      </c>
      <c r="W348" s="105">
        <f t="shared" si="224"/>
        <v>0</v>
      </c>
      <c r="X348" s="105">
        <f t="shared" si="224"/>
        <v>0</v>
      </c>
      <c r="Y348" s="105">
        <f t="shared" si="224"/>
        <v>0</v>
      </c>
      <c r="Z348" s="105">
        <f t="shared" si="224"/>
        <v>0</v>
      </c>
      <c r="AA348" s="105">
        <f t="shared" si="224"/>
        <v>0</v>
      </c>
      <c r="AB348" s="105">
        <f t="shared" si="224"/>
        <v>0</v>
      </c>
      <c r="AC348" s="105">
        <f t="shared" si="224"/>
        <v>0</v>
      </c>
      <c r="AD348" s="105">
        <f t="shared" si="224"/>
        <v>0</v>
      </c>
      <c r="AE348" s="105">
        <f t="shared" si="224"/>
        <v>0</v>
      </c>
      <c r="AF348" s="105">
        <f t="shared" ref="Q348:AG352" si="229">AF269</f>
        <v>0</v>
      </c>
      <c r="AG348" s="105">
        <f t="shared" si="229"/>
        <v>0</v>
      </c>
      <c r="AI348" s="126">
        <f t="shared" si="227"/>
        <v>0</v>
      </c>
    </row>
    <row r="349" spans="1:35" s="24" customFormat="1" x14ac:dyDescent="0.25">
      <c r="A349" s="108" t="s">
        <v>238</v>
      </c>
      <c r="B349" s="108">
        <v>4268</v>
      </c>
      <c r="P349" s="105">
        <f t="shared" si="222"/>
        <v>0</v>
      </c>
      <c r="Q349" s="105">
        <f t="shared" si="229"/>
        <v>0</v>
      </c>
      <c r="R349" s="105">
        <f t="shared" si="229"/>
        <v>0</v>
      </c>
      <c r="S349" s="105">
        <f t="shared" si="228"/>
        <v>0</v>
      </c>
      <c r="T349" s="105">
        <f t="shared" si="228"/>
        <v>0</v>
      </c>
      <c r="U349" s="105">
        <f t="shared" si="229"/>
        <v>0</v>
      </c>
      <c r="V349" s="105">
        <f t="shared" si="229"/>
        <v>0</v>
      </c>
      <c r="W349" s="105">
        <f t="shared" si="229"/>
        <v>0</v>
      </c>
      <c r="X349" s="105">
        <f t="shared" si="229"/>
        <v>0</v>
      </c>
      <c r="Y349" s="105">
        <f t="shared" si="229"/>
        <v>0</v>
      </c>
      <c r="Z349" s="105">
        <f t="shared" si="229"/>
        <v>0</v>
      </c>
      <c r="AA349" s="105">
        <f t="shared" si="229"/>
        <v>0</v>
      </c>
      <c r="AB349" s="105">
        <f t="shared" si="229"/>
        <v>0</v>
      </c>
      <c r="AC349" s="105">
        <f t="shared" si="229"/>
        <v>0</v>
      </c>
      <c r="AD349" s="105">
        <f t="shared" si="229"/>
        <v>0</v>
      </c>
      <c r="AE349" s="105">
        <f t="shared" si="229"/>
        <v>0</v>
      </c>
      <c r="AF349" s="105">
        <f t="shared" si="229"/>
        <v>0</v>
      </c>
      <c r="AG349" s="105">
        <f t="shared" si="229"/>
        <v>0</v>
      </c>
      <c r="AI349" s="126">
        <f t="shared" si="227"/>
        <v>0</v>
      </c>
    </row>
    <row r="350" spans="1:35" s="24" customFormat="1" x14ac:dyDescent="0.25">
      <c r="A350" s="108" t="s">
        <v>239</v>
      </c>
      <c r="B350" s="108">
        <v>8001</v>
      </c>
      <c r="P350" s="105">
        <f t="shared" si="222"/>
        <v>0</v>
      </c>
      <c r="Q350" s="105">
        <f t="shared" si="229"/>
        <v>0</v>
      </c>
      <c r="R350" s="105">
        <f t="shared" si="229"/>
        <v>0</v>
      </c>
      <c r="S350" s="105">
        <f t="shared" si="228"/>
        <v>0</v>
      </c>
      <c r="T350" s="105">
        <f t="shared" si="228"/>
        <v>0</v>
      </c>
      <c r="U350" s="105">
        <f t="shared" si="229"/>
        <v>0</v>
      </c>
      <c r="V350" s="105">
        <f t="shared" si="229"/>
        <v>0</v>
      </c>
      <c r="W350" s="105">
        <f t="shared" si="229"/>
        <v>0</v>
      </c>
      <c r="X350" s="105">
        <f t="shared" si="229"/>
        <v>0</v>
      </c>
      <c r="Y350" s="105">
        <f t="shared" si="229"/>
        <v>0</v>
      </c>
      <c r="Z350" s="105">
        <f t="shared" si="229"/>
        <v>0</v>
      </c>
      <c r="AA350" s="105">
        <f t="shared" si="229"/>
        <v>0</v>
      </c>
      <c r="AB350" s="105">
        <f t="shared" si="229"/>
        <v>0</v>
      </c>
      <c r="AC350" s="105">
        <f t="shared" si="229"/>
        <v>0</v>
      </c>
      <c r="AD350" s="105">
        <f t="shared" si="229"/>
        <v>0</v>
      </c>
      <c r="AE350" s="105">
        <f t="shared" si="229"/>
        <v>0</v>
      </c>
      <c r="AF350" s="105">
        <f t="shared" si="229"/>
        <v>0</v>
      </c>
      <c r="AG350" s="105">
        <f t="shared" si="229"/>
        <v>0</v>
      </c>
      <c r="AI350" s="126">
        <f t="shared" si="227"/>
        <v>30000</v>
      </c>
    </row>
    <row r="351" spans="1:35" s="24" customFormat="1" x14ac:dyDescent="0.25">
      <c r="A351" s="108" t="s">
        <v>241</v>
      </c>
      <c r="B351" s="108">
        <v>8015</v>
      </c>
      <c r="C351" s="24">
        <v>7</v>
      </c>
      <c r="D351" s="24">
        <v>0</v>
      </c>
      <c r="E351" s="24">
        <v>0</v>
      </c>
      <c r="F351" s="24">
        <v>0</v>
      </c>
      <c r="G351" s="24">
        <v>28</v>
      </c>
      <c r="H351" s="24">
        <v>3</v>
      </c>
      <c r="I351" s="24">
        <v>30</v>
      </c>
      <c r="J351" s="24">
        <v>58</v>
      </c>
      <c r="K351" s="24">
        <v>0</v>
      </c>
      <c r="L351" s="24">
        <v>1</v>
      </c>
      <c r="M351" s="24">
        <v>0</v>
      </c>
      <c r="N351" s="24">
        <v>146</v>
      </c>
      <c r="O351" s="24">
        <v>199</v>
      </c>
      <c r="P351" s="105">
        <v>281</v>
      </c>
      <c r="Q351" s="105">
        <v>293</v>
      </c>
      <c r="R351" s="105">
        <v>0</v>
      </c>
      <c r="S351" s="105">
        <v>171</v>
      </c>
      <c r="T351" s="105">
        <v>171</v>
      </c>
      <c r="U351" s="105">
        <f t="shared" si="229"/>
        <v>0</v>
      </c>
      <c r="V351" s="105">
        <f t="shared" si="229"/>
        <v>0</v>
      </c>
      <c r="W351" s="105">
        <f t="shared" si="229"/>
        <v>0</v>
      </c>
      <c r="X351" s="105">
        <f t="shared" si="229"/>
        <v>0</v>
      </c>
      <c r="Y351" s="105">
        <f t="shared" si="229"/>
        <v>0</v>
      </c>
      <c r="Z351" s="105">
        <f t="shared" si="229"/>
        <v>0</v>
      </c>
      <c r="AA351" s="105">
        <f t="shared" si="229"/>
        <v>0</v>
      </c>
      <c r="AB351" s="105">
        <f t="shared" si="229"/>
        <v>0</v>
      </c>
      <c r="AC351" s="105">
        <f t="shared" si="229"/>
        <v>0</v>
      </c>
      <c r="AD351" s="105">
        <f t="shared" si="229"/>
        <v>0</v>
      </c>
      <c r="AE351" s="105">
        <f t="shared" si="229"/>
        <v>0</v>
      </c>
      <c r="AF351" s="105">
        <f t="shared" si="229"/>
        <v>0</v>
      </c>
      <c r="AG351" s="105">
        <f t="shared" si="229"/>
        <v>0</v>
      </c>
      <c r="AI351" s="126">
        <f t="shared" si="227"/>
        <v>0</v>
      </c>
    </row>
    <row r="352" spans="1:35" s="24" customFormat="1" x14ac:dyDescent="0.25">
      <c r="A352" s="108" t="s">
        <v>240</v>
      </c>
      <c r="B352" s="108">
        <v>8055</v>
      </c>
      <c r="C352" s="24">
        <v>4934</v>
      </c>
      <c r="D352" s="24">
        <v>4858</v>
      </c>
      <c r="E352" s="24">
        <v>4872</v>
      </c>
      <c r="F352" s="24">
        <v>4875</v>
      </c>
      <c r="G352" s="24">
        <v>4872</v>
      </c>
      <c r="H352" s="24">
        <v>4640</v>
      </c>
      <c r="I352" s="24">
        <v>4874</v>
      </c>
      <c r="J352" s="24">
        <v>4931</v>
      </c>
      <c r="K352" s="24">
        <v>4824</v>
      </c>
      <c r="L352" s="24">
        <v>4379</v>
      </c>
      <c r="M352" s="24">
        <v>4960</v>
      </c>
      <c r="N352" s="24">
        <v>4901</v>
      </c>
      <c r="O352" s="24">
        <v>4144</v>
      </c>
      <c r="P352" s="105">
        <v>4442</v>
      </c>
      <c r="Q352" s="105">
        <v>4535</v>
      </c>
      <c r="R352" s="105">
        <v>4521</v>
      </c>
      <c r="S352" s="105">
        <v>4423</v>
      </c>
      <c r="T352" s="105">
        <v>4423</v>
      </c>
      <c r="U352" s="105">
        <f t="shared" si="229"/>
        <v>3600</v>
      </c>
      <c r="V352" s="105">
        <f t="shared" si="229"/>
        <v>0</v>
      </c>
      <c r="W352" s="105">
        <f t="shared" si="229"/>
        <v>0</v>
      </c>
      <c r="X352" s="105">
        <f t="shared" si="229"/>
        <v>0</v>
      </c>
      <c r="Y352" s="105">
        <f t="shared" si="229"/>
        <v>0</v>
      </c>
      <c r="Z352" s="105">
        <f t="shared" si="229"/>
        <v>0</v>
      </c>
      <c r="AA352" s="105">
        <f t="shared" si="229"/>
        <v>0</v>
      </c>
      <c r="AB352" s="105">
        <f t="shared" si="229"/>
        <v>0</v>
      </c>
      <c r="AC352" s="105">
        <f t="shared" si="229"/>
        <v>0</v>
      </c>
      <c r="AD352" s="105">
        <f t="shared" si="229"/>
        <v>0</v>
      </c>
      <c r="AE352" s="105">
        <f t="shared" si="229"/>
        <v>0</v>
      </c>
      <c r="AF352" s="105">
        <f t="shared" si="229"/>
        <v>0</v>
      </c>
      <c r="AG352" s="105">
        <f t="shared" si="229"/>
        <v>0</v>
      </c>
      <c r="AI352" s="126">
        <f t="shared" si="227"/>
        <v>0</v>
      </c>
    </row>
    <row r="353" spans="1:57" s="24" customFormat="1" x14ac:dyDescent="0.25">
      <c r="A353" s="172"/>
      <c r="B353" s="124"/>
    </row>
    <row r="354" spans="1:57" s="24" customFormat="1" x14ac:dyDescent="0.25">
      <c r="A354" s="172"/>
      <c r="B354" s="124"/>
    </row>
    <row r="355" spans="1:57" s="24" customFormat="1" x14ac:dyDescent="0.25">
      <c r="A355" s="172"/>
      <c r="B355" s="124"/>
    </row>
    <row r="356" spans="1:57" s="104" customFormat="1" ht="13.8" thickBot="1" x14ac:dyDescent="0.3">
      <c r="A356" s="87"/>
      <c r="B356" s="87"/>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c r="AA356" s="103"/>
      <c r="AB356" s="103"/>
      <c r="AC356" s="103"/>
      <c r="AD356" s="103"/>
      <c r="AE356" s="103"/>
      <c r="AF356" s="103"/>
      <c r="AG356" s="103"/>
      <c r="AH356" s="103"/>
      <c r="AI356" s="103"/>
      <c r="AJ356" s="103"/>
      <c r="AK356" s="103"/>
      <c r="AL356" s="103"/>
      <c r="AM356" s="103"/>
      <c r="AN356" s="103"/>
      <c r="AO356" s="103"/>
      <c r="AP356" s="103"/>
      <c r="AQ356" s="103"/>
      <c r="AR356" s="103"/>
      <c r="AS356" s="103"/>
      <c r="AT356" s="103"/>
      <c r="AU356" s="103"/>
      <c r="AV356" s="103"/>
      <c r="AW356" s="103"/>
      <c r="AX356" s="103"/>
      <c r="AY356" s="103"/>
      <c r="AZ356" s="103"/>
      <c r="BA356" s="103"/>
      <c r="BB356" s="103"/>
      <c r="BC356" s="103"/>
      <c r="BD356" s="103"/>
      <c r="BE356" s="103"/>
    </row>
    <row r="357" spans="1:57" x14ac:dyDescent="0.25">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J357" s="24"/>
      <c r="AK357" s="24"/>
      <c r="AL357" s="24"/>
      <c r="AM357" s="24"/>
      <c r="AN357" s="24"/>
      <c r="AO357" s="24"/>
      <c r="AP357" s="24"/>
      <c r="AQ357" s="24"/>
      <c r="AR357" s="24"/>
      <c r="AS357" s="24"/>
      <c r="AT357" s="24"/>
      <c r="AU357" s="24"/>
      <c r="AV357" s="24"/>
      <c r="AW357" s="24"/>
      <c r="AX357" s="24"/>
      <c r="AY357" s="24"/>
      <c r="AZ357" s="24"/>
      <c r="BA357" s="24"/>
      <c r="BB357" s="24"/>
      <c r="BC357" s="24"/>
      <c r="BD357" s="24"/>
      <c r="BE357" s="24"/>
    </row>
    <row r="358" spans="1:57" x14ac:dyDescent="0.25">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J358" s="24"/>
      <c r="AK358" s="24"/>
      <c r="AL358" s="24"/>
      <c r="AM358" s="24"/>
      <c r="AN358" s="24"/>
      <c r="AO358" s="24"/>
      <c r="AP358" s="24"/>
      <c r="AQ358" s="24"/>
      <c r="AR358" s="24"/>
      <c r="AS358" s="24"/>
      <c r="AT358" s="24"/>
      <c r="AU358" s="24"/>
      <c r="AV358" s="24"/>
      <c r="AW358" s="24"/>
      <c r="AX358" s="24"/>
      <c r="AY358" s="24"/>
      <c r="AZ358" s="24"/>
      <c r="BA358" s="24"/>
      <c r="BB358" s="24"/>
      <c r="BC358" s="24"/>
      <c r="BD358" s="24"/>
      <c r="BE358" s="24"/>
    </row>
    <row r="359" spans="1:57" x14ac:dyDescent="0.25">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J359" s="24"/>
      <c r="AK359" s="24"/>
      <c r="AL359" s="24"/>
      <c r="AM359" s="24"/>
      <c r="AN359" s="24"/>
      <c r="AO359" s="24"/>
      <c r="AP359" s="24"/>
      <c r="AQ359" s="24"/>
      <c r="AR359" s="24"/>
      <c r="AS359" s="24"/>
      <c r="AT359" s="24"/>
      <c r="AU359" s="24"/>
      <c r="AV359" s="24"/>
      <c r="AW359" s="24"/>
      <c r="AX359" s="24"/>
      <c r="AY359" s="24"/>
      <c r="AZ359" s="24"/>
      <c r="BA359" s="24"/>
      <c r="BB359" s="24"/>
      <c r="BC359" s="24"/>
      <c r="BD359" s="24"/>
      <c r="BE359" s="24"/>
    </row>
    <row r="360" spans="1:57" x14ac:dyDescent="0.25">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J360" s="24"/>
      <c r="AK360" s="24"/>
      <c r="AL360" s="24"/>
      <c r="AM360" s="24"/>
      <c r="AN360" s="24"/>
      <c r="AO360" s="24"/>
      <c r="AP360" s="24"/>
      <c r="AQ360" s="24"/>
      <c r="AR360" s="24"/>
      <c r="AS360" s="24"/>
      <c r="AT360" s="24"/>
      <c r="AU360" s="24"/>
      <c r="AV360" s="24"/>
      <c r="AW360" s="24"/>
      <c r="AX360" s="24"/>
      <c r="AY360" s="24"/>
      <c r="AZ360" s="24"/>
      <c r="BA360" s="24"/>
      <c r="BB360" s="24"/>
      <c r="BC360" s="24"/>
      <c r="BD360" s="24"/>
      <c r="BE360" s="24"/>
    </row>
    <row r="361" spans="1:57" x14ac:dyDescent="0.25">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J361" s="24"/>
      <c r="AK361" s="24"/>
      <c r="AL361" s="24"/>
      <c r="AM361" s="24"/>
      <c r="AN361" s="24"/>
      <c r="AO361" s="24"/>
      <c r="AP361" s="24"/>
      <c r="AQ361" s="24"/>
      <c r="AR361" s="24"/>
      <c r="AS361" s="24"/>
      <c r="AT361" s="24"/>
      <c r="AU361" s="24"/>
      <c r="AV361" s="24"/>
      <c r="AW361" s="24"/>
      <c r="AX361" s="24"/>
      <c r="AY361" s="24"/>
      <c r="AZ361" s="24"/>
      <c r="BA361" s="24"/>
      <c r="BB361" s="24"/>
      <c r="BC361" s="24"/>
      <c r="BD361" s="24"/>
      <c r="BE361" s="24"/>
    </row>
    <row r="362" spans="1:57" x14ac:dyDescent="0.25">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J362" s="24"/>
      <c r="AK362" s="24"/>
      <c r="AL362" s="24"/>
      <c r="AM362" s="24"/>
      <c r="AN362" s="24"/>
      <c r="AO362" s="24"/>
      <c r="AP362" s="24"/>
      <c r="AQ362" s="24"/>
      <c r="AR362" s="24"/>
      <c r="AS362" s="24"/>
      <c r="AT362" s="24"/>
      <c r="AU362" s="24"/>
      <c r="AV362" s="24"/>
      <c r="AW362" s="24"/>
      <c r="AX362" s="24"/>
      <c r="AY362" s="24"/>
      <c r="AZ362" s="24"/>
      <c r="BA362" s="24"/>
      <c r="BB362" s="24"/>
      <c r="BC362" s="24"/>
      <c r="BD362" s="24"/>
      <c r="BE362" s="24"/>
    </row>
    <row r="363" spans="1:57" x14ac:dyDescent="0.25">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J363" s="24"/>
      <c r="AK363" s="24"/>
      <c r="AL363" s="24"/>
      <c r="AM363" s="24"/>
      <c r="AN363" s="24"/>
      <c r="AO363" s="24"/>
      <c r="AP363" s="24"/>
      <c r="AQ363" s="24"/>
      <c r="AR363" s="24"/>
      <c r="AS363" s="24"/>
      <c r="AT363" s="24"/>
      <c r="AU363" s="24"/>
      <c r="AV363" s="24"/>
      <c r="AW363" s="24"/>
      <c r="AX363" s="24"/>
      <c r="AY363" s="24"/>
      <c r="AZ363" s="24"/>
      <c r="BA363" s="24"/>
      <c r="BB363" s="24"/>
      <c r="BC363" s="24"/>
      <c r="BD363" s="24"/>
      <c r="BE363" s="24"/>
    </row>
    <row r="364" spans="1:57" x14ac:dyDescent="0.25">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J364" s="24"/>
      <c r="AK364" s="24"/>
      <c r="AL364" s="24"/>
      <c r="AM364" s="24"/>
      <c r="AN364" s="24"/>
      <c r="AO364" s="24"/>
      <c r="AP364" s="24"/>
      <c r="AQ364" s="24"/>
      <c r="AR364" s="24"/>
      <c r="AS364" s="24"/>
      <c r="AT364" s="24"/>
      <c r="AU364" s="24"/>
      <c r="AV364" s="24"/>
      <c r="AW364" s="24"/>
      <c r="AX364" s="24"/>
      <c r="AY364" s="24"/>
      <c r="AZ364" s="24"/>
      <c r="BA364" s="24"/>
      <c r="BB364" s="24"/>
      <c r="BC364" s="24"/>
      <c r="BD364" s="24"/>
      <c r="BE364" s="24"/>
    </row>
    <row r="365" spans="1:57" x14ac:dyDescent="0.25">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J365" s="24"/>
      <c r="AK365" s="24"/>
      <c r="AL365" s="24"/>
      <c r="AM365" s="24"/>
      <c r="AN365" s="24"/>
      <c r="AO365" s="24"/>
      <c r="AP365" s="24"/>
      <c r="AQ365" s="24"/>
      <c r="AR365" s="24"/>
      <c r="AS365" s="24"/>
      <c r="AT365" s="24"/>
      <c r="AU365" s="24"/>
      <c r="AV365" s="24"/>
      <c r="AW365" s="24"/>
      <c r="AX365" s="24"/>
      <c r="AY365" s="24"/>
      <c r="AZ365" s="24"/>
      <c r="BA365" s="24"/>
      <c r="BB365" s="24"/>
      <c r="BC365" s="24"/>
      <c r="BD365" s="24"/>
      <c r="BE365" s="24"/>
    </row>
    <row r="366" spans="1:57" x14ac:dyDescent="0.25">
      <c r="A366" s="7" t="s">
        <v>27</v>
      </c>
      <c r="B366" s="7"/>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J366" s="24"/>
      <c r="AK366" s="24"/>
      <c r="AL366" s="24"/>
      <c r="AM366" s="24"/>
      <c r="AN366" s="24"/>
      <c r="AO366" s="24"/>
      <c r="AP366" s="24"/>
      <c r="AQ366" s="24"/>
      <c r="AR366" s="24"/>
      <c r="AS366" s="24"/>
      <c r="AT366" s="24"/>
      <c r="AU366" s="24"/>
      <c r="AV366" s="24"/>
      <c r="AW366" s="24"/>
      <c r="AX366" s="24"/>
      <c r="AY366" s="24"/>
      <c r="AZ366" s="24"/>
      <c r="BA366" s="24"/>
      <c r="BB366" s="24"/>
      <c r="BC366" s="24"/>
      <c r="BD366" s="24"/>
      <c r="BE366" s="24"/>
    </row>
    <row r="367" spans="1:57" x14ac:dyDescent="0.25">
      <c r="A367" s="53">
        <v>36318</v>
      </c>
      <c r="B367" s="53"/>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J367" s="24"/>
      <c r="AK367" s="24"/>
      <c r="AL367" s="24"/>
      <c r="AM367" s="24"/>
      <c r="AN367" s="24"/>
      <c r="AO367" s="24"/>
      <c r="AP367" s="24"/>
      <c r="AQ367" s="24"/>
      <c r="AR367" s="24"/>
      <c r="AS367" s="24"/>
      <c r="AT367" s="24"/>
      <c r="AU367" s="24"/>
      <c r="AV367" s="24"/>
      <c r="AW367" s="24"/>
      <c r="AX367" s="24"/>
      <c r="AY367" s="24"/>
      <c r="AZ367" s="24"/>
      <c r="BA367" s="24"/>
      <c r="BB367" s="24"/>
      <c r="BC367" s="24"/>
      <c r="BD367" s="24"/>
      <c r="BE367" s="24"/>
    </row>
    <row r="368" spans="1:57" x14ac:dyDescent="0.25">
      <c r="A368" s="54" t="s">
        <v>35</v>
      </c>
      <c r="B368" s="5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J368" s="24"/>
      <c r="AK368" s="24"/>
      <c r="AL368" s="24"/>
      <c r="AM368" s="24"/>
      <c r="AN368" s="24"/>
      <c r="AO368" s="24"/>
      <c r="AP368" s="24"/>
      <c r="AQ368" s="24"/>
      <c r="AR368" s="24"/>
      <c r="AS368" s="24"/>
      <c r="AT368" s="24"/>
      <c r="AU368" s="24"/>
      <c r="AV368" s="24"/>
      <c r="AW368" s="24"/>
      <c r="AX368" s="24"/>
      <c r="AY368" s="24"/>
      <c r="AZ368" s="24"/>
      <c r="BA368" s="24"/>
      <c r="BB368" s="24"/>
      <c r="BC368" s="24"/>
      <c r="BD368" s="24"/>
      <c r="BE368" s="24"/>
    </row>
    <row r="369" spans="1:57" x14ac:dyDescent="0.25">
      <c r="A369" s="54" t="s">
        <v>36</v>
      </c>
      <c r="B369" s="5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J369" s="24"/>
      <c r="AK369" s="24"/>
      <c r="AL369" s="24"/>
      <c r="AM369" s="24"/>
      <c r="AN369" s="24"/>
      <c r="AO369" s="24"/>
      <c r="AP369" s="24"/>
      <c r="AQ369" s="24"/>
      <c r="AR369" s="24"/>
      <c r="AS369" s="24"/>
      <c r="AT369" s="24"/>
      <c r="AU369" s="24"/>
      <c r="AV369" s="24"/>
      <c r="AW369" s="24"/>
      <c r="AX369" s="24"/>
      <c r="AY369" s="24"/>
      <c r="AZ369" s="24"/>
      <c r="BA369" s="24"/>
      <c r="BB369" s="24"/>
      <c r="BC369" s="24"/>
      <c r="BD369" s="24"/>
      <c r="BE369" s="24"/>
    </row>
    <row r="370" spans="1:57" x14ac:dyDescent="0.25">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J370" s="24"/>
      <c r="AK370" s="24"/>
      <c r="AL370" s="24"/>
      <c r="AM370" s="24"/>
      <c r="AN370" s="24"/>
      <c r="AO370" s="24"/>
      <c r="AP370" s="24"/>
      <c r="AQ370" s="24"/>
      <c r="AR370" s="24"/>
      <c r="AS370" s="24"/>
      <c r="AT370" s="24"/>
      <c r="AU370" s="24"/>
      <c r="AV370" s="24"/>
      <c r="AW370" s="24"/>
      <c r="AX370" s="24"/>
      <c r="AY370" s="24"/>
      <c r="AZ370" s="24"/>
      <c r="BA370" s="24"/>
      <c r="BB370" s="24"/>
      <c r="BC370" s="24"/>
      <c r="BD370" s="24"/>
      <c r="BE370" s="24"/>
    </row>
    <row r="371" spans="1:57" x14ac:dyDescent="0.25">
      <c r="A371" s="53">
        <v>36319</v>
      </c>
      <c r="B371" s="53"/>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J371" s="24"/>
      <c r="AK371" s="24"/>
      <c r="AL371" s="24"/>
      <c r="AM371" s="24"/>
      <c r="AN371" s="24"/>
      <c r="AO371" s="24"/>
      <c r="AP371" s="24"/>
      <c r="AQ371" s="24"/>
      <c r="AR371" s="24"/>
      <c r="AS371" s="24"/>
      <c r="AT371" s="24"/>
      <c r="AU371" s="24"/>
      <c r="AV371" s="24"/>
      <c r="AW371" s="24"/>
      <c r="AX371" s="24"/>
      <c r="AY371" s="24"/>
      <c r="AZ371" s="24"/>
      <c r="BA371" s="24"/>
      <c r="BB371" s="24"/>
      <c r="BC371" s="24"/>
      <c r="BD371" s="24"/>
      <c r="BE371" s="24"/>
    </row>
    <row r="372" spans="1:57" x14ac:dyDescent="0.25">
      <c r="A372" s="54" t="s">
        <v>35</v>
      </c>
      <c r="B372" s="5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J372" s="24"/>
      <c r="AK372" s="24"/>
      <c r="AL372" s="24"/>
      <c r="AM372" s="24"/>
      <c r="AN372" s="24"/>
      <c r="AO372" s="24"/>
      <c r="AP372" s="24"/>
      <c r="AQ372" s="24"/>
      <c r="AR372" s="24"/>
      <c r="AS372" s="24"/>
      <c r="AT372" s="24"/>
      <c r="AU372" s="24"/>
      <c r="AV372" s="24"/>
      <c r="AW372" s="24"/>
      <c r="AX372" s="24"/>
      <c r="AY372" s="24"/>
      <c r="AZ372" s="24"/>
      <c r="BA372" s="24"/>
      <c r="BB372" s="24"/>
      <c r="BC372" s="24"/>
      <c r="BD372" s="24"/>
      <c r="BE372" s="24"/>
    </row>
    <row r="373" spans="1:57" x14ac:dyDescent="0.25">
      <c r="A373" s="54" t="s">
        <v>36</v>
      </c>
      <c r="B373" s="5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J373" s="24"/>
      <c r="AK373" s="24"/>
      <c r="AL373" s="24"/>
      <c r="AM373" s="24"/>
      <c r="AN373" s="24"/>
      <c r="AO373" s="24"/>
      <c r="AP373" s="24"/>
      <c r="AQ373" s="24"/>
      <c r="AR373" s="24"/>
      <c r="AS373" s="24"/>
      <c r="AT373" s="24"/>
      <c r="AU373" s="24"/>
      <c r="AV373" s="24"/>
      <c r="AW373" s="24"/>
      <c r="AX373" s="24"/>
      <c r="AY373" s="24"/>
      <c r="AZ373" s="24"/>
      <c r="BA373" s="24"/>
      <c r="BB373" s="24"/>
      <c r="BC373" s="24"/>
      <c r="BD373" s="24"/>
      <c r="BE373" s="24"/>
    </row>
    <row r="374" spans="1:57" x14ac:dyDescent="0.25">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J374" s="24"/>
      <c r="AK374" s="24"/>
      <c r="AL374" s="24"/>
      <c r="AM374" s="24"/>
      <c r="AN374" s="24"/>
      <c r="AO374" s="24"/>
      <c r="AP374" s="24"/>
      <c r="AQ374" s="24"/>
      <c r="AR374" s="24"/>
      <c r="AS374" s="24"/>
      <c r="AT374" s="24"/>
      <c r="AU374" s="24"/>
      <c r="AV374" s="24"/>
      <c r="AW374" s="24"/>
      <c r="AX374" s="24"/>
      <c r="AY374" s="24"/>
      <c r="AZ374" s="24"/>
      <c r="BA374" s="24"/>
      <c r="BB374" s="24"/>
      <c r="BC374" s="24"/>
      <c r="BD374" s="24"/>
      <c r="BE374" s="24"/>
    </row>
    <row r="375" spans="1:57" x14ac:dyDescent="0.25">
      <c r="A375" s="53">
        <v>36319</v>
      </c>
      <c r="B375" s="53"/>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J375" s="24"/>
      <c r="AK375" s="24"/>
      <c r="AL375" s="24"/>
      <c r="AM375" s="24"/>
      <c r="AN375" s="24"/>
      <c r="AO375" s="24"/>
      <c r="AP375" s="24"/>
      <c r="AQ375" s="24"/>
      <c r="AR375" s="24"/>
      <c r="AS375" s="24"/>
      <c r="AT375" s="24"/>
      <c r="AU375" s="24"/>
      <c r="AV375" s="24"/>
      <c r="AW375" s="24"/>
      <c r="AX375" s="24"/>
      <c r="AY375" s="24"/>
      <c r="AZ375" s="24"/>
      <c r="BA375" s="24"/>
      <c r="BB375" s="24"/>
      <c r="BC375" s="24"/>
      <c r="BD375" s="24"/>
      <c r="BE375" s="24"/>
    </row>
    <row r="376" spans="1:57" x14ac:dyDescent="0.25">
      <c r="A376" s="54" t="s">
        <v>35</v>
      </c>
      <c r="B376" s="5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J376" s="24"/>
      <c r="AK376" s="24"/>
      <c r="AL376" s="24"/>
      <c r="AM376" s="24"/>
      <c r="AN376" s="24"/>
      <c r="AO376" s="24"/>
      <c r="AP376" s="24"/>
      <c r="AQ376" s="24"/>
      <c r="AR376" s="24"/>
      <c r="AS376" s="24"/>
      <c r="AT376" s="24"/>
      <c r="AU376" s="24"/>
      <c r="AV376" s="24"/>
      <c r="AW376" s="24"/>
      <c r="AX376" s="24"/>
      <c r="AY376" s="24"/>
      <c r="AZ376" s="24"/>
      <c r="BA376" s="24"/>
      <c r="BB376" s="24"/>
      <c r="BC376" s="24"/>
      <c r="BD376" s="24"/>
      <c r="BE376" s="24"/>
    </row>
    <row r="377" spans="1:57" x14ac:dyDescent="0.25">
      <c r="A377" s="54" t="s">
        <v>36</v>
      </c>
      <c r="B377" s="5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J377" s="24"/>
      <c r="AK377" s="24"/>
      <c r="AL377" s="24"/>
      <c r="AM377" s="24"/>
      <c r="AN377" s="24"/>
      <c r="AO377" s="24"/>
      <c r="AP377" s="24"/>
      <c r="AQ377" s="24"/>
      <c r="AR377" s="24"/>
      <c r="AS377" s="24"/>
      <c r="AT377" s="24"/>
      <c r="AU377" s="24"/>
      <c r="AV377" s="24"/>
      <c r="AW377" s="24"/>
      <c r="AX377" s="24"/>
      <c r="AY377" s="24"/>
      <c r="AZ377" s="24"/>
      <c r="BA377" s="24"/>
      <c r="BB377" s="24"/>
      <c r="BC377" s="24"/>
      <c r="BD377" s="24"/>
      <c r="BE377" s="24"/>
    </row>
    <row r="378" spans="1:57" x14ac:dyDescent="0.25">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J378" s="24"/>
      <c r="AK378" s="24"/>
      <c r="AL378" s="24"/>
      <c r="AM378" s="24"/>
      <c r="AN378" s="24"/>
      <c r="AO378" s="24"/>
      <c r="AP378" s="24"/>
      <c r="AQ378" s="24"/>
      <c r="AR378" s="24"/>
      <c r="AS378" s="24"/>
      <c r="AT378" s="24"/>
      <c r="AU378" s="24"/>
      <c r="AV378" s="24"/>
      <c r="AW378" s="24"/>
      <c r="AX378" s="24"/>
      <c r="AY378" s="24"/>
      <c r="AZ378" s="24"/>
      <c r="BA378" s="24"/>
      <c r="BB378" s="24"/>
      <c r="BC378" s="24"/>
      <c r="BD378" s="24"/>
      <c r="BE378" s="24"/>
    </row>
    <row r="379" spans="1:57" x14ac:dyDescent="0.25">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J379" s="24"/>
      <c r="AK379" s="24"/>
      <c r="AL379" s="24"/>
      <c r="AM379" s="24"/>
      <c r="AN379" s="24"/>
      <c r="AO379" s="24"/>
      <c r="AP379" s="24"/>
      <c r="AQ379" s="24"/>
      <c r="AR379" s="24"/>
      <c r="AS379" s="24"/>
      <c r="AT379" s="24"/>
      <c r="AU379" s="24"/>
      <c r="AV379" s="24"/>
      <c r="AW379" s="24"/>
      <c r="AX379" s="24"/>
      <c r="AY379" s="24"/>
      <c r="AZ379" s="24"/>
      <c r="BA379" s="24"/>
      <c r="BB379" s="24"/>
      <c r="BC379" s="24"/>
      <c r="BD379" s="24"/>
      <c r="BE379" s="24"/>
    </row>
    <row r="380" spans="1:57" x14ac:dyDescent="0.25">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J380" s="24"/>
      <c r="AK380" s="24"/>
      <c r="AL380" s="24"/>
      <c r="AM380" s="24"/>
      <c r="AN380" s="24"/>
      <c r="AO380" s="24"/>
      <c r="AP380" s="24"/>
      <c r="AQ380" s="24"/>
      <c r="AR380" s="24"/>
      <c r="AS380" s="24"/>
      <c r="AT380" s="24"/>
      <c r="AU380" s="24"/>
      <c r="AV380" s="24"/>
      <c r="AW380" s="24"/>
      <c r="AX380" s="24"/>
      <c r="AY380" s="24"/>
      <c r="AZ380" s="24"/>
      <c r="BA380" s="24"/>
      <c r="BB380" s="24"/>
      <c r="BC380" s="24"/>
      <c r="BD380" s="24"/>
      <c r="BE380" s="24"/>
    </row>
    <row r="381" spans="1:57" x14ac:dyDescent="0.25">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J381" s="24"/>
      <c r="AK381" s="24"/>
      <c r="AL381" s="24"/>
      <c r="AM381" s="24"/>
      <c r="AN381" s="24"/>
      <c r="AO381" s="24"/>
      <c r="AP381" s="24"/>
      <c r="AQ381" s="24"/>
      <c r="AR381" s="24"/>
      <c r="AS381" s="24"/>
      <c r="AT381" s="24"/>
      <c r="AU381" s="24"/>
      <c r="AV381" s="24"/>
      <c r="AW381" s="24"/>
      <c r="AX381" s="24"/>
      <c r="AY381" s="24"/>
      <c r="AZ381" s="24"/>
      <c r="BA381" s="24"/>
      <c r="BB381" s="24"/>
      <c r="BC381" s="24"/>
      <c r="BD381" s="24"/>
      <c r="BE381" s="24"/>
    </row>
    <row r="382" spans="1:57" x14ac:dyDescent="0.25">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J382" s="24"/>
      <c r="AK382" s="24"/>
      <c r="AL382" s="24"/>
      <c r="AM382" s="24"/>
      <c r="AN382" s="24"/>
      <c r="AO382" s="24"/>
      <c r="AP382" s="24"/>
      <c r="AQ382" s="24"/>
      <c r="AR382" s="24"/>
      <c r="AS382" s="24"/>
      <c r="AT382" s="24"/>
      <c r="AU382" s="24"/>
      <c r="AV382" s="24"/>
      <c r="AW382" s="24"/>
      <c r="AX382" s="24"/>
      <c r="AY382" s="24"/>
      <c r="AZ382" s="24"/>
      <c r="BA382" s="24"/>
      <c r="BB382" s="24"/>
      <c r="BC382" s="24"/>
      <c r="BD382" s="24"/>
      <c r="BE382" s="24"/>
    </row>
    <row r="383" spans="1:57" x14ac:dyDescent="0.25">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J383" s="24"/>
      <c r="AK383" s="24"/>
      <c r="AL383" s="24"/>
      <c r="AM383" s="24"/>
      <c r="AN383" s="24"/>
      <c r="AO383" s="24"/>
      <c r="AP383" s="24"/>
      <c r="AQ383" s="24"/>
      <c r="AR383" s="24"/>
      <c r="AS383" s="24"/>
      <c r="AT383" s="24"/>
      <c r="AU383" s="24"/>
      <c r="AV383" s="24"/>
      <c r="AW383" s="24"/>
      <c r="AX383" s="24"/>
      <c r="AY383" s="24"/>
      <c r="AZ383" s="24"/>
      <c r="BA383" s="24"/>
      <c r="BB383" s="24"/>
      <c r="BC383" s="24"/>
      <c r="BD383" s="24"/>
      <c r="BE383" s="24"/>
    </row>
    <row r="384" spans="1:57" x14ac:dyDescent="0.25">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J384" s="24"/>
      <c r="AK384" s="24"/>
      <c r="AL384" s="24"/>
      <c r="AM384" s="24"/>
      <c r="AN384" s="24"/>
      <c r="AO384" s="24"/>
      <c r="AP384" s="24"/>
      <c r="AQ384" s="24"/>
      <c r="AR384" s="24"/>
      <c r="AS384" s="24"/>
      <c r="AT384" s="24"/>
      <c r="AU384" s="24"/>
      <c r="AV384" s="24"/>
      <c r="AW384" s="24"/>
      <c r="AX384" s="24"/>
      <c r="AY384" s="24"/>
      <c r="AZ384" s="24"/>
      <c r="BA384" s="24"/>
      <c r="BB384" s="24"/>
      <c r="BC384" s="24"/>
      <c r="BD384" s="24"/>
      <c r="BE384" s="24"/>
    </row>
    <row r="385" spans="3:57" x14ac:dyDescent="0.25">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J385" s="24"/>
      <c r="AK385" s="24"/>
      <c r="AL385" s="24"/>
      <c r="AM385" s="24"/>
      <c r="AN385" s="24"/>
      <c r="AO385" s="24"/>
      <c r="AP385" s="24"/>
      <c r="AQ385" s="24"/>
      <c r="AR385" s="24"/>
      <c r="AS385" s="24"/>
      <c r="AT385" s="24"/>
      <c r="AU385" s="24"/>
      <c r="AV385" s="24"/>
      <c r="AW385" s="24"/>
      <c r="AX385" s="24"/>
      <c r="AY385" s="24"/>
      <c r="AZ385" s="24"/>
      <c r="BA385" s="24"/>
      <c r="BB385" s="24"/>
      <c r="BC385" s="24"/>
      <c r="BD385" s="24"/>
      <c r="BE385" s="24"/>
    </row>
    <row r="386" spans="3:57" x14ac:dyDescent="0.25">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J386" s="24"/>
      <c r="AK386" s="24"/>
      <c r="AL386" s="24"/>
      <c r="AM386" s="24"/>
      <c r="AN386" s="24"/>
      <c r="AO386" s="24"/>
      <c r="AP386" s="24"/>
      <c r="AQ386" s="24"/>
      <c r="AR386" s="24"/>
      <c r="AS386" s="24"/>
      <c r="AT386" s="24"/>
      <c r="AU386" s="24"/>
      <c r="AV386" s="24"/>
      <c r="AW386" s="24"/>
      <c r="AX386" s="24"/>
      <c r="AY386" s="24"/>
      <c r="AZ386" s="24"/>
      <c r="BA386" s="24"/>
      <c r="BB386" s="24"/>
      <c r="BC386" s="24"/>
      <c r="BD386" s="24"/>
      <c r="BE386" s="24"/>
    </row>
    <row r="387" spans="3:57" x14ac:dyDescent="0.25">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J387" s="24"/>
      <c r="AK387" s="24"/>
      <c r="AL387" s="24"/>
      <c r="AM387" s="24"/>
      <c r="AN387" s="24"/>
      <c r="AO387" s="24"/>
      <c r="AP387" s="24"/>
      <c r="AQ387" s="24"/>
      <c r="AR387" s="24"/>
      <c r="AS387" s="24"/>
      <c r="AT387" s="24"/>
      <c r="AU387" s="24"/>
      <c r="AV387" s="24"/>
      <c r="AW387" s="24"/>
      <c r="AX387" s="24"/>
      <c r="AY387" s="24"/>
      <c r="AZ387" s="24"/>
      <c r="BA387" s="24"/>
      <c r="BB387" s="24"/>
      <c r="BC387" s="24"/>
      <c r="BD387" s="24"/>
      <c r="BE387" s="24"/>
    </row>
    <row r="388" spans="3:57" x14ac:dyDescent="0.25">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J388" s="24"/>
      <c r="AK388" s="24"/>
      <c r="AL388" s="24"/>
      <c r="AM388" s="24"/>
      <c r="AN388" s="24"/>
      <c r="AO388" s="24"/>
      <c r="AP388" s="24"/>
      <c r="AQ388" s="24"/>
      <c r="AR388" s="24"/>
      <c r="AS388" s="24"/>
      <c r="AT388" s="24"/>
      <c r="AU388" s="24"/>
      <c r="AV388" s="24"/>
      <c r="AW388" s="24"/>
      <c r="AX388" s="24"/>
      <c r="AY388" s="24"/>
      <c r="AZ388" s="24"/>
      <c r="BA388" s="24"/>
      <c r="BB388" s="24"/>
      <c r="BC388" s="24"/>
      <c r="BD388" s="24"/>
      <c r="BE388" s="24"/>
    </row>
    <row r="389" spans="3:57" x14ac:dyDescent="0.25">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J389" s="24"/>
      <c r="AK389" s="24"/>
      <c r="AL389" s="24"/>
      <c r="AM389" s="24"/>
      <c r="AN389" s="24"/>
      <c r="AO389" s="24"/>
      <c r="AP389" s="24"/>
      <c r="AQ389" s="24"/>
      <c r="AR389" s="24"/>
      <c r="AS389" s="24"/>
      <c r="AT389" s="24"/>
      <c r="AU389" s="24"/>
      <c r="AV389" s="24"/>
      <c r="AW389" s="24"/>
      <c r="AX389" s="24"/>
      <c r="AY389" s="24"/>
      <c r="AZ389" s="24"/>
      <c r="BA389" s="24"/>
      <c r="BB389" s="24"/>
      <c r="BC389" s="24"/>
      <c r="BD389" s="24"/>
      <c r="BE389" s="24"/>
    </row>
    <row r="390" spans="3:57" x14ac:dyDescent="0.25">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J390" s="24"/>
      <c r="AK390" s="24"/>
      <c r="AL390" s="24"/>
      <c r="AM390" s="24"/>
      <c r="AN390" s="24"/>
      <c r="AO390" s="24"/>
      <c r="AP390" s="24"/>
      <c r="AQ390" s="24"/>
      <c r="AR390" s="24"/>
      <c r="AS390" s="24"/>
      <c r="AT390" s="24"/>
      <c r="AU390" s="24"/>
      <c r="AV390" s="24"/>
      <c r="AW390" s="24"/>
      <c r="AX390" s="24"/>
      <c r="AY390" s="24"/>
      <c r="AZ390" s="24"/>
      <c r="BA390" s="24"/>
      <c r="BB390" s="24"/>
      <c r="BC390" s="24"/>
      <c r="BD390" s="24"/>
      <c r="BE390" s="24"/>
    </row>
    <row r="391" spans="3:57" x14ac:dyDescent="0.25">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J391" s="24"/>
      <c r="AK391" s="24"/>
      <c r="AL391" s="24"/>
      <c r="AM391" s="24"/>
      <c r="AN391" s="24"/>
      <c r="AO391" s="24"/>
      <c r="AP391" s="24"/>
      <c r="AQ391" s="24"/>
      <c r="AR391" s="24"/>
      <c r="AS391" s="24"/>
      <c r="AT391" s="24"/>
      <c r="AU391" s="24"/>
      <c r="AV391" s="24"/>
      <c r="AW391" s="24"/>
      <c r="AX391" s="24"/>
      <c r="AY391" s="24"/>
      <c r="AZ391" s="24"/>
      <c r="BA391" s="24"/>
      <c r="BB391" s="24"/>
      <c r="BC391" s="24"/>
      <c r="BD391" s="24"/>
      <c r="BE391" s="24"/>
    </row>
    <row r="392" spans="3:57" x14ac:dyDescent="0.25">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J392" s="24"/>
      <c r="AK392" s="24"/>
      <c r="AL392" s="24"/>
      <c r="AM392" s="24"/>
      <c r="AN392" s="24"/>
      <c r="AO392" s="24"/>
      <c r="AP392" s="24"/>
      <c r="AQ392" s="24"/>
      <c r="AR392" s="24"/>
      <c r="AS392" s="24"/>
      <c r="AT392" s="24"/>
      <c r="AU392" s="24"/>
      <c r="AV392" s="24"/>
      <c r="AW392" s="24"/>
      <c r="AX392" s="24"/>
      <c r="AY392" s="24"/>
      <c r="AZ392" s="24"/>
      <c r="BA392" s="24"/>
      <c r="BB392" s="24"/>
      <c r="BC392" s="24"/>
      <c r="BD392" s="24"/>
      <c r="BE392" s="24"/>
    </row>
    <row r="393" spans="3:57" x14ac:dyDescent="0.25">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J393" s="24"/>
      <c r="AK393" s="24"/>
      <c r="AL393" s="24"/>
      <c r="AM393" s="24"/>
      <c r="AN393" s="24"/>
      <c r="AO393" s="24"/>
      <c r="AP393" s="24"/>
      <c r="AQ393" s="24"/>
      <c r="AR393" s="24"/>
      <c r="AS393" s="24"/>
      <c r="AT393" s="24"/>
      <c r="AU393" s="24"/>
      <c r="AV393" s="24"/>
      <c r="AW393" s="24"/>
      <c r="AX393" s="24"/>
      <c r="AY393" s="24"/>
      <c r="AZ393" s="24"/>
      <c r="BA393" s="24"/>
      <c r="BB393" s="24"/>
      <c r="BC393" s="24"/>
      <c r="BD393" s="24"/>
      <c r="BE393" s="24"/>
    </row>
    <row r="394" spans="3:57" x14ac:dyDescent="0.25">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J394" s="24"/>
      <c r="AK394" s="24"/>
      <c r="AL394" s="24"/>
      <c r="AM394" s="24"/>
      <c r="AN394" s="24"/>
      <c r="AO394" s="24"/>
      <c r="AP394" s="24"/>
      <c r="AQ394" s="24"/>
      <c r="AR394" s="24"/>
      <c r="AS394" s="24"/>
      <c r="AT394" s="24"/>
      <c r="AU394" s="24"/>
      <c r="AV394" s="24"/>
      <c r="AW394" s="24"/>
      <c r="AX394" s="24"/>
      <c r="AY394" s="24"/>
      <c r="AZ394" s="24"/>
      <c r="BA394" s="24"/>
      <c r="BB394" s="24"/>
      <c r="BC394" s="24"/>
      <c r="BD394" s="24"/>
      <c r="BE394" s="24"/>
    </row>
    <row r="395" spans="3:57" x14ac:dyDescent="0.25">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J395" s="24"/>
      <c r="AK395" s="24"/>
      <c r="AL395" s="24"/>
      <c r="AM395" s="24"/>
      <c r="AN395" s="24"/>
      <c r="AO395" s="24"/>
      <c r="AP395" s="24"/>
      <c r="AQ395" s="24"/>
      <c r="AR395" s="24"/>
      <c r="AS395" s="24"/>
      <c r="AT395" s="24"/>
      <c r="AU395" s="24"/>
      <c r="AV395" s="24"/>
      <c r="AW395" s="24"/>
      <c r="AX395" s="24"/>
      <c r="AY395" s="24"/>
      <c r="AZ395" s="24"/>
      <c r="BA395" s="24"/>
      <c r="BB395" s="24"/>
      <c r="BC395" s="24"/>
      <c r="BD395" s="24"/>
      <c r="BE395" s="24"/>
    </row>
    <row r="396" spans="3:57" x14ac:dyDescent="0.25">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J396" s="24"/>
      <c r="AK396" s="24"/>
      <c r="AL396" s="24"/>
      <c r="AM396" s="24"/>
      <c r="AN396" s="24"/>
      <c r="AO396" s="24"/>
      <c r="AP396" s="24"/>
      <c r="AQ396" s="24"/>
      <c r="AR396" s="24"/>
      <c r="AS396" s="24"/>
      <c r="AT396" s="24"/>
      <c r="AU396" s="24"/>
      <c r="AV396" s="24"/>
      <c r="AW396" s="24"/>
      <c r="AX396" s="24"/>
      <c r="AY396" s="24"/>
      <c r="AZ396" s="24"/>
      <c r="BA396" s="24"/>
      <c r="BB396" s="24"/>
      <c r="BC396" s="24"/>
      <c r="BD396" s="24"/>
      <c r="BE396" s="24"/>
    </row>
    <row r="397" spans="3:57" x14ac:dyDescent="0.25">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J397" s="24"/>
      <c r="AK397" s="24"/>
      <c r="AL397" s="24"/>
      <c r="AM397" s="24"/>
      <c r="AN397" s="24"/>
      <c r="AO397" s="24"/>
      <c r="AP397" s="24"/>
      <c r="AQ397" s="24"/>
      <c r="AR397" s="24"/>
      <c r="AS397" s="24"/>
      <c r="AT397" s="24"/>
      <c r="AU397" s="24"/>
      <c r="AV397" s="24"/>
      <c r="AW397" s="24"/>
      <c r="AX397" s="24"/>
      <c r="AY397" s="24"/>
      <c r="AZ397" s="24"/>
      <c r="BA397" s="24"/>
      <c r="BB397" s="24"/>
      <c r="BC397" s="24"/>
      <c r="BD397" s="24"/>
      <c r="BE397" s="24"/>
    </row>
    <row r="398" spans="3:57" x14ac:dyDescent="0.25">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J398" s="24"/>
      <c r="AK398" s="24"/>
      <c r="AL398" s="24"/>
      <c r="AM398" s="24"/>
      <c r="AN398" s="24"/>
      <c r="AO398" s="24"/>
      <c r="AP398" s="24"/>
      <c r="AQ398" s="24"/>
      <c r="AR398" s="24"/>
      <c r="AS398" s="24"/>
      <c r="AT398" s="24"/>
      <c r="AU398" s="24"/>
      <c r="AV398" s="24"/>
      <c r="AW398" s="24"/>
      <c r="AX398" s="24"/>
      <c r="AY398" s="24"/>
      <c r="AZ398" s="24"/>
      <c r="BA398" s="24"/>
      <c r="BB398" s="24"/>
      <c r="BC398" s="24"/>
      <c r="BD398" s="24"/>
      <c r="BE398" s="24"/>
    </row>
    <row r="399" spans="3:57" x14ac:dyDescent="0.25">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J399" s="24"/>
      <c r="AK399" s="24"/>
      <c r="AL399" s="24"/>
      <c r="AM399" s="24"/>
      <c r="AN399" s="24"/>
      <c r="AO399" s="24"/>
      <c r="AP399" s="24"/>
      <c r="AQ399" s="24"/>
      <c r="AR399" s="24"/>
      <c r="AS399" s="24"/>
      <c r="AT399" s="24"/>
      <c r="AU399" s="24"/>
      <c r="AV399" s="24"/>
      <c r="AW399" s="24"/>
      <c r="AX399" s="24"/>
      <c r="AY399" s="24"/>
      <c r="AZ399" s="24"/>
      <c r="BA399" s="24"/>
      <c r="BB399" s="24"/>
      <c r="BC399" s="24"/>
      <c r="BD399" s="24"/>
      <c r="BE399" s="24"/>
    </row>
    <row r="400" spans="3:57" x14ac:dyDescent="0.25">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J400" s="24"/>
      <c r="AK400" s="24"/>
      <c r="AL400" s="24"/>
      <c r="AM400" s="24"/>
      <c r="AN400" s="24"/>
      <c r="AO400" s="24"/>
      <c r="AP400" s="24"/>
      <c r="AQ400" s="24"/>
      <c r="AR400" s="24"/>
      <c r="AS400" s="24"/>
      <c r="AT400" s="24"/>
      <c r="AU400" s="24"/>
      <c r="AV400" s="24"/>
      <c r="AW400" s="24"/>
      <c r="AX400" s="24"/>
      <c r="AY400" s="24"/>
      <c r="AZ400" s="24"/>
      <c r="BA400" s="24"/>
      <c r="BB400" s="24"/>
      <c r="BC400" s="24"/>
      <c r="BD400" s="24"/>
      <c r="BE400" s="24"/>
    </row>
    <row r="401" spans="3:57" x14ac:dyDescent="0.25">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J401" s="24"/>
      <c r="AK401" s="24"/>
      <c r="AL401" s="24"/>
      <c r="AM401" s="24"/>
      <c r="AN401" s="24"/>
      <c r="AO401" s="24"/>
      <c r="AP401" s="24"/>
      <c r="AQ401" s="24"/>
      <c r="AR401" s="24"/>
      <c r="AS401" s="24"/>
      <c r="AT401" s="24"/>
      <c r="AU401" s="24"/>
      <c r="AV401" s="24"/>
      <c r="AW401" s="24"/>
      <c r="AX401" s="24"/>
      <c r="AY401" s="24"/>
      <c r="AZ401" s="24"/>
      <c r="BA401" s="24"/>
      <c r="BB401" s="24"/>
      <c r="BC401" s="24"/>
      <c r="BD401" s="24"/>
      <c r="BE401" s="24"/>
    </row>
    <row r="402" spans="3:57" x14ac:dyDescent="0.25">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J402" s="24"/>
      <c r="AK402" s="24"/>
      <c r="AL402" s="24"/>
      <c r="AM402" s="24"/>
      <c r="AN402" s="24"/>
      <c r="AO402" s="24"/>
      <c r="AP402" s="24"/>
      <c r="AQ402" s="24"/>
      <c r="AR402" s="24"/>
      <c r="AS402" s="24"/>
      <c r="AT402" s="24"/>
      <c r="AU402" s="24"/>
      <c r="AV402" s="24"/>
      <c r="AW402" s="24"/>
      <c r="AX402" s="24"/>
      <c r="AY402" s="24"/>
      <c r="AZ402" s="24"/>
      <c r="BA402" s="24"/>
      <c r="BB402" s="24"/>
      <c r="BC402" s="24"/>
      <c r="BD402" s="24"/>
      <c r="BE402" s="24"/>
    </row>
    <row r="403" spans="3:57" x14ac:dyDescent="0.25">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J403" s="24"/>
      <c r="AK403" s="24"/>
      <c r="AL403" s="24"/>
      <c r="AM403" s="24"/>
      <c r="AN403" s="24"/>
      <c r="AO403" s="24"/>
      <c r="AP403" s="24"/>
      <c r="AQ403" s="24"/>
      <c r="AR403" s="24"/>
      <c r="AS403" s="24"/>
      <c r="AT403" s="24"/>
      <c r="AU403" s="24"/>
      <c r="AV403" s="24"/>
      <c r="AW403" s="24"/>
      <c r="AX403" s="24"/>
      <c r="AY403" s="24"/>
      <c r="AZ403" s="24"/>
      <c r="BA403" s="24"/>
      <c r="BB403" s="24"/>
      <c r="BC403" s="24"/>
      <c r="BD403" s="24"/>
      <c r="BE403" s="24"/>
    </row>
  </sheetData>
  <pageMargins left="0.5" right="0.5" top="0.5" bottom="0.5" header="0.5" footer="0.5"/>
  <pageSetup scale="62" orientation="portrait" r:id="rId1"/>
  <headerFooter alignWithMargins="0">
    <oddFooter>&amp;L&amp;8Tx Desk Logistics - Daren Farmer&amp;R&amp;8&amp;D
&amp;T</oddFooter>
  </headerFooter>
  <rowBreaks count="1" manualBreakCount="1">
    <brk id="171" max="3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51"/>
  <sheetViews>
    <sheetView workbookViewId="0">
      <selection activeCell="B8" sqref="B8"/>
    </sheetView>
  </sheetViews>
  <sheetFormatPr defaultRowHeight="13.2" x14ac:dyDescent="0.25"/>
  <cols>
    <col min="1" max="1" width="16.44140625" customWidth="1"/>
    <col min="2" max="2" width="10.33203125" bestFit="1" customWidth="1"/>
    <col min="3" max="3" width="5.6640625" customWidth="1"/>
    <col min="4" max="4" width="12.109375" customWidth="1"/>
    <col min="5" max="5" width="10.88671875" bestFit="1" customWidth="1"/>
    <col min="8" max="8" width="10" customWidth="1"/>
    <col min="10" max="10" width="12.5546875" customWidth="1"/>
  </cols>
  <sheetData>
    <row r="2" spans="1:15" x14ac:dyDescent="0.25">
      <c r="A2" s="203" t="s">
        <v>162</v>
      </c>
      <c r="B2" s="204"/>
      <c r="D2" s="144" t="s">
        <v>165</v>
      </c>
      <c r="E2" s="145"/>
      <c r="G2" s="148" t="s">
        <v>206</v>
      </c>
      <c r="H2" s="149"/>
      <c r="I2" s="24"/>
      <c r="J2" s="146" t="s">
        <v>163</v>
      </c>
      <c r="K2" s="147"/>
    </row>
    <row r="3" spans="1:15" x14ac:dyDescent="0.25">
      <c r="A3" s="24" t="s">
        <v>163</v>
      </c>
      <c r="B3" s="142">
        <f>10174-10000</f>
        <v>174</v>
      </c>
      <c r="C3" s="24"/>
      <c r="D3" s="24" t="s">
        <v>156</v>
      </c>
      <c r="E3" s="57">
        <v>15000</v>
      </c>
      <c r="F3" s="24"/>
      <c r="G3" s="101" t="s">
        <v>203</v>
      </c>
      <c r="H3" s="150">
        <v>-10000</v>
      </c>
      <c r="I3" s="24"/>
      <c r="J3" s="24" t="s">
        <v>207</v>
      </c>
      <c r="K3" s="133">
        <v>0</v>
      </c>
      <c r="L3" s="24"/>
      <c r="M3" s="24"/>
      <c r="N3" s="24"/>
      <c r="O3" s="24"/>
    </row>
    <row r="4" spans="1:15" x14ac:dyDescent="0.25">
      <c r="A4" s="24" t="s">
        <v>161</v>
      </c>
      <c r="B4" s="142">
        <v>71650</v>
      </c>
      <c r="C4" s="24"/>
      <c r="D4" s="24" t="s">
        <v>168</v>
      </c>
      <c r="E4" s="57">
        <v>0</v>
      </c>
      <c r="F4" s="24"/>
      <c r="G4" s="101" t="s">
        <v>204</v>
      </c>
      <c r="H4" s="150">
        <v>70000</v>
      </c>
      <c r="I4" s="24"/>
      <c r="J4" s="24"/>
      <c r="L4" s="24"/>
      <c r="M4" s="24"/>
      <c r="N4" s="24"/>
      <c r="O4" s="24"/>
    </row>
    <row r="5" spans="1:15" x14ac:dyDescent="0.25">
      <c r="A5" s="24" t="s">
        <v>164</v>
      </c>
      <c r="B5" s="57">
        <v>-97518</v>
      </c>
      <c r="C5" s="24"/>
      <c r="D5" s="24" t="s">
        <v>166</v>
      </c>
      <c r="E5" s="57">
        <v>0</v>
      </c>
      <c r="F5" s="24"/>
      <c r="G5" s="24"/>
      <c r="L5" s="24"/>
      <c r="M5" s="24"/>
      <c r="N5" s="24"/>
      <c r="O5" s="24"/>
    </row>
    <row r="6" spans="1:15" x14ac:dyDescent="0.25">
      <c r="A6" s="24" t="s">
        <v>170</v>
      </c>
      <c r="B6" s="57">
        <v>0</v>
      </c>
      <c r="C6" s="24"/>
      <c r="D6" s="24" t="s">
        <v>167</v>
      </c>
      <c r="E6" s="57">
        <v>0</v>
      </c>
      <c r="F6" s="24"/>
      <c r="G6" s="24"/>
      <c r="J6" s="24"/>
      <c r="K6" s="24"/>
      <c r="L6" s="24"/>
      <c r="M6" s="24"/>
      <c r="N6" s="24"/>
      <c r="O6" s="24"/>
    </row>
    <row r="7" spans="1:15" x14ac:dyDescent="0.25">
      <c r="A7" s="24" t="s">
        <v>174</v>
      </c>
      <c r="B7" s="57">
        <v>0</v>
      </c>
      <c r="C7" s="24"/>
      <c r="D7" s="24" t="s">
        <v>163</v>
      </c>
      <c r="E7" s="24">
        <f>B3-B31</f>
        <v>0</v>
      </c>
      <c r="F7" s="24"/>
      <c r="G7" s="24"/>
      <c r="J7" s="24"/>
      <c r="K7" s="24"/>
      <c r="L7" s="24"/>
      <c r="M7" s="24"/>
      <c r="N7" s="24"/>
      <c r="O7" s="24"/>
    </row>
    <row r="8" spans="1:15" x14ac:dyDescent="0.25">
      <c r="A8" s="24" t="s">
        <v>177</v>
      </c>
      <c r="B8" s="57">
        <v>0</v>
      </c>
      <c r="C8" s="24"/>
      <c r="D8" s="24" t="s">
        <v>169</v>
      </c>
      <c r="E8" s="57">
        <v>0</v>
      </c>
      <c r="F8" s="24"/>
      <c r="G8" s="24"/>
      <c r="J8" s="24"/>
      <c r="K8" s="24"/>
      <c r="L8" s="24"/>
      <c r="M8" s="24"/>
      <c r="N8" s="24"/>
      <c r="O8" s="24"/>
    </row>
    <row r="9" spans="1:15" x14ac:dyDescent="0.25">
      <c r="A9" s="24" t="s">
        <v>171</v>
      </c>
      <c r="B9" s="57">
        <v>0</v>
      </c>
      <c r="C9" s="24"/>
      <c r="D9" s="24" t="s">
        <v>170</v>
      </c>
      <c r="E9" s="57">
        <v>-15000</v>
      </c>
      <c r="F9" s="24"/>
      <c r="G9" s="24"/>
      <c r="J9" s="24"/>
      <c r="K9" s="24"/>
      <c r="L9" s="24"/>
      <c r="M9" s="24"/>
      <c r="N9" s="24"/>
      <c r="O9" s="24"/>
    </row>
    <row r="10" spans="1:15" x14ac:dyDescent="0.25">
      <c r="A10" s="24" t="s">
        <v>198</v>
      </c>
      <c r="B10" s="57">
        <f>-20000+40000</f>
        <v>20000</v>
      </c>
      <c r="C10" s="24"/>
      <c r="D10" s="24" t="s">
        <v>146</v>
      </c>
      <c r="E10" s="57">
        <v>0</v>
      </c>
      <c r="F10" s="24"/>
      <c r="G10" s="24"/>
      <c r="H10" s="24"/>
      <c r="I10" s="24"/>
      <c r="J10" s="24"/>
      <c r="K10" s="24"/>
      <c r="L10" s="24"/>
      <c r="M10" s="24"/>
      <c r="N10" s="24"/>
      <c r="O10" s="24"/>
    </row>
    <row r="11" spans="1:15" x14ac:dyDescent="0.25">
      <c r="A11" s="24" t="s">
        <v>197</v>
      </c>
      <c r="B11" s="57">
        <f>-20000-20000+20000+20000</f>
        <v>0</v>
      </c>
      <c r="C11" s="24"/>
      <c r="D11" s="24" t="s">
        <v>172</v>
      </c>
      <c r="E11" s="57">
        <v>0</v>
      </c>
      <c r="F11" s="24"/>
      <c r="G11" s="24"/>
      <c r="H11" s="24"/>
      <c r="I11" s="24"/>
      <c r="J11" s="24"/>
      <c r="K11" s="24"/>
      <c r="L11" s="24"/>
      <c r="M11" s="24"/>
      <c r="N11" s="24"/>
      <c r="O11" s="24"/>
    </row>
    <row r="12" spans="1:15" x14ac:dyDescent="0.25">
      <c r="A12" s="24"/>
      <c r="B12" s="63"/>
      <c r="C12" s="24"/>
      <c r="D12" s="24" t="s">
        <v>171</v>
      </c>
      <c r="E12" s="141">
        <f>B9</f>
        <v>0</v>
      </c>
      <c r="F12" s="24"/>
      <c r="G12" s="24"/>
      <c r="H12" s="24"/>
      <c r="I12" s="24"/>
      <c r="J12" s="24"/>
      <c r="K12" s="24"/>
      <c r="L12" s="24"/>
      <c r="M12" s="24"/>
      <c r="N12" s="24"/>
      <c r="O12" s="24"/>
    </row>
    <row r="13" spans="1:15" x14ac:dyDescent="0.25">
      <c r="A13" s="152" t="s">
        <v>214</v>
      </c>
      <c r="B13" s="153">
        <f>SUM(B3:B12)</f>
        <v>-5694</v>
      </c>
      <c r="C13" s="24"/>
      <c r="D13" s="24"/>
      <c r="E13" s="24">
        <f>SUM(E3:E12)</f>
        <v>0</v>
      </c>
      <c r="F13" s="24"/>
      <c r="G13" s="24"/>
      <c r="H13" s="24"/>
      <c r="I13" s="24"/>
      <c r="J13" s="24"/>
      <c r="K13" s="24"/>
      <c r="L13" s="24"/>
      <c r="M13" s="24"/>
      <c r="N13" s="24"/>
      <c r="O13" s="24"/>
    </row>
    <row r="14" spans="1:15" x14ac:dyDescent="0.25">
      <c r="A14" s="24"/>
      <c r="B14" s="24"/>
      <c r="C14" s="24"/>
      <c r="D14" s="24"/>
      <c r="E14" s="24"/>
      <c r="F14" s="24"/>
      <c r="G14" s="24"/>
      <c r="H14" s="24"/>
      <c r="I14" s="24"/>
      <c r="J14" s="24"/>
      <c r="K14" s="24"/>
      <c r="L14" s="24"/>
      <c r="M14" s="24"/>
      <c r="N14" s="24"/>
      <c r="O14" s="24"/>
    </row>
    <row r="15" spans="1:15" x14ac:dyDescent="0.25">
      <c r="A15" s="151" t="s">
        <v>209</v>
      </c>
      <c r="B15" s="143"/>
      <c r="C15" s="24"/>
      <c r="D15" s="24"/>
      <c r="E15" s="24"/>
      <c r="F15" s="24"/>
      <c r="G15" s="24"/>
      <c r="H15" s="24"/>
      <c r="I15" s="24"/>
      <c r="J15" s="24"/>
      <c r="K15" s="24"/>
      <c r="L15" s="24"/>
      <c r="M15" s="24"/>
      <c r="N15" s="24"/>
      <c r="O15" s="24"/>
    </row>
    <row r="16" spans="1:15" x14ac:dyDescent="0.25">
      <c r="A16" s="24" t="s">
        <v>211</v>
      </c>
      <c r="B16" s="57">
        <v>0</v>
      </c>
      <c r="C16" s="24"/>
      <c r="D16" s="24"/>
      <c r="E16" s="24"/>
      <c r="F16" s="24"/>
      <c r="G16" s="24"/>
      <c r="H16" s="24"/>
      <c r="I16" s="24"/>
      <c r="J16" s="24"/>
      <c r="K16" s="24"/>
      <c r="L16" s="24"/>
      <c r="M16" s="24"/>
      <c r="N16" s="24"/>
      <c r="O16" s="24"/>
    </row>
    <row r="17" spans="1:15" x14ac:dyDescent="0.25">
      <c r="A17" s="24" t="s">
        <v>212</v>
      </c>
      <c r="B17" s="140">
        <v>0</v>
      </c>
      <c r="C17" s="24"/>
      <c r="D17" s="24"/>
      <c r="E17" s="24"/>
      <c r="F17" s="24"/>
      <c r="G17" s="24"/>
      <c r="H17" s="24"/>
      <c r="I17" s="24"/>
      <c r="J17" s="24"/>
      <c r="K17" s="24"/>
      <c r="L17" s="24"/>
      <c r="M17" s="24"/>
      <c r="N17" s="24"/>
      <c r="O17" s="24"/>
    </row>
    <row r="18" spans="1:15" x14ac:dyDescent="0.25">
      <c r="A18" s="152" t="s">
        <v>208</v>
      </c>
      <c r="B18" s="153">
        <f>SUM(B16:B17)</f>
        <v>0</v>
      </c>
      <c r="C18" s="24"/>
      <c r="D18" s="24" t="s">
        <v>175</v>
      </c>
      <c r="E18" s="24"/>
      <c r="F18" s="24"/>
      <c r="G18" s="24"/>
      <c r="H18" s="24"/>
      <c r="I18" s="24"/>
      <c r="J18" s="24"/>
      <c r="K18" s="24"/>
      <c r="L18" s="24"/>
      <c r="M18" s="24"/>
      <c r="N18" s="24"/>
      <c r="O18" s="24"/>
    </row>
    <row r="19" spans="1:15" x14ac:dyDescent="0.25">
      <c r="A19" s="24"/>
      <c r="B19" s="24"/>
      <c r="C19" s="24"/>
      <c r="D19" s="24" t="s">
        <v>169</v>
      </c>
      <c r="E19" s="57">
        <v>0</v>
      </c>
      <c r="F19" s="24"/>
      <c r="G19" s="24"/>
      <c r="H19" s="24"/>
      <c r="I19" s="24"/>
      <c r="J19" s="24"/>
      <c r="K19" s="24"/>
      <c r="L19" s="24"/>
      <c r="M19" s="24"/>
      <c r="N19" s="24"/>
      <c r="O19" s="24"/>
    </row>
    <row r="20" spans="1:15" x14ac:dyDescent="0.25">
      <c r="A20" s="24"/>
      <c r="B20" s="24"/>
      <c r="C20" s="24"/>
      <c r="D20" s="24" t="s">
        <v>172</v>
      </c>
      <c r="E20" s="140">
        <v>0</v>
      </c>
      <c r="F20" s="24"/>
      <c r="G20" s="24"/>
      <c r="H20" s="24"/>
      <c r="I20" s="24"/>
      <c r="J20" s="24"/>
      <c r="K20" s="24"/>
      <c r="L20" s="24"/>
      <c r="M20" s="24"/>
      <c r="N20" s="24"/>
      <c r="O20" s="24"/>
    </row>
    <row r="21" spans="1:15" x14ac:dyDescent="0.25">
      <c r="A21" s="152" t="s">
        <v>210</v>
      </c>
      <c r="B21" s="153">
        <f>B13-B18</f>
        <v>-5694</v>
      </c>
      <c r="C21" s="24"/>
      <c r="D21" s="24"/>
      <c r="E21" s="101"/>
      <c r="F21" s="24"/>
      <c r="G21" s="24"/>
      <c r="J21" s="24"/>
      <c r="K21" s="24"/>
      <c r="L21" s="24"/>
      <c r="M21" s="24"/>
      <c r="N21" s="24"/>
      <c r="O21" s="24"/>
    </row>
    <row r="22" spans="1:15" x14ac:dyDescent="0.25">
      <c r="A22" s="24"/>
      <c r="B22" s="24"/>
      <c r="C22" s="24"/>
      <c r="D22" s="134" t="s">
        <v>176</v>
      </c>
      <c r="E22" s="17">
        <f>SUM(E19:E20)+E13</f>
        <v>0</v>
      </c>
      <c r="F22" s="24"/>
      <c r="G22" s="24"/>
      <c r="J22" s="24"/>
      <c r="K22" s="24"/>
      <c r="L22" s="24"/>
      <c r="M22" s="24"/>
      <c r="N22" s="24"/>
      <c r="O22" s="24"/>
    </row>
    <row r="23" spans="1:15" x14ac:dyDescent="0.25">
      <c r="A23" s="24"/>
      <c r="B23" s="24"/>
      <c r="C23" s="24"/>
      <c r="G23" s="24"/>
      <c r="J23" s="24"/>
      <c r="K23" s="24"/>
      <c r="L23" s="24"/>
      <c r="M23" s="24"/>
      <c r="N23" s="24"/>
      <c r="O23" s="24"/>
    </row>
    <row r="24" spans="1:15" x14ac:dyDescent="0.25">
      <c r="G24" s="24"/>
      <c r="J24" s="24"/>
      <c r="K24" s="24"/>
      <c r="L24" s="24"/>
      <c r="M24" s="24"/>
      <c r="N24" s="24"/>
      <c r="O24" s="24"/>
    </row>
    <row r="25" spans="1:15" x14ac:dyDescent="0.25">
      <c r="G25" s="24"/>
      <c r="J25" s="24"/>
      <c r="K25" s="24"/>
      <c r="L25" s="24"/>
      <c r="M25" s="24"/>
      <c r="N25" s="24"/>
      <c r="O25" s="24"/>
    </row>
    <row r="26" spans="1:15" x14ac:dyDescent="0.25">
      <c r="G26" s="24"/>
      <c r="H26" s="24"/>
      <c r="I26" s="24"/>
      <c r="J26" s="24"/>
      <c r="K26" s="24"/>
      <c r="L26" s="24"/>
      <c r="M26" s="24"/>
      <c r="N26" s="24"/>
      <c r="O26" s="24"/>
    </row>
    <row r="27" spans="1:15" x14ac:dyDescent="0.25">
      <c r="A27" s="162" t="s">
        <v>213</v>
      </c>
      <c r="B27" s="163"/>
      <c r="C27" s="24"/>
      <c r="G27" s="24"/>
      <c r="H27" s="24"/>
      <c r="I27" s="24"/>
      <c r="J27" s="24"/>
      <c r="K27" s="24"/>
      <c r="L27" s="24"/>
      <c r="M27" s="24"/>
      <c r="N27" s="24"/>
      <c r="O27" s="24"/>
    </row>
    <row r="28" spans="1:15" x14ac:dyDescent="0.25">
      <c r="A28" s="154" t="s">
        <v>205</v>
      </c>
      <c r="B28" s="155">
        <f>IF((-(B21-B31)+H3)&lt;0,0,(-(B21-B31)+H3))</f>
        <v>0</v>
      </c>
      <c r="C28" s="24"/>
      <c r="D28" s="24"/>
      <c r="G28" s="24"/>
      <c r="H28" s="24"/>
      <c r="I28" s="24"/>
      <c r="J28" s="24"/>
      <c r="K28" s="24"/>
      <c r="L28" s="24"/>
      <c r="M28" s="24"/>
      <c r="N28" s="24"/>
      <c r="O28" s="24"/>
    </row>
    <row r="29" spans="1:15" x14ac:dyDescent="0.25">
      <c r="A29" s="156" t="s">
        <v>215</v>
      </c>
      <c r="B29" s="157">
        <f>IF(B21-H4&lt;0,0,B21-H4)</f>
        <v>0</v>
      </c>
      <c r="C29" s="24"/>
      <c r="D29" s="24"/>
      <c r="E29" s="24"/>
    </row>
    <row r="30" spans="1:15" x14ac:dyDescent="0.25">
      <c r="A30" s="158"/>
      <c r="B30" s="159"/>
      <c r="C30" s="101"/>
      <c r="D30" s="101"/>
      <c r="E30" s="101"/>
    </row>
    <row r="31" spans="1:15" x14ac:dyDescent="0.25">
      <c r="A31" s="160" t="s">
        <v>216</v>
      </c>
      <c r="B31" s="161">
        <f>IF(B3-K3&lt;0,0,B3-K3)</f>
        <v>174</v>
      </c>
      <c r="C31" s="101"/>
      <c r="D31" s="101"/>
      <c r="E31" s="101"/>
    </row>
    <row r="32" spans="1:15" x14ac:dyDescent="0.25">
      <c r="A32" s="24"/>
      <c r="B32" s="24"/>
      <c r="C32" s="101"/>
      <c r="D32" s="101"/>
      <c r="E32" s="101"/>
    </row>
    <row r="33" spans="1:7" x14ac:dyDescent="0.25">
      <c r="A33" s="24"/>
      <c r="B33" s="24"/>
      <c r="C33" s="101"/>
      <c r="D33" s="101"/>
      <c r="E33" s="101"/>
    </row>
    <row r="34" spans="1:7" x14ac:dyDescent="0.25">
      <c r="A34" s="24"/>
      <c r="B34" s="24"/>
      <c r="C34" s="24"/>
      <c r="D34" s="24"/>
      <c r="E34" s="24"/>
    </row>
    <row r="35" spans="1:7" x14ac:dyDescent="0.25">
      <c r="A35" s="133"/>
      <c r="B35" s="134"/>
      <c r="C35" s="24"/>
      <c r="D35" s="24"/>
      <c r="E35" s="24"/>
    </row>
    <row r="36" spans="1:7" x14ac:dyDescent="0.25">
      <c r="B36" s="24"/>
      <c r="C36" s="24"/>
      <c r="D36" s="24"/>
      <c r="E36" s="24"/>
    </row>
    <row r="37" spans="1:7" x14ac:dyDescent="0.25">
      <c r="B37" s="24"/>
      <c r="C37" s="24"/>
      <c r="D37" s="24"/>
      <c r="E37" s="24"/>
    </row>
    <row r="38" spans="1:7" x14ac:dyDescent="0.25">
      <c r="B38" s="24"/>
      <c r="C38" s="24"/>
      <c r="D38" s="24"/>
      <c r="E38" s="24"/>
    </row>
    <row r="39" spans="1:7" x14ac:dyDescent="0.25">
      <c r="B39" s="24"/>
      <c r="C39" s="24"/>
      <c r="D39" s="24"/>
      <c r="E39" s="24"/>
    </row>
    <row r="40" spans="1:7" x14ac:dyDescent="0.25">
      <c r="B40" s="24"/>
      <c r="C40" s="24"/>
      <c r="D40" s="24"/>
      <c r="E40" s="24"/>
      <c r="G40" s="17"/>
    </row>
    <row r="41" spans="1:7" x14ac:dyDescent="0.25">
      <c r="B41" s="24"/>
      <c r="C41" s="24"/>
      <c r="D41" s="24"/>
      <c r="E41" s="24"/>
      <c r="G41" s="17"/>
    </row>
    <row r="42" spans="1:7" x14ac:dyDescent="0.25">
      <c r="G42" s="17"/>
    </row>
    <row r="43" spans="1:7" x14ac:dyDescent="0.25">
      <c r="B43" s="31"/>
      <c r="G43" s="17"/>
    </row>
    <row r="44" spans="1:7" x14ac:dyDescent="0.25">
      <c r="B44" s="31"/>
    </row>
    <row r="45" spans="1:7" x14ac:dyDescent="0.25">
      <c r="A45" s="56"/>
      <c r="B45" s="139"/>
      <c r="E45" s="56"/>
      <c r="F45" s="56"/>
      <c r="G45" s="135"/>
    </row>
    <row r="46" spans="1:7" x14ac:dyDescent="0.25">
      <c r="B46" s="31"/>
      <c r="E46" s="56"/>
      <c r="F46" s="56"/>
      <c r="G46" s="135"/>
    </row>
    <row r="47" spans="1:7" x14ac:dyDescent="0.25">
      <c r="B47" s="31"/>
    </row>
    <row r="48" spans="1:7" x14ac:dyDescent="0.25">
      <c r="B48" s="101"/>
    </row>
    <row r="49" spans="2:2" x14ac:dyDescent="0.25">
      <c r="B49" s="101"/>
    </row>
    <row r="50" spans="2:2" x14ac:dyDescent="0.25">
      <c r="B50" s="101"/>
    </row>
    <row r="51" spans="2:2" x14ac:dyDescent="0.25">
      <c r="B51" s="24"/>
    </row>
  </sheetData>
  <mergeCells count="1">
    <mergeCell ref="A2:B2"/>
  </mergeCells>
  <pageMargins left="0.75" right="0.75" top="1" bottom="1" header="0.5" footer="0.5"/>
  <pageSetup orientation="portrait" horizontalDpi="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47"/>
  <sheetViews>
    <sheetView tabSelected="1" zoomScale="80" workbookViewId="0">
      <selection activeCell="A6" sqref="A6"/>
    </sheetView>
  </sheetViews>
  <sheetFormatPr defaultRowHeight="13.2" x14ac:dyDescent="0.25"/>
  <cols>
    <col min="3" max="3" width="10.6640625" style="136" bestFit="1" customWidth="1"/>
    <col min="4" max="9" width="11.33203125" customWidth="1"/>
    <col min="10" max="10" width="2.5546875" customWidth="1"/>
    <col min="11" max="12" width="12.33203125" bestFit="1" customWidth="1"/>
    <col min="13" max="13" width="2.5546875" customWidth="1"/>
    <col min="14" max="14" width="12.33203125" customWidth="1"/>
    <col min="15" max="15" width="39.5546875" style="24" customWidth="1"/>
    <col min="16" max="24" width="9.109375" style="24" customWidth="1"/>
  </cols>
  <sheetData>
    <row r="1" spans="1:24" ht="17.399999999999999" x14ac:dyDescent="0.3">
      <c r="A1" s="184" t="s">
        <v>0</v>
      </c>
      <c r="B1" s="185"/>
      <c r="C1" s="186"/>
      <c r="D1" s="185"/>
      <c r="E1" s="185"/>
      <c r="F1" s="185"/>
      <c r="G1" s="185"/>
      <c r="H1" s="185"/>
      <c r="I1" s="185"/>
      <c r="J1" s="185"/>
      <c r="K1" s="185"/>
      <c r="L1" s="185"/>
      <c r="M1" s="185"/>
      <c r="N1" s="185"/>
      <c r="O1" s="187"/>
    </row>
    <row r="2" spans="1:24" ht="17.399999999999999" x14ac:dyDescent="0.3">
      <c r="A2" s="184" t="s">
        <v>179</v>
      </c>
      <c r="B2" s="185"/>
      <c r="C2" s="186"/>
      <c r="D2" s="185"/>
      <c r="E2" s="185"/>
      <c r="F2" s="185"/>
      <c r="G2" s="185"/>
      <c r="H2" s="185"/>
      <c r="I2" s="185"/>
      <c r="J2" s="185"/>
      <c r="K2" s="185"/>
      <c r="L2" s="185"/>
      <c r="M2" s="185"/>
      <c r="N2" s="185"/>
      <c r="O2" s="187"/>
    </row>
    <row r="3" spans="1:24" ht="17.399999999999999" x14ac:dyDescent="0.3">
      <c r="A3" s="184"/>
      <c r="B3" s="185"/>
      <c r="C3" s="186"/>
      <c r="D3" s="185"/>
      <c r="E3" s="185"/>
      <c r="F3" s="185"/>
      <c r="G3" s="185"/>
      <c r="H3" s="185"/>
      <c r="I3" s="185"/>
      <c r="J3" s="185"/>
      <c r="K3" s="185"/>
      <c r="L3" s="185"/>
      <c r="M3" s="185"/>
      <c r="N3" s="185"/>
      <c r="O3" s="187"/>
    </row>
    <row r="4" spans="1:24" ht="17.399999999999999" x14ac:dyDescent="0.3">
      <c r="A4" s="188" t="s">
        <v>253</v>
      </c>
      <c r="B4" s="185"/>
      <c r="C4" s="186"/>
      <c r="D4" s="185"/>
      <c r="E4" s="185"/>
      <c r="F4" s="185"/>
      <c r="G4" s="185"/>
      <c r="H4" s="185"/>
      <c r="I4" s="185"/>
      <c r="J4" s="185"/>
      <c r="K4" s="185"/>
      <c r="L4" s="185"/>
      <c r="M4" s="185"/>
      <c r="N4" s="185"/>
      <c r="O4" s="187"/>
    </row>
    <row r="5" spans="1:24" ht="17.399999999999999" x14ac:dyDescent="0.3">
      <c r="A5" s="184" t="s">
        <v>261</v>
      </c>
      <c r="B5" s="185"/>
      <c r="C5" s="186"/>
      <c r="D5" s="185"/>
      <c r="E5" s="185"/>
      <c r="F5" s="185"/>
      <c r="G5" s="185"/>
      <c r="H5" s="185"/>
      <c r="I5" s="185"/>
      <c r="J5" s="185"/>
      <c r="K5" s="185"/>
      <c r="L5" s="185"/>
      <c r="M5" s="185"/>
      <c r="N5" s="185"/>
      <c r="O5" s="187"/>
    </row>
    <row r="6" spans="1:24" ht="17.399999999999999" x14ac:dyDescent="0.3">
      <c r="A6" s="189"/>
      <c r="B6" s="185"/>
      <c r="C6" s="186"/>
      <c r="D6" s="185"/>
      <c r="E6" s="185"/>
      <c r="F6" s="185"/>
      <c r="G6" s="185"/>
      <c r="H6" s="185"/>
      <c r="I6" s="185"/>
      <c r="J6" s="185"/>
      <c r="K6" s="185"/>
      <c r="L6" s="185"/>
      <c r="M6" s="185"/>
      <c r="N6" s="185"/>
      <c r="O6" s="187"/>
    </row>
    <row r="7" spans="1:24" s="2" customFormat="1" ht="17.399999999999999" x14ac:dyDescent="0.3">
      <c r="A7" s="184"/>
      <c r="B7" s="184"/>
      <c r="C7" s="190"/>
      <c r="D7" s="191">
        <v>36739</v>
      </c>
      <c r="E7" s="191">
        <v>36740</v>
      </c>
      <c r="F7" s="191">
        <v>36741</v>
      </c>
      <c r="G7" s="191">
        <v>36742</v>
      </c>
      <c r="H7" s="191">
        <v>36743</v>
      </c>
      <c r="I7" s="191">
        <v>36744</v>
      </c>
      <c r="J7" s="191"/>
      <c r="K7" s="191" t="s">
        <v>188</v>
      </c>
      <c r="L7" s="191" t="s">
        <v>180</v>
      </c>
      <c r="M7" s="191"/>
      <c r="N7" s="191" t="s">
        <v>189</v>
      </c>
      <c r="O7" s="192"/>
      <c r="P7" s="89"/>
      <c r="Q7" s="89"/>
      <c r="R7" s="89"/>
      <c r="S7" s="89"/>
      <c r="T7" s="89"/>
      <c r="U7" s="89"/>
      <c r="V7" s="89"/>
      <c r="W7" s="89"/>
      <c r="X7" s="89"/>
    </row>
    <row r="8" spans="1:24" ht="17.399999999999999" x14ac:dyDescent="0.3">
      <c r="A8" s="185" t="s">
        <v>181</v>
      </c>
      <c r="B8" s="185">
        <v>9746</v>
      </c>
      <c r="C8" s="193">
        <v>137880</v>
      </c>
      <c r="D8" s="187">
        <v>14159</v>
      </c>
      <c r="E8" s="187">
        <v>13144</v>
      </c>
      <c r="F8" s="187">
        <v>13880</v>
      </c>
      <c r="G8" s="187">
        <v>14291</v>
      </c>
      <c r="H8" s="187">
        <v>14209</v>
      </c>
      <c r="I8" s="187">
        <v>14126</v>
      </c>
      <c r="J8" s="187"/>
      <c r="K8" s="192">
        <f t="shared" ref="K8:K31" si="0">AVERAGE(D8:I8)</f>
        <v>13968.166666666666</v>
      </c>
      <c r="L8" s="187">
        <v>15155</v>
      </c>
      <c r="M8" s="187"/>
      <c r="N8" s="187">
        <f t="shared" ref="N8:N30" si="1">K8-L8</f>
        <v>-1186.8333333333339</v>
      </c>
      <c r="O8" s="187"/>
    </row>
    <row r="9" spans="1:24" ht="17.399999999999999" x14ac:dyDescent="0.3">
      <c r="A9" s="185" t="s">
        <v>254</v>
      </c>
      <c r="B9" s="185">
        <v>9828</v>
      </c>
      <c r="C9" s="193">
        <v>252799</v>
      </c>
      <c r="D9" s="187">
        <v>3430</v>
      </c>
      <c r="E9" s="187">
        <v>3247</v>
      </c>
      <c r="F9" s="187">
        <v>1910</v>
      </c>
      <c r="G9" s="187">
        <v>2914</v>
      </c>
      <c r="H9" s="187">
        <v>2764</v>
      </c>
      <c r="I9" s="187">
        <v>2815</v>
      </c>
      <c r="J9" s="187"/>
      <c r="K9" s="192">
        <f t="shared" si="0"/>
        <v>2846.6666666666665</v>
      </c>
      <c r="L9" s="187">
        <v>1688</v>
      </c>
      <c r="M9" s="187"/>
      <c r="N9" s="187">
        <f>K9-L9</f>
        <v>1158.6666666666665</v>
      </c>
      <c r="O9" s="187"/>
    </row>
    <row r="10" spans="1:24" ht="17.399999999999999" x14ac:dyDescent="0.3">
      <c r="A10" s="185" t="s">
        <v>259</v>
      </c>
      <c r="B10" s="185">
        <v>9643</v>
      </c>
      <c r="C10" s="193">
        <v>137924</v>
      </c>
      <c r="D10" s="187"/>
      <c r="E10" s="187"/>
      <c r="F10" s="187"/>
      <c r="G10" s="187"/>
      <c r="H10" s="187"/>
      <c r="I10" s="187"/>
      <c r="J10" s="187"/>
      <c r="K10" s="192">
        <v>26400</v>
      </c>
      <c r="L10" s="187">
        <v>35783</v>
      </c>
      <c r="M10" s="187"/>
      <c r="N10" s="187">
        <f>K10-L10</f>
        <v>-9383</v>
      </c>
      <c r="O10" s="187"/>
    </row>
    <row r="11" spans="1:24" ht="17.399999999999999" x14ac:dyDescent="0.3">
      <c r="A11" s="185" t="s">
        <v>260</v>
      </c>
      <c r="B11" s="185">
        <v>9748</v>
      </c>
      <c r="C11" s="193">
        <v>137205</v>
      </c>
      <c r="D11" s="187"/>
      <c r="E11" s="187"/>
      <c r="F11" s="187"/>
      <c r="G11" s="187"/>
      <c r="H11" s="187"/>
      <c r="I11" s="187"/>
      <c r="J11" s="187"/>
      <c r="K11" s="192">
        <v>7700</v>
      </c>
      <c r="L11" s="187">
        <v>6770</v>
      </c>
      <c r="M11" s="187"/>
      <c r="N11" s="187">
        <f>K11-L11</f>
        <v>930</v>
      </c>
      <c r="O11" s="187"/>
    </row>
    <row r="12" spans="1:24" ht="17.399999999999999" x14ac:dyDescent="0.3">
      <c r="A12" s="185" t="s">
        <v>250</v>
      </c>
      <c r="B12" s="185">
        <v>6884</v>
      </c>
      <c r="C12" s="193">
        <v>125899</v>
      </c>
      <c r="D12" s="187">
        <v>45929</v>
      </c>
      <c r="E12" s="187">
        <v>43547</v>
      </c>
      <c r="F12" s="187">
        <v>45551</v>
      </c>
      <c r="G12" s="187">
        <v>45917</v>
      </c>
      <c r="H12" s="187">
        <v>45122</v>
      </c>
      <c r="I12" s="187">
        <v>45563</v>
      </c>
      <c r="J12" s="187"/>
      <c r="K12" s="192">
        <f t="shared" si="0"/>
        <v>45271.5</v>
      </c>
      <c r="L12" s="187">
        <v>46185</v>
      </c>
      <c r="M12" s="187"/>
      <c r="N12" s="187">
        <f t="shared" si="1"/>
        <v>-913.5</v>
      </c>
      <c r="O12" s="187"/>
    </row>
    <row r="13" spans="1:24" ht="17.399999999999999" x14ac:dyDescent="0.3">
      <c r="A13" s="185" t="s">
        <v>182</v>
      </c>
      <c r="B13" s="185">
        <v>9734</v>
      </c>
      <c r="C13" s="193">
        <v>133388</v>
      </c>
      <c r="D13" s="187">
        <v>12475</v>
      </c>
      <c r="E13" s="187">
        <v>12474</v>
      </c>
      <c r="F13" s="187">
        <v>11796</v>
      </c>
      <c r="G13" s="187">
        <v>13157</v>
      </c>
      <c r="H13" s="187">
        <v>13162</v>
      </c>
      <c r="I13" s="187">
        <v>13166</v>
      </c>
      <c r="J13" s="187"/>
      <c r="K13" s="192">
        <f t="shared" si="0"/>
        <v>12705</v>
      </c>
      <c r="L13" s="187">
        <v>16000</v>
      </c>
      <c r="M13" s="187"/>
      <c r="N13" s="187">
        <f t="shared" si="1"/>
        <v>-3295</v>
      </c>
      <c r="O13" s="187"/>
    </row>
    <row r="14" spans="1:24" ht="17.399999999999999" x14ac:dyDescent="0.3">
      <c r="A14" s="185" t="s">
        <v>182</v>
      </c>
      <c r="B14" s="185">
        <v>9687</v>
      </c>
      <c r="C14" s="193">
        <v>125783</v>
      </c>
      <c r="D14" s="187">
        <v>13412</v>
      </c>
      <c r="E14" s="187">
        <v>13037</v>
      </c>
      <c r="F14" s="187">
        <v>13014</v>
      </c>
      <c r="G14" s="187">
        <v>13161</v>
      </c>
      <c r="H14" s="187">
        <v>13024</v>
      </c>
      <c r="I14" s="187">
        <v>12924</v>
      </c>
      <c r="J14" s="187"/>
      <c r="K14" s="192">
        <f t="shared" si="0"/>
        <v>13095.333333333334</v>
      </c>
      <c r="L14" s="187">
        <v>14660</v>
      </c>
      <c r="M14" s="187"/>
      <c r="N14" s="187">
        <f t="shared" si="1"/>
        <v>-1564.6666666666661</v>
      </c>
      <c r="O14" s="187"/>
    </row>
    <row r="15" spans="1:24" ht="17.399999999999999" x14ac:dyDescent="0.3">
      <c r="A15" s="185" t="s">
        <v>255</v>
      </c>
      <c r="B15" s="185">
        <v>6789</v>
      </c>
      <c r="C15" s="193">
        <v>108151</v>
      </c>
      <c r="D15" s="187">
        <v>12540</v>
      </c>
      <c r="E15" s="187">
        <v>12644</v>
      </c>
      <c r="F15" s="187">
        <v>12339</v>
      </c>
      <c r="G15" s="187">
        <v>13104</v>
      </c>
      <c r="H15" s="187">
        <v>13082</v>
      </c>
      <c r="I15" s="187">
        <v>12694</v>
      </c>
      <c r="J15" s="187"/>
      <c r="K15" s="192">
        <f t="shared" si="0"/>
        <v>12733.833333333334</v>
      </c>
      <c r="L15" s="187">
        <v>12018</v>
      </c>
      <c r="M15" s="187"/>
      <c r="N15" s="187">
        <f t="shared" si="1"/>
        <v>715.83333333333394</v>
      </c>
      <c r="O15" s="187" t="s">
        <v>147</v>
      </c>
    </row>
    <row r="16" spans="1:24" ht="17.399999999999999" x14ac:dyDescent="0.3">
      <c r="A16" s="185" t="s">
        <v>183</v>
      </c>
      <c r="B16" s="185">
        <v>3081</v>
      </c>
      <c r="C16" s="193">
        <v>126336</v>
      </c>
      <c r="D16" s="187">
        <v>5492</v>
      </c>
      <c r="E16" s="187">
        <v>5873</v>
      </c>
      <c r="F16" s="187">
        <v>5745</v>
      </c>
      <c r="G16" s="187">
        <v>5773</v>
      </c>
      <c r="H16" s="187">
        <v>5931</v>
      </c>
      <c r="I16" s="187">
        <v>5764</v>
      </c>
      <c r="J16" s="187"/>
      <c r="K16" s="192">
        <f t="shared" si="0"/>
        <v>5763</v>
      </c>
      <c r="L16" s="187">
        <v>6669</v>
      </c>
      <c r="M16" s="187"/>
      <c r="N16" s="187">
        <f t="shared" si="1"/>
        <v>-906</v>
      </c>
      <c r="O16" s="187"/>
    </row>
    <row r="17" spans="1:24" ht="17.399999999999999" x14ac:dyDescent="0.3">
      <c r="A17" s="185" t="s">
        <v>183</v>
      </c>
      <c r="B17" s="185">
        <v>6742</v>
      </c>
      <c r="C17" s="193">
        <v>126365</v>
      </c>
      <c r="D17" s="187">
        <v>3813</v>
      </c>
      <c r="E17" s="187">
        <v>3805</v>
      </c>
      <c r="F17" s="187">
        <v>3838</v>
      </c>
      <c r="G17" s="187">
        <v>3849</v>
      </c>
      <c r="H17" s="187">
        <v>3824</v>
      </c>
      <c r="I17" s="187">
        <v>3819</v>
      </c>
      <c r="J17" s="187"/>
      <c r="K17" s="192">
        <f t="shared" si="0"/>
        <v>3824.6666666666665</v>
      </c>
      <c r="L17" s="187">
        <v>4819</v>
      </c>
      <c r="M17" s="187"/>
      <c r="N17" s="187">
        <f t="shared" si="1"/>
        <v>-994.33333333333348</v>
      </c>
      <c r="O17" s="187"/>
    </row>
    <row r="18" spans="1:24" ht="17.399999999999999" x14ac:dyDescent="0.3">
      <c r="A18" s="185" t="s">
        <v>183</v>
      </c>
      <c r="B18" s="185">
        <v>9780</v>
      </c>
      <c r="C18" s="193">
        <v>126278</v>
      </c>
      <c r="D18" s="187">
        <v>5087</v>
      </c>
      <c r="E18" s="187">
        <v>5068</v>
      </c>
      <c r="F18" s="187">
        <v>5047</v>
      </c>
      <c r="G18" s="187">
        <v>5027</v>
      </c>
      <c r="H18" s="187">
        <v>4978</v>
      </c>
      <c r="I18" s="187">
        <v>4958</v>
      </c>
      <c r="J18" s="187"/>
      <c r="K18" s="192">
        <f t="shared" si="0"/>
        <v>5027.5</v>
      </c>
      <c r="L18" s="187">
        <v>7000</v>
      </c>
      <c r="M18" s="187"/>
      <c r="N18" s="187">
        <f>K18-L18</f>
        <v>-1972.5</v>
      </c>
      <c r="O18" s="187"/>
    </row>
    <row r="19" spans="1:24" ht="17.399999999999999" x14ac:dyDescent="0.3">
      <c r="A19" s="185" t="s">
        <v>183</v>
      </c>
      <c r="B19" s="185">
        <v>6067</v>
      </c>
      <c r="C19" s="193">
        <v>126281</v>
      </c>
      <c r="D19" s="187">
        <v>6710</v>
      </c>
      <c r="E19" s="187">
        <v>4839</v>
      </c>
      <c r="F19" s="187">
        <v>6635</v>
      </c>
      <c r="G19" s="187">
        <v>6411</v>
      </c>
      <c r="H19" s="187">
        <v>6323</v>
      </c>
      <c r="I19" s="187">
        <v>6040</v>
      </c>
      <c r="J19" s="187"/>
      <c r="K19" s="192">
        <f t="shared" si="0"/>
        <v>6159.666666666667</v>
      </c>
      <c r="L19" s="187">
        <v>6697</v>
      </c>
      <c r="M19" s="187"/>
      <c r="N19" s="187">
        <f>K19-L19</f>
        <v>-537.33333333333303</v>
      </c>
      <c r="O19" s="187"/>
    </row>
    <row r="20" spans="1:24" ht="17.399999999999999" x14ac:dyDescent="0.3">
      <c r="A20" s="185" t="s">
        <v>200</v>
      </c>
      <c r="B20" s="185">
        <v>9658</v>
      </c>
      <c r="C20" s="193">
        <v>125822</v>
      </c>
      <c r="D20" s="187">
        <v>8621</v>
      </c>
      <c r="E20" s="187">
        <v>9117</v>
      </c>
      <c r="F20" s="187">
        <v>8535</v>
      </c>
      <c r="G20" s="187">
        <v>8694</v>
      </c>
      <c r="H20" s="187">
        <v>8715</v>
      </c>
      <c r="I20" s="187">
        <v>9055</v>
      </c>
      <c r="J20" s="187"/>
      <c r="K20" s="192">
        <f t="shared" si="0"/>
        <v>8789.5</v>
      </c>
      <c r="L20" s="187">
        <v>8000</v>
      </c>
      <c r="M20" s="187"/>
      <c r="N20" s="187">
        <f t="shared" si="1"/>
        <v>789.5</v>
      </c>
      <c r="O20" s="187"/>
    </row>
    <row r="21" spans="1:24" ht="17.399999999999999" x14ac:dyDescent="0.3">
      <c r="A21" s="185" t="s">
        <v>184</v>
      </c>
      <c r="B21" s="185">
        <v>6674</v>
      </c>
      <c r="C21" s="193">
        <v>140991</v>
      </c>
      <c r="D21" s="187">
        <v>3929</v>
      </c>
      <c r="E21" s="187">
        <v>3894</v>
      </c>
      <c r="F21" s="187">
        <v>3945</v>
      </c>
      <c r="G21" s="187">
        <v>4458</v>
      </c>
      <c r="H21" s="187">
        <v>4458</v>
      </c>
      <c r="I21" s="187">
        <v>4532</v>
      </c>
      <c r="J21" s="187"/>
      <c r="K21" s="192">
        <f t="shared" si="0"/>
        <v>4202.666666666667</v>
      </c>
      <c r="L21" s="187">
        <v>5596</v>
      </c>
      <c r="M21" s="187"/>
      <c r="N21" s="187">
        <f t="shared" si="1"/>
        <v>-1393.333333333333</v>
      </c>
      <c r="O21" s="187"/>
    </row>
    <row r="22" spans="1:24" ht="17.399999999999999" x14ac:dyDescent="0.3">
      <c r="A22" s="185" t="s">
        <v>256</v>
      </c>
      <c r="B22" s="185">
        <v>6210</v>
      </c>
      <c r="C22" s="193">
        <v>138785</v>
      </c>
      <c r="D22" s="187">
        <v>5991</v>
      </c>
      <c r="E22" s="187">
        <v>5975</v>
      </c>
      <c r="F22" s="187">
        <v>6699</v>
      </c>
      <c r="G22" s="187">
        <v>6521</v>
      </c>
      <c r="H22" s="187">
        <v>6506</v>
      </c>
      <c r="I22" s="187">
        <v>6498</v>
      </c>
      <c r="J22" s="187"/>
      <c r="K22" s="192">
        <f t="shared" si="0"/>
        <v>6365</v>
      </c>
      <c r="L22" s="187">
        <v>7748</v>
      </c>
      <c r="M22" s="187"/>
      <c r="N22" s="187">
        <f>K22-L22</f>
        <v>-1383</v>
      </c>
      <c r="O22" s="187"/>
    </row>
    <row r="23" spans="1:24" ht="17.399999999999999" x14ac:dyDescent="0.3">
      <c r="A23" s="185" t="s">
        <v>156</v>
      </c>
      <c r="B23" s="185">
        <v>6633</v>
      </c>
      <c r="C23" s="193">
        <v>128839</v>
      </c>
      <c r="D23" s="187">
        <v>20377</v>
      </c>
      <c r="E23" s="187">
        <v>19087</v>
      </c>
      <c r="F23" s="187">
        <v>19553</v>
      </c>
      <c r="G23" s="187">
        <v>18706</v>
      </c>
      <c r="H23" s="187">
        <v>19547</v>
      </c>
      <c r="I23" s="187">
        <v>17848</v>
      </c>
      <c r="J23" s="187"/>
      <c r="K23" s="192">
        <f t="shared" si="0"/>
        <v>19186.333333333332</v>
      </c>
      <c r="L23" s="187">
        <v>22500</v>
      </c>
      <c r="M23" s="187"/>
      <c r="N23" s="187">
        <f t="shared" si="1"/>
        <v>-3313.6666666666679</v>
      </c>
      <c r="O23" s="187"/>
    </row>
    <row r="24" spans="1:24" ht="17.399999999999999" x14ac:dyDescent="0.3">
      <c r="A24" s="185" t="s">
        <v>201</v>
      </c>
      <c r="B24" s="185">
        <v>4136</v>
      </c>
      <c r="C24" s="193">
        <v>125809</v>
      </c>
      <c r="D24" s="187">
        <v>1951</v>
      </c>
      <c r="E24" s="187">
        <v>3073</v>
      </c>
      <c r="F24" s="187">
        <v>3210</v>
      </c>
      <c r="G24" s="187">
        <v>2164</v>
      </c>
      <c r="H24" s="187">
        <v>2174</v>
      </c>
      <c r="I24" s="187">
        <v>2200</v>
      </c>
      <c r="J24" s="187"/>
      <c r="K24" s="192">
        <f t="shared" si="0"/>
        <v>2462</v>
      </c>
      <c r="L24" s="187">
        <v>1470</v>
      </c>
      <c r="M24" s="187"/>
      <c r="N24" s="187">
        <f t="shared" si="1"/>
        <v>992</v>
      </c>
      <c r="O24" s="187"/>
    </row>
    <row r="25" spans="1:24" ht="17.399999999999999" x14ac:dyDescent="0.3">
      <c r="A25" s="185" t="s">
        <v>257</v>
      </c>
      <c r="B25" s="185">
        <v>6673</v>
      </c>
      <c r="C25" s="193">
        <v>156258</v>
      </c>
      <c r="D25" s="187">
        <v>1263</v>
      </c>
      <c r="E25" s="187">
        <v>1263</v>
      </c>
      <c r="F25" s="187">
        <v>1263</v>
      </c>
      <c r="G25" s="187">
        <v>1263</v>
      </c>
      <c r="H25" s="187">
        <v>1263</v>
      </c>
      <c r="I25" s="187">
        <v>1263</v>
      </c>
      <c r="J25" s="187"/>
      <c r="K25" s="192">
        <f t="shared" si="0"/>
        <v>1263</v>
      </c>
      <c r="L25" s="187">
        <v>754</v>
      </c>
      <c r="M25" s="187"/>
      <c r="N25" s="187">
        <f>K25-L25</f>
        <v>509</v>
      </c>
      <c r="O25" s="187"/>
    </row>
    <row r="26" spans="1:24" ht="17.399999999999999" x14ac:dyDescent="0.3">
      <c r="A26" s="185" t="s">
        <v>185</v>
      </c>
      <c r="B26" s="185">
        <v>6534</v>
      </c>
      <c r="C26" s="193">
        <v>205893</v>
      </c>
      <c r="D26" s="187">
        <v>1526</v>
      </c>
      <c r="E26" s="187">
        <v>1692</v>
      </c>
      <c r="F26" s="187">
        <v>1828</v>
      </c>
      <c r="G26" s="187">
        <v>1807</v>
      </c>
      <c r="H26" s="187">
        <v>1793</v>
      </c>
      <c r="I26" s="187">
        <v>1826</v>
      </c>
      <c r="J26" s="187"/>
      <c r="K26" s="192">
        <f t="shared" si="0"/>
        <v>1745.3333333333333</v>
      </c>
      <c r="L26" s="187">
        <v>994</v>
      </c>
      <c r="M26" s="187"/>
      <c r="N26" s="187">
        <f t="shared" si="1"/>
        <v>751.33333333333326</v>
      </c>
      <c r="O26" s="187"/>
    </row>
    <row r="27" spans="1:24" ht="17.399999999999999" x14ac:dyDescent="0.3">
      <c r="A27" s="185" t="s">
        <v>185</v>
      </c>
      <c r="B27" s="185">
        <v>6614</v>
      </c>
      <c r="C27" s="193">
        <v>130917</v>
      </c>
      <c r="D27" s="187">
        <v>3823</v>
      </c>
      <c r="E27" s="187">
        <v>3724</v>
      </c>
      <c r="F27" s="187">
        <v>3821</v>
      </c>
      <c r="G27" s="187">
        <v>3718</v>
      </c>
      <c r="H27" s="187">
        <v>2656</v>
      </c>
      <c r="I27" s="187">
        <v>2656</v>
      </c>
      <c r="J27" s="187"/>
      <c r="K27" s="192">
        <f t="shared" si="0"/>
        <v>3399.6666666666665</v>
      </c>
      <c r="L27" s="187">
        <v>2656</v>
      </c>
      <c r="M27" s="187"/>
      <c r="N27" s="187">
        <f>K27-L27</f>
        <v>743.66666666666652</v>
      </c>
      <c r="O27" s="187"/>
    </row>
    <row r="28" spans="1:24" ht="17.399999999999999" x14ac:dyDescent="0.3">
      <c r="A28" s="185" t="s">
        <v>186</v>
      </c>
      <c r="B28" s="185">
        <v>9760</v>
      </c>
      <c r="C28" s="193">
        <v>137552</v>
      </c>
      <c r="D28" s="187">
        <v>15104</v>
      </c>
      <c r="E28" s="187">
        <v>15131</v>
      </c>
      <c r="F28" s="187">
        <v>14792</v>
      </c>
      <c r="G28" s="187">
        <v>14877</v>
      </c>
      <c r="H28" s="187">
        <v>14969</v>
      </c>
      <c r="I28" s="187">
        <v>15043</v>
      </c>
      <c r="J28" s="187"/>
      <c r="K28" s="192">
        <f t="shared" si="0"/>
        <v>14986</v>
      </c>
      <c r="L28" s="187">
        <v>13724</v>
      </c>
      <c r="M28" s="187"/>
      <c r="N28" s="187">
        <f t="shared" si="1"/>
        <v>1262</v>
      </c>
      <c r="O28" s="187" t="s">
        <v>147</v>
      </c>
    </row>
    <row r="29" spans="1:24" s="76" customFormat="1" ht="17.399999999999999" x14ac:dyDescent="0.3">
      <c r="A29" s="194" t="s">
        <v>251</v>
      </c>
      <c r="B29" s="194">
        <v>6884</v>
      </c>
      <c r="C29" s="195">
        <v>132975</v>
      </c>
      <c r="D29" s="196">
        <v>33811</v>
      </c>
      <c r="E29" s="196">
        <v>32058</v>
      </c>
      <c r="F29" s="196">
        <v>33533</v>
      </c>
      <c r="G29" s="196">
        <v>33802</v>
      </c>
      <c r="H29" s="196">
        <v>33217</v>
      </c>
      <c r="I29" s="196">
        <v>33542</v>
      </c>
      <c r="J29" s="196"/>
      <c r="K29" s="198">
        <f t="shared" si="0"/>
        <v>33327.166666666664</v>
      </c>
      <c r="L29" s="196">
        <v>34000</v>
      </c>
      <c r="M29" s="196"/>
      <c r="N29" s="196">
        <f t="shared" si="1"/>
        <v>-672.83333333333576</v>
      </c>
      <c r="O29" s="196"/>
      <c r="P29" s="67"/>
      <c r="Q29" s="67"/>
      <c r="R29" s="67"/>
      <c r="S29" s="67"/>
      <c r="T29" s="67"/>
      <c r="U29" s="67"/>
      <c r="V29" s="67"/>
      <c r="W29" s="67"/>
      <c r="X29" s="67"/>
    </row>
    <row r="30" spans="1:24" s="76" customFormat="1" ht="17.399999999999999" x14ac:dyDescent="0.3">
      <c r="A30" s="194" t="s">
        <v>187</v>
      </c>
      <c r="B30" s="194">
        <v>9766</v>
      </c>
      <c r="C30" s="195">
        <v>138599</v>
      </c>
      <c r="D30" s="196">
        <v>30202</v>
      </c>
      <c r="E30" s="196">
        <v>30068</v>
      </c>
      <c r="F30" s="196">
        <v>29917</v>
      </c>
      <c r="G30" s="196">
        <v>29734</v>
      </c>
      <c r="H30" s="196">
        <v>29618</v>
      </c>
      <c r="I30" s="196">
        <v>29481</v>
      </c>
      <c r="J30" s="196"/>
      <c r="K30" s="198">
        <f t="shared" si="0"/>
        <v>29836.666666666668</v>
      </c>
      <c r="L30" s="196">
        <v>31830</v>
      </c>
      <c r="M30" s="196"/>
      <c r="N30" s="196">
        <f t="shared" si="1"/>
        <v>-1993.3333333333321</v>
      </c>
      <c r="O30" s="196"/>
      <c r="P30" s="67"/>
      <c r="Q30" s="67"/>
      <c r="R30" s="67"/>
      <c r="S30" s="67"/>
      <c r="T30" s="67"/>
      <c r="U30" s="67"/>
      <c r="V30" s="67"/>
      <c r="W30" s="67"/>
      <c r="X30" s="67"/>
    </row>
    <row r="31" spans="1:24" s="76" customFormat="1" ht="17.399999999999999" x14ac:dyDescent="0.3">
      <c r="A31" s="194" t="s">
        <v>258</v>
      </c>
      <c r="B31" s="194">
        <v>5155</v>
      </c>
      <c r="C31" s="195">
        <v>138628</v>
      </c>
      <c r="D31" s="196">
        <v>5402</v>
      </c>
      <c r="E31" s="196">
        <v>5204</v>
      </c>
      <c r="F31" s="196">
        <v>7928</v>
      </c>
      <c r="G31" s="196">
        <v>7592</v>
      </c>
      <c r="H31" s="196">
        <v>7956</v>
      </c>
      <c r="I31" s="196">
        <v>7569</v>
      </c>
      <c r="J31" s="196"/>
      <c r="K31" s="198">
        <f t="shared" si="0"/>
        <v>6941.833333333333</v>
      </c>
      <c r="L31" s="196">
        <v>4931</v>
      </c>
      <c r="M31" s="196"/>
      <c r="N31" s="196">
        <f>K31-L31</f>
        <v>2010.833333333333</v>
      </c>
      <c r="O31" s="196"/>
      <c r="P31" s="67"/>
      <c r="Q31" s="67"/>
      <c r="R31" s="67"/>
      <c r="S31" s="67"/>
      <c r="T31" s="67"/>
      <c r="U31" s="67"/>
      <c r="V31" s="67"/>
      <c r="W31" s="67"/>
      <c r="X31" s="67"/>
    </row>
    <row r="32" spans="1:24" ht="17.399999999999999" x14ac:dyDescent="0.3">
      <c r="A32" s="185"/>
      <c r="B32" s="185"/>
      <c r="C32" s="186"/>
      <c r="D32" s="187"/>
      <c r="E32" s="187"/>
      <c r="F32" s="187"/>
      <c r="G32" s="187"/>
      <c r="H32" s="187"/>
      <c r="I32" s="187"/>
      <c r="J32" s="187"/>
      <c r="K32" s="187"/>
      <c r="L32" s="187"/>
      <c r="M32" s="187"/>
      <c r="N32" s="187"/>
      <c r="O32" s="187"/>
    </row>
    <row r="33" spans="1:16" ht="17.399999999999999" x14ac:dyDescent="0.3">
      <c r="A33" s="185"/>
      <c r="B33" s="185"/>
      <c r="C33" s="186"/>
      <c r="D33" s="187"/>
      <c r="E33" s="187"/>
      <c r="F33" s="187"/>
      <c r="G33" s="187"/>
      <c r="H33" s="187"/>
      <c r="I33" s="187"/>
      <c r="J33" s="187"/>
      <c r="K33" s="187">
        <f>SUM(K8:K31)</f>
        <v>288000.49999999994</v>
      </c>
      <c r="L33" s="187">
        <f>SUM(L8:L31)</f>
        <v>307647</v>
      </c>
      <c r="M33" s="187"/>
      <c r="N33" s="185"/>
      <c r="O33" s="187"/>
    </row>
    <row r="34" spans="1:16" ht="17.399999999999999" x14ac:dyDescent="0.3">
      <c r="A34" s="185"/>
      <c r="B34" s="185"/>
      <c r="C34" s="186"/>
      <c r="D34" s="187"/>
      <c r="E34" s="187"/>
      <c r="F34" s="187"/>
      <c r="G34" s="187"/>
      <c r="H34" s="187"/>
      <c r="I34" s="187"/>
      <c r="J34" s="187"/>
      <c r="K34" s="187"/>
      <c r="L34" s="187"/>
      <c r="M34" s="187"/>
      <c r="N34" s="185"/>
      <c r="O34" s="187"/>
    </row>
    <row r="35" spans="1:16" ht="17.399999999999999" x14ac:dyDescent="0.3">
      <c r="A35" s="185"/>
      <c r="B35" s="185"/>
      <c r="C35" s="186"/>
      <c r="D35" s="187"/>
      <c r="E35" s="187"/>
      <c r="F35" s="187"/>
      <c r="G35" s="187"/>
      <c r="H35" s="187"/>
      <c r="I35" s="187"/>
      <c r="J35" s="187"/>
      <c r="K35" s="187"/>
      <c r="L35" s="187"/>
      <c r="M35" s="187"/>
      <c r="N35" s="185"/>
      <c r="O35" s="187"/>
    </row>
    <row r="36" spans="1:16" ht="17.399999999999999" x14ac:dyDescent="0.3">
      <c r="A36" s="185"/>
      <c r="B36" s="185"/>
      <c r="C36" s="186"/>
      <c r="D36" s="187"/>
      <c r="E36" s="187"/>
      <c r="F36" s="187"/>
      <c r="G36" s="187"/>
      <c r="H36" s="187"/>
      <c r="I36" s="187"/>
      <c r="J36" s="187"/>
      <c r="K36" s="187" t="s">
        <v>252</v>
      </c>
      <c r="L36" s="187" t="s">
        <v>189</v>
      </c>
      <c r="M36" s="187"/>
      <c r="N36" s="196">
        <f>K33-L33</f>
        <v>-19646.500000000058</v>
      </c>
      <c r="O36" s="187"/>
    </row>
    <row r="37" spans="1:16" ht="17.399999999999999" x14ac:dyDescent="0.3">
      <c r="A37" s="185"/>
      <c r="B37" s="185"/>
      <c r="C37" s="186"/>
      <c r="D37" s="187"/>
      <c r="E37" s="187"/>
      <c r="F37" s="187"/>
      <c r="G37" s="187"/>
      <c r="H37" s="187"/>
      <c r="I37" s="187"/>
      <c r="J37" s="187"/>
      <c r="K37" s="187"/>
      <c r="L37" s="187"/>
      <c r="M37" s="187"/>
      <c r="N37" s="185"/>
      <c r="O37" s="187"/>
    </row>
    <row r="38" spans="1:16" ht="17.399999999999999" x14ac:dyDescent="0.3">
      <c r="A38" s="185"/>
      <c r="B38" s="185"/>
      <c r="C38" s="186"/>
      <c r="D38" s="187"/>
      <c r="E38" s="187"/>
      <c r="F38" s="187"/>
      <c r="G38" s="187"/>
      <c r="H38" s="187"/>
      <c r="I38" s="187"/>
      <c r="J38" s="187"/>
      <c r="K38" s="187"/>
      <c r="L38" s="187"/>
      <c r="M38" s="187"/>
      <c r="N38" s="187"/>
      <c r="O38" s="187"/>
    </row>
    <row r="39" spans="1:16" ht="17.399999999999999" x14ac:dyDescent="0.3">
      <c r="A39" s="185" t="s">
        <v>250</v>
      </c>
      <c r="B39" s="185">
        <v>6884</v>
      </c>
      <c r="C39" s="193">
        <v>125899</v>
      </c>
      <c r="D39" s="187" t="s">
        <v>147</v>
      </c>
      <c r="E39" s="187" t="s">
        <v>147</v>
      </c>
      <c r="F39" s="187" t="s">
        <v>147</v>
      </c>
      <c r="G39" s="187" t="s">
        <v>147</v>
      </c>
      <c r="H39" s="187" t="s">
        <v>147</v>
      </c>
      <c r="I39" s="187" t="s">
        <v>147</v>
      </c>
      <c r="J39" s="187"/>
      <c r="K39" s="187" t="s">
        <v>147</v>
      </c>
      <c r="L39" s="187">
        <v>48134</v>
      </c>
      <c r="M39" s="187"/>
      <c r="N39" s="187" t="e">
        <f>K39-L39</f>
        <v>#VALUE!</v>
      </c>
      <c r="O39" s="187" t="s">
        <v>147</v>
      </c>
    </row>
    <row r="40" spans="1:16" ht="17.399999999999999" x14ac:dyDescent="0.3">
      <c r="A40" s="194" t="s">
        <v>251</v>
      </c>
      <c r="B40" s="194">
        <v>6884</v>
      </c>
      <c r="C40" s="195">
        <v>132975</v>
      </c>
      <c r="D40" s="196"/>
      <c r="E40" s="196"/>
      <c r="F40" s="196"/>
      <c r="G40" s="196"/>
      <c r="H40" s="196"/>
      <c r="I40" s="196"/>
      <c r="J40" s="196"/>
      <c r="K40" s="196"/>
      <c r="L40" s="196">
        <v>34000</v>
      </c>
      <c r="M40" s="196"/>
      <c r="N40" s="187">
        <f>K40-L40</f>
        <v>-34000</v>
      </c>
      <c r="O40" s="187"/>
    </row>
    <row r="41" spans="1:16" ht="17.399999999999999" x14ac:dyDescent="0.3">
      <c r="A41" s="185" t="s">
        <v>252</v>
      </c>
      <c r="B41" s="185">
        <v>6884</v>
      </c>
      <c r="C41" s="186"/>
      <c r="D41" s="185">
        <v>89221</v>
      </c>
      <c r="E41" s="185">
        <v>88741</v>
      </c>
      <c r="F41" s="185">
        <v>88604</v>
      </c>
      <c r="G41" s="185">
        <v>94662</v>
      </c>
      <c r="H41" s="185">
        <v>89044</v>
      </c>
      <c r="I41" s="185">
        <v>88552</v>
      </c>
      <c r="J41" s="185"/>
      <c r="K41" s="185"/>
      <c r="L41" s="185" t="s">
        <v>147</v>
      </c>
      <c r="M41" s="185"/>
      <c r="N41" s="197"/>
      <c r="O41" s="187"/>
    </row>
    <row r="42" spans="1:16" ht="17.399999999999999" x14ac:dyDescent="0.3">
      <c r="A42" s="185"/>
      <c r="B42" s="185"/>
      <c r="C42" s="186"/>
      <c r="D42" s="185"/>
      <c r="E42" s="185"/>
      <c r="F42" s="185"/>
      <c r="G42" s="185"/>
      <c r="H42" s="185"/>
      <c r="I42" s="185"/>
      <c r="J42" s="185"/>
      <c r="K42" s="185"/>
      <c r="L42" s="185"/>
      <c r="M42" s="185"/>
      <c r="N42" s="197"/>
      <c r="O42" s="187"/>
    </row>
    <row r="44" spans="1:16" x14ac:dyDescent="0.25">
      <c r="A44" t="s">
        <v>190</v>
      </c>
      <c r="B44" t="s">
        <v>191</v>
      </c>
      <c r="N44" s="17"/>
    </row>
    <row r="45" spans="1:16" x14ac:dyDescent="0.25">
      <c r="B45" t="s">
        <v>192</v>
      </c>
    </row>
    <row r="46" spans="1:16" x14ac:dyDescent="0.25">
      <c r="B46" t="s">
        <v>193</v>
      </c>
    </row>
    <row r="47" spans="1:16" x14ac:dyDescent="0.25">
      <c r="B47" t="s">
        <v>194</v>
      </c>
      <c r="D47" s="136">
        <f>D45*0.8</f>
        <v>0</v>
      </c>
      <c r="E47" s="136">
        <f>E45*0.8</f>
        <v>0</v>
      </c>
      <c r="F47" s="136">
        <f>F45*0.8</f>
        <v>0</v>
      </c>
      <c r="G47" s="136">
        <f>G45*0.8</f>
        <v>0</v>
      </c>
      <c r="H47" s="136">
        <f>H45*0.8</f>
        <v>0</v>
      </c>
      <c r="I47" s="136"/>
      <c r="K47" s="136">
        <f>AVERAGE(D47:H47)</f>
        <v>0</v>
      </c>
      <c r="P47" s="24">
        <f>K47-L46</f>
        <v>0</v>
      </c>
    </row>
  </sheetData>
  <pageMargins left="0.75" right="0.75" top="1" bottom="1" header="0.5" footer="0.5"/>
  <pageSetup scale="7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4"/>
  <sheetViews>
    <sheetView zoomScale="80" workbookViewId="0">
      <selection activeCell="O10" sqref="O10"/>
    </sheetView>
  </sheetViews>
  <sheetFormatPr defaultRowHeight="13.2" x14ac:dyDescent="0.25"/>
  <cols>
    <col min="3" max="19" width="10.33203125" bestFit="1" customWidth="1"/>
  </cols>
  <sheetData>
    <row r="1" spans="1:48" x14ac:dyDescent="0.25">
      <c r="A1" t="s">
        <v>247</v>
      </c>
    </row>
    <row r="4" spans="1:48" x14ac:dyDescent="0.25">
      <c r="C4" s="177">
        <v>36708</v>
      </c>
      <c r="D4" s="177">
        <v>36709</v>
      </c>
      <c r="E4" s="177">
        <v>36710</v>
      </c>
      <c r="F4" s="177">
        <v>36711</v>
      </c>
      <c r="G4" s="177">
        <v>36712</v>
      </c>
      <c r="H4" s="177">
        <v>36713</v>
      </c>
      <c r="I4" s="177">
        <v>36714</v>
      </c>
      <c r="J4" s="177">
        <v>36715</v>
      </c>
      <c r="K4" s="177">
        <v>36716</v>
      </c>
      <c r="L4" s="177">
        <v>36717</v>
      </c>
      <c r="M4" s="177">
        <v>36718</v>
      </c>
      <c r="N4" s="177">
        <v>36719</v>
      </c>
      <c r="O4" s="177">
        <v>36720</v>
      </c>
      <c r="P4" s="177">
        <v>36721</v>
      </c>
      <c r="Q4" s="177">
        <v>36722</v>
      </c>
      <c r="R4" s="177">
        <v>36723</v>
      </c>
      <c r="S4" s="177">
        <v>36724</v>
      </c>
      <c r="T4" s="177">
        <v>36725</v>
      </c>
      <c r="U4" s="177">
        <v>36726</v>
      </c>
      <c r="V4" s="177">
        <v>36727</v>
      </c>
      <c r="W4" s="177">
        <v>36728</v>
      </c>
      <c r="X4" s="177">
        <v>36729</v>
      </c>
      <c r="Y4" s="177">
        <v>36730</v>
      </c>
      <c r="Z4" s="177">
        <v>36731</v>
      </c>
      <c r="AA4" s="177">
        <v>36732</v>
      </c>
      <c r="AB4" s="177">
        <v>36733</v>
      </c>
      <c r="AC4" s="177">
        <v>36734</v>
      </c>
      <c r="AD4" s="177">
        <v>36735</v>
      </c>
      <c r="AE4" s="177">
        <v>36736</v>
      </c>
      <c r="AF4" s="177">
        <v>36737</v>
      </c>
      <c r="AG4" s="177">
        <v>36738</v>
      </c>
    </row>
    <row r="5" spans="1:48" x14ac:dyDescent="0.25">
      <c r="C5" s="177"/>
      <c r="D5" s="177"/>
      <c r="E5" s="177"/>
      <c r="F5" s="177"/>
      <c r="G5" s="177"/>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177"/>
    </row>
    <row r="6" spans="1:48" x14ac:dyDescent="0.25">
      <c r="A6" s="7" t="s">
        <v>248</v>
      </c>
      <c r="C6" s="177"/>
      <c r="D6" s="177"/>
      <c r="E6" s="177"/>
      <c r="F6" s="177"/>
      <c r="G6" s="177"/>
      <c r="H6" s="177"/>
      <c r="I6" s="177"/>
      <c r="J6" s="177"/>
      <c r="K6" s="177"/>
      <c r="L6" s="177"/>
      <c r="M6" s="177"/>
      <c r="N6" s="177"/>
      <c r="O6" s="177"/>
      <c r="P6" s="177"/>
      <c r="Q6" s="177"/>
      <c r="R6" s="177"/>
      <c r="S6" s="177"/>
      <c r="T6" s="177"/>
      <c r="U6" s="177"/>
      <c r="V6" s="177"/>
      <c r="W6" s="177"/>
      <c r="X6" s="177"/>
      <c r="Y6" s="177"/>
      <c r="Z6" s="177"/>
      <c r="AA6" s="177"/>
      <c r="AB6" s="177"/>
      <c r="AC6" s="177"/>
      <c r="AD6" s="177"/>
      <c r="AE6" s="177"/>
      <c r="AF6" s="177"/>
      <c r="AG6" s="177"/>
    </row>
    <row r="7" spans="1:48" x14ac:dyDescent="0.25">
      <c r="A7" t="s">
        <v>244</v>
      </c>
      <c r="B7" t="s">
        <v>245</v>
      </c>
      <c r="C7" s="24">
        <v>59322</v>
      </c>
      <c r="D7" s="24">
        <v>58379</v>
      </c>
      <c r="E7" s="24">
        <v>57722</v>
      </c>
      <c r="F7" s="24">
        <v>59238</v>
      </c>
      <c r="G7" s="24">
        <v>65544</v>
      </c>
      <c r="H7" s="24">
        <v>70963</v>
      </c>
      <c r="I7" s="24">
        <v>69848</v>
      </c>
      <c r="J7" s="24">
        <v>67224</v>
      </c>
      <c r="K7" s="24">
        <v>67345</v>
      </c>
      <c r="L7" s="24">
        <v>70949</v>
      </c>
      <c r="M7" s="24">
        <v>69274</v>
      </c>
      <c r="N7" s="24">
        <v>69591</v>
      </c>
      <c r="O7" s="24">
        <v>69799</v>
      </c>
      <c r="P7" s="24">
        <v>66908</v>
      </c>
      <c r="Q7" s="24">
        <v>63133</v>
      </c>
      <c r="R7" s="24">
        <v>63286</v>
      </c>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row>
    <row r="8" spans="1:48" x14ac:dyDescent="0.25">
      <c r="B8" t="s">
        <v>246</v>
      </c>
      <c r="C8" s="24">
        <v>60698</v>
      </c>
      <c r="D8" s="24">
        <v>59771</v>
      </c>
      <c r="E8" s="24">
        <v>58812</v>
      </c>
      <c r="F8" s="24">
        <v>60358</v>
      </c>
      <c r="G8" s="24">
        <v>67238</v>
      </c>
      <c r="H8" s="24">
        <v>72800</v>
      </c>
      <c r="I8" s="24">
        <v>71655</v>
      </c>
      <c r="J8" s="24">
        <v>68971</v>
      </c>
      <c r="K8" s="24">
        <v>69174</v>
      </c>
      <c r="L8" s="24">
        <v>72772</v>
      </c>
      <c r="M8" s="24">
        <v>71217</v>
      </c>
      <c r="N8" s="24">
        <v>71071</v>
      </c>
      <c r="O8" s="24">
        <v>71763</v>
      </c>
      <c r="P8" s="24">
        <v>67279</v>
      </c>
      <c r="Q8" s="24">
        <v>63501</v>
      </c>
      <c r="R8" s="24">
        <v>65307</v>
      </c>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row>
    <row r="9" spans="1:48" x14ac:dyDescent="0.25">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row>
    <row r="10" spans="1:48" x14ac:dyDescent="0.25">
      <c r="A10" t="s">
        <v>18</v>
      </c>
      <c r="B10" t="s">
        <v>245</v>
      </c>
      <c r="C10" s="24"/>
      <c r="D10" s="24"/>
      <c r="E10" s="24"/>
      <c r="F10" s="24"/>
      <c r="G10" s="24"/>
      <c r="H10" s="24"/>
      <c r="I10" s="24"/>
      <c r="J10" s="24"/>
      <c r="K10" s="24"/>
      <c r="L10" s="24"/>
      <c r="M10" s="24"/>
      <c r="N10" s="24"/>
      <c r="O10" s="24"/>
      <c r="P10" s="24">
        <v>60100</v>
      </c>
      <c r="Q10" s="24">
        <v>55700</v>
      </c>
      <c r="R10" s="24">
        <v>57900</v>
      </c>
      <c r="S10" s="24">
        <v>65000</v>
      </c>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row>
    <row r="11" spans="1:48" x14ac:dyDescent="0.25">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row>
    <row r="12" spans="1:48" x14ac:dyDescent="0.25">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row>
    <row r="13" spans="1:48" x14ac:dyDescent="0.25">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row>
    <row r="14" spans="1:48" x14ac:dyDescent="0.25">
      <c r="C14" s="24"/>
      <c r="D14" s="24"/>
      <c r="E14" s="24"/>
      <c r="F14" s="24"/>
      <c r="G14" s="24"/>
      <c r="H14" s="24"/>
      <c r="I14" s="24"/>
      <c r="J14" s="24"/>
      <c r="K14" s="24"/>
      <c r="L14" s="24"/>
      <c r="M14" s="24"/>
      <c r="N14" s="24"/>
      <c r="O14" s="24"/>
      <c r="P14" s="24"/>
      <c r="Q14" s="24"/>
      <c r="R14" s="24"/>
    </row>
    <row r="15" spans="1:48" x14ac:dyDescent="0.25">
      <c r="C15" s="24"/>
      <c r="D15" s="24"/>
      <c r="E15" s="24"/>
      <c r="F15" s="24"/>
      <c r="G15" s="24"/>
      <c r="H15" s="24"/>
      <c r="I15" s="24"/>
      <c r="J15" s="24"/>
      <c r="K15" s="24"/>
      <c r="L15" s="24"/>
      <c r="M15" s="24"/>
      <c r="N15" s="24"/>
      <c r="O15" s="24"/>
      <c r="P15" s="24"/>
      <c r="Q15" s="24"/>
      <c r="R15" s="24"/>
    </row>
    <row r="16" spans="1:48" x14ac:dyDescent="0.25">
      <c r="C16" s="24"/>
      <c r="D16" s="24"/>
      <c r="E16" s="24"/>
      <c r="F16" s="24"/>
      <c r="G16" s="24"/>
      <c r="H16" s="24"/>
      <c r="I16" s="24"/>
      <c r="J16" s="24"/>
      <c r="K16" s="24"/>
      <c r="L16" s="24"/>
      <c r="M16" s="24"/>
      <c r="N16" s="24"/>
      <c r="O16" s="24"/>
      <c r="P16" s="24"/>
      <c r="Q16" s="24"/>
      <c r="R16" s="24"/>
    </row>
    <row r="17" spans="3:18" x14ac:dyDescent="0.25">
      <c r="C17" s="24"/>
      <c r="D17" s="24"/>
      <c r="E17" s="24"/>
      <c r="F17" s="24"/>
      <c r="G17" s="24"/>
      <c r="H17" s="24"/>
      <c r="I17" s="24"/>
      <c r="J17" s="24"/>
      <c r="K17" s="24"/>
      <c r="L17" s="24"/>
      <c r="M17" s="24"/>
      <c r="N17" s="24"/>
      <c r="O17" s="24"/>
      <c r="P17" s="24"/>
      <c r="Q17" s="24"/>
      <c r="R17" s="24"/>
    </row>
    <row r="18" spans="3:18" x14ac:dyDescent="0.25">
      <c r="C18" s="24"/>
      <c r="D18" s="24"/>
      <c r="E18" s="24"/>
      <c r="F18" s="24"/>
      <c r="G18" s="24"/>
      <c r="H18" s="24"/>
      <c r="I18" s="24"/>
      <c r="J18" s="24"/>
      <c r="K18" s="24"/>
      <c r="L18" s="24"/>
      <c r="M18" s="24"/>
      <c r="N18" s="24"/>
      <c r="O18" s="24"/>
      <c r="P18" s="24"/>
      <c r="Q18" s="24"/>
      <c r="R18" s="24"/>
    </row>
    <row r="19" spans="3:18" x14ac:dyDescent="0.25">
      <c r="C19" s="24"/>
      <c r="D19" s="24"/>
      <c r="E19" s="24"/>
      <c r="F19" s="24"/>
      <c r="G19" s="24"/>
      <c r="H19" s="24"/>
      <c r="I19" s="24"/>
      <c r="J19" s="24"/>
      <c r="K19" s="24"/>
      <c r="L19" s="24"/>
      <c r="M19" s="24"/>
      <c r="N19" s="24"/>
      <c r="O19" s="24"/>
      <c r="P19" s="24"/>
      <c r="Q19" s="24"/>
      <c r="R19" s="24"/>
    </row>
    <row r="20" spans="3:18" x14ac:dyDescent="0.25">
      <c r="C20" s="24"/>
      <c r="D20" s="24"/>
      <c r="E20" s="24"/>
      <c r="F20" s="24"/>
      <c r="G20" s="24"/>
      <c r="H20" s="24"/>
      <c r="I20" s="24"/>
      <c r="J20" s="24"/>
      <c r="K20" s="24"/>
      <c r="L20" s="24"/>
      <c r="M20" s="24"/>
      <c r="N20" s="24"/>
      <c r="O20" s="24"/>
      <c r="P20" s="24"/>
      <c r="Q20" s="24"/>
      <c r="R20" s="24"/>
    </row>
    <row r="21" spans="3:18" x14ac:dyDescent="0.25">
      <c r="C21" s="24"/>
      <c r="D21" s="24"/>
      <c r="E21" s="24"/>
      <c r="F21" s="24"/>
      <c r="G21" s="24"/>
      <c r="H21" s="24"/>
      <c r="I21" s="24"/>
      <c r="J21" s="24"/>
      <c r="K21" s="24"/>
      <c r="L21" s="24"/>
      <c r="M21" s="24"/>
      <c r="N21" s="24"/>
      <c r="O21" s="24"/>
      <c r="P21" s="24"/>
      <c r="Q21" s="24"/>
      <c r="R21" s="24"/>
    </row>
    <row r="22" spans="3:18" x14ac:dyDescent="0.25">
      <c r="C22" s="24"/>
      <c r="D22" s="24"/>
      <c r="E22" s="24"/>
      <c r="F22" s="24"/>
      <c r="G22" s="24"/>
      <c r="H22" s="24"/>
      <c r="I22" s="24"/>
      <c r="J22" s="24"/>
      <c r="K22" s="24"/>
      <c r="L22" s="24"/>
      <c r="M22" s="24"/>
      <c r="N22" s="24"/>
      <c r="O22" s="24"/>
      <c r="P22" s="24"/>
      <c r="Q22" s="24"/>
      <c r="R22" s="24"/>
    </row>
    <row r="23" spans="3:18" x14ac:dyDescent="0.25">
      <c r="C23" s="24"/>
      <c r="D23" s="24"/>
      <c r="E23" s="24"/>
      <c r="F23" s="24"/>
      <c r="G23" s="24"/>
      <c r="H23" s="24"/>
      <c r="I23" s="24"/>
      <c r="J23" s="24"/>
      <c r="K23" s="24"/>
      <c r="L23" s="24"/>
      <c r="M23" s="24"/>
      <c r="N23" s="24"/>
      <c r="O23" s="24"/>
      <c r="P23" s="24"/>
      <c r="Q23" s="24"/>
      <c r="R23" s="24"/>
    </row>
    <row r="24" spans="3:18" x14ac:dyDescent="0.25">
      <c r="C24" s="24"/>
      <c r="D24" s="24"/>
      <c r="E24" s="24"/>
      <c r="F24" s="24"/>
      <c r="G24" s="24"/>
      <c r="H24" s="24"/>
      <c r="I24" s="24"/>
      <c r="J24" s="24"/>
      <c r="K24" s="24"/>
      <c r="L24" s="24"/>
      <c r="M24" s="24"/>
      <c r="N24" s="24"/>
      <c r="O24" s="24"/>
      <c r="P24" s="24"/>
      <c r="Q24" s="24"/>
      <c r="R24" s="24"/>
    </row>
  </sheetData>
  <pageMargins left="0.75" right="0.75" top="1" bottom="1" header="0.5" footer="0.5"/>
  <pageSetup orientation="portrait" horizont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H213"/>
  <sheetViews>
    <sheetView workbookViewId="0">
      <pane xSplit="1" ySplit="8" topLeftCell="V44" activePane="bottomRight" state="frozen"/>
      <selection pane="topRight" activeCell="B1" sqref="B1"/>
      <selection pane="bottomLeft" activeCell="A9" sqref="A9"/>
      <selection pane="bottomRight" activeCell="AC18" sqref="AC18"/>
    </sheetView>
  </sheetViews>
  <sheetFormatPr defaultRowHeight="13.2" x14ac:dyDescent="0.25"/>
  <cols>
    <col min="1" max="1" width="21.5546875" customWidth="1"/>
    <col min="2" max="2" width="12.33203125" bestFit="1" customWidth="1"/>
    <col min="9" max="10" width="9.33203125" bestFit="1" customWidth="1"/>
    <col min="15" max="21" width="9.33203125" bestFit="1" customWidth="1"/>
    <col min="23" max="23" width="9.88671875" bestFit="1" customWidth="1"/>
    <col min="26" max="26" width="9.88671875" bestFit="1" customWidth="1"/>
    <col min="29" max="30" width="9.88671875" bestFit="1" customWidth="1"/>
    <col min="32" max="32" width="9.109375" hidden="1" customWidth="1"/>
    <col min="34" max="34" width="10.33203125" bestFit="1" customWidth="1"/>
  </cols>
  <sheetData>
    <row r="1" spans="1:34" ht="15.6" x14ac:dyDescent="0.3">
      <c r="A1" s="1" t="s">
        <v>0</v>
      </c>
      <c r="B1" s="2"/>
      <c r="C1" s="2"/>
      <c r="D1" s="2"/>
    </row>
    <row r="2" spans="1:34" ht="15.6" x14ac:dyDescent="0.3">
      <c r="A2" s="1" t="s">
        <v>43</v>
      </c>
      <c r="B2" s="2"/>
      <c r="C2" s="2"/>
      <c r="D2" s="2"/>
    </row>
    <row r="3" spans="1:34" ht="15.6" x14ac:dyDescent="0.3">
      <c r="A3" s="1"/>
      <c r="B3" s="2"/>
      <c r="C3" s="2"/>
      <c r="D3" s="2"/>
    </row>
    <row r="4" spans="1:34" ht="15.6" x14ac:dyDescent="0.3">
      <c r="A4" s="3" t="str">
        <f>'GC Recon'!A4</f>
        <v>July 2000</v>
      </c>
      <c r="B4" s="2"/>
      <c r="C4" s="2"/>
      <c r="D4" s="2"/>
    </row>
    <row r="5" spans="1:34" x14ac:dyDescent="0.25">
      <c r="A5" s="2"/>
      <c r="B5" s="2"/>
      <c r="C5" s="2"/>
      <c r="D5" s="2"/>
      <c r="J5" s="17"/>
    </row>
    <row r="6" spans="1:34" x14ac:dyDescent="0.25">
      <c r="A6" s="2"/>
      <c r="B6" s="2"/>
      <c r="C6" s="8"/>
      <c r="D6" s="2"/>
    </row>
    <row r="7" spans="1:34" x14ac:dyDescent="0.25">
      <c r="A7" s="2"/>
      <c r="B7" s="2"/>
      <c r="C7" s="2"/>
      <c r="D7" s="2"/>
    </row>
    <row r="8" spans="1:34" x14ac:dyDescent="0.25">
      <c r="A8" s="2"/>
      <c r="B8" s="4">
        <v>36312</v>
      </c>
      <c r="C8" s="4">
        <f>B8+1</f>
        <v>36313</v>
      </c>
      <c r="D8" s="4">
        <f t="shared" ref="D8:AF8" si="0">C8+1</f>
        <v>36314</v>
      </c>
      <c r="E8" s="4">
        <f t="shared" si="0"/>
        <v>36315</v>
      </c>
      <c r="F8" s="4">
        <f t="shared" si="0"/>
        <v>36316</v>
      </c>
      <c r="G8" s="4">
        <f t="shared" si="0"/>
        <v>36317</v>
      </c>
      <c r="H8" s="4">
        <f t="shared" si="0"/>
        <v>36318</v>
      </c>
      <c r="I8" s="4">
        <f t="shared" si="0"/>
        <v>36319</v>
      </c>
      <c r="J8" s="4">
        <f t="shared" si="0"/>
        <v>36320</v>
      </c>
      <c r="K8" s="4">
        <f t="shared" si="0"/>
        <v>36321</v>
      </c>
      <c r="L8" s="4">
        <f t="shared" si="0"/>
        <v>36322</v>
      </c>
      <c r="M8" s="4">
        <f t="shared" si="0"/>
        <v>36323</v>
      </c>
      <c r="N8" s="4">
        <f t="shared" si="0"/>
        <v>36324</v>
      </c>
      <c r="O8" s="4">
        <f t="shared" si="0"/>
        <v>36325</v>
      </c>
      <c r="P8" s="4">
        <f t="shared" si="0"/>
        <v>36326</v>
      </c>
      <c r="Q8" s="4">
        <f t="shared" si="0"/>
        <v>36327</v>
      </c>
      <c r="R8" s="4">
        <f t="shared" si="0"/>
        <v>36328</v>
      </c>
      <c r="S8" s="4">
        <f t="shared" si="0"/>
        <v>36329</v>
      </c>
      <c r="T8" s="4">
        <f t="shared" si="0"/>
        <v>36330</v>
      </c>
      <c r="U8" s="4">
        <f t="shared" si="0"/>
        <v>36331</v>
      </c>
      <c r="V8" s="4">
        <f t="shared" si="0"/>
        <v>36332</v>
      </c>
      <c r="W8" s="4">
        <f t="shared" si="0"/>
        <v>36333</v>
      </c>
      <c r="X8" s="4">
        <f t="shared" si="0"/>
        <v>36334</v>
      </c>
      <c r="Y8" s="4">
        <f t="shared" si="0"/>
        <v>36335</v>
      </c>
      <c r="Z8" s="4">
        <f t="shared" si="0"/>
        <v>36336</v>
      </c>
      <c r="AA8" s="4">
        <f t="shared" si="0"/>
        <v>36337</v>
      </c>
      <c r="AB8" s="4">
        <f t="shared" si="0"/>
        <v>36338</v>
      </c>
      <c r="AC8" s="4">
        <f t="shared" si="0"/>
        <v>36339</v>
      </c>
      <c r="AD8" s="4">
        <f t="shared" si="0"/>
        <v>36340</v>
      </c>
      <c r="AE8" s="4">
        <f t="shared" si="0"/>
        <v>36341</v>
      </c>
      <c r="AF8" s="4">
        <f t="shared" si="0"/>
        <v>36342</v>
      </c>
      <c r="AH8" s="23" t="s">
        <v>44</v>
      </c>
    </row>
    <row r="9" spans="1:34" x14ac:dyDescent="0.25">
      <c r="N9" s="24"/>
      <c r="O9" s="24"/>
    </row>
    <row r="10" spans="1:34" x14ac:dyDescent="0.25">
      <c r="A10" s="55" t="s">
        <v>11</v>
      </c>
      <c r="B10" s="24">
        <f>'GC Recon'!C$147</f>
        <v>14224</v>
      </c>
      <c r="C10" s="24">
        <f>'GC Recon'!D$147</f>
        <v>-31179</v>
      </c>
      <c r="D10" s="24">
        <f>'GC Recon'!E$147</f>
        <v>-46045</v>
      </c>
      <c r="E10" s="24">
        <f>'GC Recon'!F$147</f>
        <v>40394</v>
      </c>
      <c r="F10" s="24">
        <f>'GC Recon'!G$147</f>
        <v>-26330</v>
      </c>
      <c r="G10" s="24">
        <f>'GC Recon'!H$147</f>
        <v>-83116</v>
      </c>
      <c r="H10" s="24">
        <f>'GC Recon'!I$147</f>
        <v>-44196</v>
      </c>
      <c r="I10" s="24">
        <f>'GC Recon'!J$147</f>
        <v>574</v>
      </c>
      <c r="J10" s="24">
        <f>'GC Recon'!K$147</f>
        <v>-76176</v>
      </c>
      <c r="K10" s="24">
        <f>'GC Recon'!L$147</f>
        <v>-84822</v>
      </c>
      <c r="L10" s="24">
        <f>'GC Recon'!M$147</f>
        <v>-147259</v>
      </c>
      <c r="M10" s="24">
        <f>'GC Recon'!N$147</f>
        <v>-28495</v>
      </c>
      <c r="N10" s="24">
        <f>'GC Recon'!O$147</f>
        <v>-15076</v>
      </c>
      <c r="O10" s="24">
        <f>'GC Recon'!P$147</f>
        <v>-26834</v>
      </c>
      <c r="P10" s="24">
        <f>'GC Recon'!Q$147</f>
        <v>-38251</v>
      </c>
      <c r="Q10" s="24">
        <f>'GC Recon'!R$147</f>
        <v>-31527</v>
      </c>
      <c r="R10" s="24">
        <f>'GC Recon'!S$147</f>
        <v>-52181</v>
      </c>
      <c r="S10" s="24">
        <f>'GC Recon'!T$147</f>
        <v>-128771</v>
      </c>
      <c r="T10" s="24">
        <f>'GC Recon'!U$147</f>
        <v>-189281</v>
      </c>
      <c r="U10" s="24">
        <f>'GC Recon'!V$147</f>
        <v>0</v>
      </c>
      <c r="V10" s="24">
        <f>'GC Recon'!W$147</f>
        <v>0</v>
      </c>
      <c r="W10" s="24">
        <f>'GC Recon'!X$147</f>
        <v>0</v>
      </c>
      <c r="X10" s="24">
        <f>'GC Recon'!Y$147</f>
        <v>0</v>
      </c>
      <c r="Y10" s="24">
        <f>'GC Recon'!Z$147</f>
        <v>0</v>
      </c>
      <c r="Z10" s="24">
        <f>'GC Recon'!AA$147</f>
        <v>0</v>
      </c>
      <c r="AA10" s="24">
        <f>'GC Recon'!AB$147</f>
        <v>0</v>
      </c>
      <c r="AB10" s="24">
        <f>'GC Recon'!AC$147</f>
        <v>0</v>
      </c>
      <c r="AC10" s="24">
        <f>'GC Recon'!AD$147</f>
        <v>0</v>
      </c>
      <c r="AD10" s="24">
        <f>'GC Recon'!AE$147</f>
        <v>0</v>
      </c>
      <c r="AE10" s="24">
        <f>'GC Recon'!AF$147</f>
        <v>0</v>
      </c>
      <c r="AH10" s="17">
        <f>SUM(B10:AG10)</f>
        <v>-994347</v>
      </c>
    </row>
    <row r="11" spans="1:34" x14ac:dyDescent="0.25">
      <c r="B11" s="24"/>
      <c r="C11" s="24"/>
      <c r="D11" s="24"/>
      <c r="E11" s="24"/>
      <c r="F11" s="24"/>
      <c r="G11" s="24"/>
      <c r="H11" s="24"/>
      <c r="I11" s="24"/>
      <c r="J11" s="24"/>
      <c r="K11" s="24"/>
      <c r="M11" s="24"/>
      <c r="Q11" s="24"/>
    </row>
    <row r="12" spans="1:34" x14ac:dyDescent="0.25">
      <c r="A12" s="56" t="s">
        <v>68</v>
      </c>
      <c r="B12" s="57">
        <v>51814</v>
      </c>
      <c r="C12" s="57">
        <v>158522</v>
      </c>
      <c r="D12" s="57">
        <v>120566</v>
      </c>
      <c r="E12" s="57">
        <v>118520</v>
      </c>
      <c r="F12" s="57">
        <v>72270</v>
      </c>
      <c r="G12" s="57">
        <v>103767</v>
      </c>
      <c r="H12" s="57">
        <v>-62686</v>
      </c>
      <c r="I12" s="57">
        <v>-153373</v>
      </c>
      <c r="J12" s="57">
        <v>128653</v>
      </c>
      <c r="K12" s="57">
        <v>85707</v>
      </c>
      <c r="L12" s="57">
        <v>83564</v>
      </c>
      <c r="M12" s="57">
        <v>127958</v>
      </c>
      <c r="N12" s="57">
        <v>146307</v>
      </c>
      <c r="O12" s="57">
        <v>123024</v>
      </c>
      <c r="P12" s="57">
        <v>-110881</v>
      </c>
      <c r="Q12" s="66">
        <v>86816</v>
      </c>
      <c r="R12" s="66">
        <v>116001</v>
      </c>
      <c r="S12" s="66">
        <v>102346</v>
      </c>
      <c r="T12" s="66">
        <v>142177</v>
      </c>
      <c r="U12" s="66">
        <v>200490</v>
      </c>
      <c r="V12" s="66">
        <v>87160</v>
      </c>
      <c r="W12" s="66">
        <v>-65882</v>
      </c>
      <c r="X12" s="66">
        <v>-23846</v>
      </c>
      <c r="Y12" s="66">
        <v>5725</v>
      </c>
      <c r="Z12" s="66">
        <v>-16907</v>
      </c>
      <c r="AA12" s="66">
        <v>51458</v>
      </c>
      <c r="AB12" s="66">
        <v>80767</v>
      </c>
      <c r="AC12" s="65">
        <f>'GC Recon'!AD150</f>
        <v>0</v>
      </c>
      <c r="AD12" s="65">
        <f>'GC Recon'!AE150</f>
        <v>0</v>
      </c>
      <c r="AE12" s="65">
        <f>'GC Recon'!AF150</f>
        <v>0</v>
      </c>
    </row>
    <row r="13" spans="1:34" x14ac:dyDescent="0.25">
      <c r="A13" s="56" t="s">
        <v>38</v>
      </c>
      <c r="B13" s="57"/>
      <c r="C13" s="57"/>
      <c r="D13" s="57"/>
      <c r="E13" s="57"/>
      <c r="F13" s="57"/>
      <c r="G13" s="57"/>
      <c r="H13" s="57"/>
      <c r="I13" s="57"/>
      <c r="J13" s="57"/>
      <c r="K13" s="24"/>
      <c r="M13" s="24"/>
      <c r="Q13" s="24"/>
    </row>
    <row r="14" spans="1:34" x14ac:dyDescent="0.25">
      <c r="A14" s="59" t="s">
        <v>39</v>
      </c>
      <c r="B14" s="57"/>
      <c r="C14" s="57"/>
      <c r="D14" s="57"/>
      <c r="E14" s="57"/>
      <c r="F14" s="57"/>
      <c r="G14" s="57">
        <v>0</v>
      </c>
      <c r="H14" s="57"/>
      <c r="I14" s="57">
        <v>0</v>
      </c>
      <c r="J14" s="57">
        <v>0</v>
      </c>
      <c r="K14" s="24"/>
      <c r="M14" s="24"/>
      <c r="P14" s="24">
        <v>0</v>
      </c>
      <c r="Q14" s="67">
        <v>0</v>
      </c>
      <c r="S14" s="24">
        <v>0</v>
      </c>
      <c r="T14" s="24">
        <v>0</v>
      </c>
      <c r="U14" s="24">
        <v>0</v>
      </c>
      <c r="V14" s="24">
        <v>0</v>
      </c>
      <c r="W14" s="24">
        <v>0</v>
      </c>
      <c r="X14" s="24"/>
      <c r="Y14" s="24"/>
      <c r="Z14" s="24"/>
      <c r="AA14" s="24"/>
      <c r="AB14" s="24"/>
      <c r="AC14" s="24"/>
      <c r="AD14" s="24"/>
      <c r="AE14" s="24"/>
      <c r="AF14" s="24"/>
      <c r="AG14" s="24"/>
    </row>
    <row r="15" spans="1:34" x14ac:dyDescent="0.25">
      <c r="A15" s="60" t="s">
        <v>40</v>
      </c>
      <c r="B15" s="24"/>
      <c r="C15" s="24"/>
      <c r="D15" s="24"/>
      <c r="E15" s="24"/>
      <c r="F15" s="24"/>
      <c r="G15" s="24">
        <v>0</v>
      </c>
      <c r="H15" s="24"/>
      <c r="I15" s="24"/>
      <c r="J15" s="24"/>
      <c r="K15" s="24"/>
      <c r="M15" s="24"/>
    </row>
    <row r="16" spans="1:34" x14ac:dyDescent="0.25">
      <c r="A16" s="60" t="s">
        <v>34</v>
      </c>
      <c r="B16" s="24"/>
      <c r="C16" s="24"/>
      <c r="D16" s="24"/>
      <c r="E16" s="24"/>
      <c r="F16" s="24"/>
      <c r="G16" s="24"/>
      <c r="H16" s="24">
        <v>0</v>
      </c>
      <c r="I16" s="24">
        <v>0</v>
      </c>
      <c r="J16" s="24"/>
      <c r="K16" s="24"/>
      <c r="M16" s="24"/>
      <c r="S16" s="24">
        <v>0</v>
      </c>
    </row>
    <row r="17" spans="1:34" x14ac:dyDescent="0.25">
      <c r="A17" s="60" t="s">
        <v>50</v>
      </c>
      <c r="B17" s="24"/>
      <c r="C17" s="24"/>
      <c r="D17" s="24"/>
      <c r="E17" s="24"/>
      <c r="F17" s="24"/>
      <c r="G17" s="24"/>
      <c r="H17" s="24"/>
      <c r="I17" s="24"/>
      <c r="J17" s="24">
        <v>0</v>
      </c>
      <c r="K17" s="24"/>
      <c r="M17" s="24"/>
    </row>
    <row r="18" spans="1:34" x14ac:dyDescent="0.25">
      <c r="A18" s="60" t="s">
        <v>51</v>
      </c>
      <c r="B18" s="24">
        <v>0</v>
      </c>
      <c r="C18" s="24">
        <v>0</v>
      </c>
      <c r="D18" s="24">
        <v>0</v>
      </c>
      <c r="E18" s="24">
        <v>0</v>
      </c>
      <c r="F18" s="24">
        <v>0</v>
      </c>
      <c r="G18" s="24">
        <v>0</v>
      </c>
      <c r="H18" s="24">
        <v>0</v>
      </c>
      <c r="I18" s="24">
        <v>0</v>
      </c>
      <c r="J18" s="24">
        <v>0</v>
      </c>
      <c r="K18" s="24">
        <v>0</v>
      </c>
      <c r="M18" s="24"/>
    </row>
    <row r="19" spans="1:34" x14ac:dyDescent="0.25">
      <c r="B19" s="63"/>
      <c r="C19" s="63"/>
      <c r="D19" s="63"/>
      <c r="E19" s="63"/>
      <c r="F19" s="63"/>
      <c r="G19" s="63"/>
      <c r="H19" s="63"/>
      <c r="I19" s="63">
        <v>0</v>
      </c>
      <c r="J19" s="63"/>
      <c r="K19" s="63"/>
      <c r="L19" s="30"/>
      <c r="M19" s="30"/>
      <c r="N19" s="30"/>
      <c r="O19" s="30"/>
      <c r="P19" s="30"/>
      <c r="Q19" s="30"/>
      <c r="R19" s="30"/>
      <c r="S19" s="30"/>
      <c r="T19" s="30"/>
      <c r="U19" s="30"/>
      <c r="V19" s="30"/>
      <c r="W19" s="30"/>
      <c r="X19" s="30"/>
      <c r="Y19" s="30"/>
      <c r="Z19" s="30"/>
      <c r="AA19" s="30"/>
      <c r="AB19" s="30"/>
      <c r="AC19" s="30"/>
      <c r="AD19" s="30"/>
      <c r="AE19" s="30"/>
      <c r="AF19" s="30"/>
      <c r="AG19" s="31"/>
      <c r="AH19" s="62"/>
    </row>
    <row r="20" spans="1:34" x14ac:dyDescent="0.25">
      <c r="B20" s="24">
        <f>SUM(B12:B19)</f>
        <v>51814</v>
      </c>
      <c r="C20" s="24">
        <f t="shared" ref="C20:M20" si="1">SUM(C12:C19)</f>
        <v>158522</v>
      </c>
      <c r="D20" s="24">
        <f t="shared" si="1"/>
        <v>120566</v>
      </c>
      <c r="E20" s="24">
        <f t="shared" si="1"/>
        <v>118520</v>
      </c>
      <c r="F20" s="24">
        <f t="shared" si="1"/>
        <v>72270</v>
      </c>
      <c r="G20" s="24">
        <f t="shared" si="1"/>
        <v>103767</v>
      </c>
      <c r="H20" s="24">
        <f t="shared" si="1"/>
        <v>-62686</v>
      </c>
      <c r="I20" s="24">
        <f t="shared" si="1"/>
        <v>-153373</v>
      </c>
      <c r="J20" s="24">
        <f t="shared" si="1"/>
        <v>128653</v>
      </c>
      <c r="K20" s="24">
        <f t="shared" si="1"/>
        <v>85707</v>
      </c>
      <c r="L20" s="24">
        <f t="shared" si="1"/>
        <v>83564</v>
      </c>
      <c r="M20" s="24">
        <f t="shared" si="1"/>
        <v>127958</v>
      </c>
      <c r="N20" s="24">
        <f t="shared" ref="N20:AF20" si="2">SUM(N12:N19)</f>
        <v>146307</v>
      </c>
      <c r="O20" s="24">
        <f t="shared" si="2"/>
        <v>123024</v>
      </c>
      <c r="P20" s="24">
        <f t="shared" si="2"/>
        <v>-110881</v>
      </c>
      <c r="Q20" s="24">
        <f t="shared" si="2"/>
        <v>86816</v>
      </c>
      <c r="R20" s="24">
        <f t="shared" si="2"/>
        <v>116001</v>
      </c>
      <c r="S20" s="24">
        <f t="shared" si="2"/>
        <v>102346</v>
      </c>
      <c r="T20" s="24">
        <f t="shared" si="2"/>
        <v>142177</v>
      </c>
      <c r="U20" s="24">
        <f t="shared" si="2"/>
        <v>200490</v>
      </c>
      <c r="V20" s="24">
        <f t="shared" si="2"/>
        <v>87160</v>
      </c>
      <c r="W20" s="24">
        <f t="shared" si="2"/>
        <v>-65882</v>
      </c>
      <c r="X20" s="24">
        <f t="shared" si="2"/>
        <v>-23846</v>
      </c>
      <c r="Y20" s="24">
        <f t="shared" si="2"/>
        <v>5725</v>
      </c>
      <c r="Z20" s="24">
        <f t="shared" si="2"/>
        <v>-16907</v>
      </c>
      <c r="AA20" s="24">
        <f t="shared" si="2"/>
        <v>51458</v>
      </c>
      <c r="AB20" s="24">
        <f t="shared" si="2"/>
        <v>80767</v>
      </c>
      <c r="AC20" s="24">
        <f t="shared" si="2"/>
        <v>0</v>
      </c>
      <c r="AD20" s="24">
        <f t="shared" si="2"/>
        <v>0</v>
      </c>
      <c r="AE20" s="24">
        <f t="shared" si="2"/>
        <v>0</v>
      </c>
      <c r="AF20" s="24">
        <f t="shared" si="2"/>
        <v>0</v>
      </c>
      <c r="AH20" s="17">
        <f>SUM(B20:AG20)</f>
        <v>1760037</v>
      </c>
    </row>
    <row r="21" spans="1:34" x14ac:dyDescent="0.25">
      <c r="B21" s="24"/>
      <c r="C21" s="24"/>
      <c r="D21" s="24"/>
      <c r="E21" s="24"/>
      <c r="F21" s="24"/>
      <c r="G21" s="24"/>
      <c r="H21" s="24"/>
      <c r="I21" s="24"/>
      <c r="J21" s="24"/>
      <c r="K21" s="24"/>
    </row>
    <row r="22" spans="1:34" x14ac:dyDescent="0.25">
      <c r="B22" s="24"/>
      <c r="C22" s="24"/>
      <c r="D22" s="24"/>
      <c r="E22" s="24"/>
      <c r="F22" s="24"/>
      <c r="G22" s="24"/>
      <c r="H22" s="24"/>
      <c r="I22" s="24"/>
      <c r="J22" s="24"/>
      <c r="K22" s="24"/>
    </row>
    <row r="23" spans="1:34" x14ac:dyDescent="0.25">
      <c r="B23" s="24"/>
      <c r="C23" s="24"/>
      <c r="D23" s="24"/>
      <c r="E23" s="24"/>
      <c r="F23" s="24"/>
      <c r="G23" s="24"/>
      <c r="H23" s="24"/>
      <c r="I23" s="24"/>
      <c r="J23" s="24"/>
      <c r="K23" s="24"/>
    </row>
    <row r="24" spans="1:34" x14ac:dyDescent="0.25">
      <c r="A24" s="7" t="s">
        <v>14</v>
      </c>
      <c r="B24" s="24">
        <f>B10-B12-SUM(B13:B19)</f>
        <v>-37590</v>
      </c>
      <c r="C24" s="24">
        <f t="shared" ref="C24:M24" si="3">C10-C12-SUM(C13:C19)</f>
        <v>-189701</v>
      </c>
      <c r="D24" s="24">
        <f t="shared" si="3"/>
        <v>-166611</v>
      </c>
      <c r="E24" s="24">
        <f t="shared" si="3"/>
        <v>-78126</v>
      </c>
      <c r="F24" s="24">
        <f t="shared" si="3"/>
        <v>-98600</v>
      </c>
      <c r="G24" s="24">
        <f t="shared" si="3"/>
        <v>-186883</v>
      </c>
      <c r="H24" s="24">
        <f t="shared" si="3"/>
        <v>18490</v>
      </c>
      <c r="I24" s="24">
        <f t="shared" si="3"/>
        <v>153947</v>
      </c>
      <c r="J24" s="24">
        <f t="shared" si="3"/>
        <v>-204829</v>
      </c>
      <c r="K24" s="24">
        <f t="shared" si="3"/>
        <v>-170529</v>
      </c>
      <c r="L24" s="24">
        <f t="shared" si="3"/>
        <v>-230823</v>
      </c>
      <c r="M24" s="24">
        <f t="shared" si="3"/>
        <v>-156453</v>
      </c>
      <c r="N24" s="24">
        <f t="shared" ref="N24:AF24" si="4">N10-N12-SUM(N13:N19)</f>
        <v>-161383</v>
      </c>
      <c r="O24" s="24">
        <f t="shared" si="4"/>
        <v>-149858</v>
      </c>
      <c r="P24" s="24">
        <f t="shared" si="4"/>
        <v>72630</v>
      </c>
      <c r="Q24" s="24">
        <f t="shared" si="4"/>
        <v>-118343</v>
      </c>
      <c r="R24" s="24">
        <f t="shared" si="4"/>
        <v>-168182</v>
      </c>
      <c r="S24" s="24">
        <f t="shared" si="4"/>
        <v>-231117</v>
      </c>
      <c r="T24" s="24">
        <f t="shared" si="4"/>
        <v>-331458</v>
      </c>
      <c r="U24" s="24">
        <f t="shared" si="4"/>
        <v>-200490</v>
      </c>
      <c r="V24" s="24">
        <f t="shared" si="4"/>
        <v>-87160</v>
      </c>
      <c r="W24" s="24">
        <f t="shared" si="4"/>
        <v>65882</v>
      </c>
      <c r="X24" s="24">
        <f t="shared" si="4"/>
        <v>23846</v>
      </c>
      <c r="Y24" s="24">
        <f t="shared" si="4"/>
        <v>-5725</v>
      </c>
      <c r="Z24" s="24">
        <f t="shared" si="4"/>
        <v>16907</v>
      </c>
      <c r="AA24" s="24">
        <f t="shared" si="4"/>
        <v>-51458</v>
      </c>
      <c r="AB24" s="24">
        <f t="shared" si="4"/>
        <v>-80767</v>
      </c>
      <c r="AC24" s="24">
        <f t="shared" si="4"/>
        <v>0</v>
      </c>
      <c r="AD24" s="24">
        <f t="shared" si="4"/>
        <v>0</v>
      </c>
      <c r="AE24" s="24">
        <f t="shared" si="4"/>
        <v>0</v>
      </c>
      <c r="AF24" s="24">
        <f t="shared" si="4"/>
        <v>0</v>
      </c>
      <c r="AH24" s="17">
        <f>SUM(B24:AG24)</f>
        <v>-2754384</v>
      </c>
    </row>
    <row r="30" spans="1:34" x14ac:dyDescent="0.25">
      <c r="A30" s="34" t="s">
        <v>30</v>
      </c>
      <c r="B30" s="35"/>
    </row>
    <row r="31" spans="1:34" x14ac:dyDescent="0.25">
      <c r="A31" s="42"/>
      <c r="B31" s="43"/>
    </row>
    <row r="32" spans="1:34" x14ac:dyDescent="0.25">
      <c r="A32" s="36" t="s">
        <v>28</v>
      </c>
      <c r="B32" s="41">
        <v>1100000</v>
      </c>
    </row>
    <row r="33" spans="1:12" x14ac:dyDescent="0.25">
      <c r="A33" s="36" t="s">
        <v>31</v>
      </c>
      <c r="B33" s="37">
        <f>AH20</f>
        <v>1760037</v>
      </c>
    </row>
    <row r="34" spans="1:12" x14ac:dyDescent="0.25">
      <c r="A34" s="36" t="s">
        <v>14</v>
      </c>
      <c r="B34" s="37">
        <v>0</v>
      </c>
    </row>
    <row r="35" spans="1:12" x14ac:dyDescent="0.25">
      <c r="A35" s="36"/>
      <c r="B35" s="37"/>
    </row>
    <row r="36" spans="1:12" x14ac:dyDescent="0.25">
      <c r="A36" s="44" t="s">
        <v>29</v>
      </c>
      <c r="B36" s="40">
        <f>B32-B33-B34</f>
        <v>-660037</v>
      </c>
    </row>
    <row r="37" spans="1:12" x14ac:dyDescent="0.25">
      <c r="A37" s="44" t="s">
        <v>45</v>
      </c>
      <c r="B37" s="40" t="e">
        <f>B36/(30-COUNT(B10:AF10))</f>
        <v>#DIV/0!</v>
      </c>
    </row>
    <row r="38" spans="1:12" x14ac:dyDescent="0.25">
      <c r="A38" s="38"/>
      <c r="B38" s="39"/>
    </row>
    <row r="43" spans="1:12" x14ac:dyDescent="0.25">
      <c r="A43" s="56" t="s">
        <v>37</v>
      </c>
      <c r="B43" s="57">
        <v>62659</v>
      </c>
      <c r="C43" s="57">
        <v>162565</v>
      </c>
      <c r="D43" s="57">
        <v>129813</v>
      </c>
      <c r="E43" s="57">
        <v>134742</v>
      </c>
      <c r="F43" s="57">
        <v>91495</v>
      </c>
      <c r="G43" s="57">
        <v>119425</v>
      </c>
      <c r="H43" s="57">
        <v>-26458</v>
      </c>
      <c r="I43" s="57">
        <v>-116446</v>
      </c>
    </row>
    <row r="44" spans="1:12" x14ac:dyDescent="0.25">
      <c r="A44" s="56" t="s">
        <v>38</v>
      </c>
      <c r="B44" s="57"/>
      <c r="C44" s="57"/>
      <c r="D44" s="57"/>
      <c r="E44" s="57"/>
      <c r="F44" s="57"/>
      <c r="G44" s="57"/>
      <c r="H44" s="57"/>
      <c r="I44" s="57"/>
    </row>
    <row r="45" spans="1:12" x14ac:dyDescent="0.25">
      <c r="A45" s="59" t="s">
        <v>39</v>
      </c>
      <c r="B45" s="57"/>
      <c r="C45" s="57"/>
      <c r="D45" s="57"/>
      <c r="E45" s="57"/>
      <c r="F45" s="57"/>
      <c r="G45" s="57"/>
      <c r="H45" s="57"/>
      <c r="I45" s="57"/>
    </row>
    <row r="46" spans="1:12" x14ac:dyDescent="0.25">
      <c r="A46" s="60" t="s">
        <v>40</v>
      </c>
      <c r="B46" s="24"/>
      <c r="C46" s="24"/>
      <c r="D46" s="24"/>
      <c r="E46" s="24"/>
      <c r="F46" s="24"/>
      <c r="G46" s="24">
        <v>0</v>
      </c>
      <c r="H46" s="24"/>
      <c r="I46" s="24"/>
    </row>
    <row r="47" spans="1:12" x14ac:dyDescent="0.25">
      <c r="A47" s="60" t="s">
        <v>34</v>
      </c>
      <c r="B47" s="24"/>
      <c r="C47" s="24"/>
      <c r="D47" s="24"/>
      <c r="E47" s="24"/>
      <c r="F47" s="24"/>
      <c r="G47" s="24"/>
      <c r="H47" s="24">
        <v>-25000</v>
      </c>
      <c r="I47" s="24">
        <v>-25000</v>
      </c>
    </row>
    <row r="48" spans="1:12" x14ac:dyDescent="0.25">
      <c r="A48" s="56" t="s">
        <v>47</v>
      </c>
      <c r="B48" s="57">
        <v>62659</v>
      </c>
      <c r="C48" s="57">
        <v>162565</v>
      </c>
      <c r="D48" s="57">
        <v>129813</v>
      </c>
      <c r="E48" s="57">
        <v>134742</v>
      </c>
      <c r="F48" s="57">
        <v>91497</v>
      </c>
      <c r="G48" s="57">
        <v>119907</v>
      </c>
      <c r="H48" s="57">
        <v>-49158</v>
      </c>
      <c r="I48" s="57">
        <v>-96840</v>
      </c>
      <c r="J48" s="57">
        <v>120567</v>
      </c>
      <c r="K48" s="24">
        <f>'GC Recon'!L189</f>
        <v>0</v>
      </c>
      <c r="L48" s="24">
        <f>L46</f>
        <v>0</v>
      </c>
    </row>
    <row r="49" spans="1:13" x14ac:dyDescent="0.25">
      <c r="A49" s="56" t="s">
        <v>38</v>
      </c>
      <c r="B49" s="57"/>
      <c r="C49" s="57"/>
      <c r="D49" s="57"/>
      <c r="E49" s="57"/>
      <c r="F49" s="57"/>
      <c r="G49" s="57"/>
      <c r="H49" s="57"/>
      <c r="I49" s="57"/>
      <c r="J49" s="57"/>
      <c r="K49" s="24"/>
    </row>
    <row r="50" spans="1:13" x14ac:dyDescent="0.25">
      <c r="A50" s="59" t="s">
        <v>39</v>
      </c>
      <c r="B50" s="57"/>
      <c r="C50" s="57"/>
      <c r="D50" s="57"/>
      <c r="E50" s="57"/>
      <c r="F50" s="57"/>
      <c r="G50" s="57"/>
      <c r="H50" s="57"/>
      <c r="I50" s="57"/>
      <c r="J50" s="57"/>
      <c r="K50" s="24"/>
    </row>
    <row r="51" spans="1:13" x14ac:dyDescent="0.25">
      <c r="A51" s="60" t="s">
        <v>40</v>
      </c>
      <c r="B51" s="24"/>
      <c r="C51" s="24"/>
      <c r="D51" s="24"/>
      <c r="E51" s="24"/>
      <c r="F51" s="24"/>
      <c r="G51" s="24">
        <v>0</v>
      </c>
      <c r="H51" s="24"/>
      <c r="I51" s="24"/>
      <c r="J51" s="24"/>
      <c r="K51" s="24"/>
    </row>
    <row r="52" spans="1:13" x14ac:dyDescent="0.25">
      <c r="A52" s="60" t="s">
        <v>34</v>
      </c>
      <c r="B52" s="24"/>
      <c r="C52" s="24"/>
      <c r="D52" s="24"/>
      <c r="E52" s="24"/>
      <c r="F52" s="24"/>
      <c r="G52" s="24"/>
      <c r="H52" s="24">
        <v>0</v>
      </c>
      <c r="I52" s="24">
        <v>-25000</v>
      </c>
      <c r="J52" s="24"/>
      <c r="K52" s="24"/>
    </row>
    <row r="53" spans="1:13" x14ac:dyDescent="0.25">
      <c r="A53" s="56" t="s">
        <v>49</v>
      </c>
      <c r="B53" s="57">
        <v>61020</v>
      </c>
      <c r="C53" s="57">
        <v>168519</v>
      </c>
      <c r="D53" s="57">
        <v>128140</v>
      </c>
      <c r="E53" s="57">
        <v>133115</v>
      </c>
      <c r="F53" s="57">
        <v>89882</v>
      </c>
      <c r="G53" s="57">
        <v>119764</v>
      </c>
      <c r="H53" s="57">
        <v>-50787</v>
      </c>
      <c r="I53" s="57">
        <v>-143856</v>
      </c>
      <c r="J53" s="57">
        <v>188526</v>
      </c>
      <c r="K53" s="24">
        <f>'GC Recon'!L204</f>
        <v>10000</v>
      </c>
      <c r="L53" s="24">
        <f>L51</f>
        <v>0</v>
      </c>
    </row>
    <row r="54" spans="1:13" x14ac:dyDescent="0.25">
      <c r="A54" s="56" t="s">
        <v>38</v>
      </c>
      <c r="B54" s="57"/>
      <c r="C54" s="57"/>
      <c r="D54" s="57"/>
      <c r="E54" s="57"/>
      <c r="F54" s="57"/>
      <c r="G54" s="57"/>
      <c r="H54" s="57"/>
      <c r="I54" s="57"/>
      <c r="J54" s="57"/>
      <c r="K54" s="24"/>
    </row>
    <row r="55" spans="1:13" x14ac:dyDescent="0.25">
      <c r="A55" s="59" t="s">
        <v>39</v>
      </c>
      <c r="B55" s="57"/>
      <c r="C55" s="57"/>
      <c r="D55" s="57"/>
      <c r="E55" s="57"/>
      <c r="F55" s="57"/>
      <c r="G55" s="57"/>
      <c r="H55" s="57"/>
      <c r="I55" s="57">
        <v>20000</v>
      </c>
      <c r="J55" s="57">
        <v>-20000</v>
      </c>
      <c r="K55" s="24"/>
    </row>
    <row r="56" spans="1:13" x14ac:dyDescent="0.25">
      <c r="A56" s="60" t="s">
        <v>40</v>
      </c>
      <c r="B56" s="24"/>
      <c r="C56" s="24"/>
      <c r="D56" s="24"/>
      <c r="E56" s="24"/>
      <c r="F56" s="24"/>
      <c r="G56" s="24">
        <v>0</v>
      </c>
      <c r="H56" s="24"/>
      <c r="I56" s="24"/>
      <c r="J56" s="24"/>
      <c r="K56" s="24"/>
    </row>
    <row r="57" spans="1:13" x14ac:dyDescent="0.25">
      <c r="A57" s="60" t="s">
        <v>34</v>
      </c>
      <c r="B57" s="24"/>
      <c r="C57" s="24"/>
      <c r="D57" s="24"/>
      <c r="E57" s="24"/>
      <c r="F57" s="24"/>
      <c r="G57" s="24"/>
      <c r="H57" s="24">
        <v>0</v>
      </c>
      <c r="I57" s="24">
        <v>0</v>
      </c>
      <c r="J57" s="24"/>
      <c r="K57" s="24"/>
    </row>
    <row r="58" spans="1:13" x14ac:dyDescent="0.25">
      <c r="A58" s="60" t="s">
        <v>50</v>
      </c>
      <c r="B58" s="24"/>
      <c r="C58" s="24"/>
      <c r="D58" s="24"/>
      <c r="E58" s="24"/>
      <c r="F58" s="24"/>
      <c r="G58" s="24"/>
      <c r="H58" s="24"/>
      <c r="I58" s="24"/>
      <c r="J58" s="24">
        <v>-6000</v>
      </c>
      <c r="K58" s="24"/>
    </row>
    <row r="59" spans="1:13" x14ac:dyDescent="0.25">
      <c r="A59" s="56" t="s">
        <v>49</v>
      </c>
      <c r="B59" s="57">
        <v>56520</v>
      </c>
      <c r="C59" s="57">
        <v>169701</v>
      </c>
      <c r="D59" s="57">
        <v>134551</v>
      </c>
      <c r="E59" s="57">
        <v>128516</v>
      </c>
      <c r="F59" s="57">
        <v>85382</v>
      </c>
      <c r="G59" s="57">
        <v>115635</v>
      </c>
      <c r="H59" s="57">
        <v>-48909</v>
      </c>
      <c r="I59" s="57">
        <v>-141649</v>
      </c>
      <c r="J59" s="57">
        <v>188952</v>
      </c>
      <c r="K59" s="24">
        <f>'GC Recon'!L218</f>
        <v>15000</v>
      </c>
      <c r="L59" s="24">
        <f>'GC Recon'!M218</f>
        <v>15000</v>
      </c>
      <c r="M59" s="24">
        <f>M57</f>
        <v>0</v>
      </c>
    </row>
    <row r="60" spans="1:13" x14ac:dyDescent="0.25">
      <c r="A60" s="56" t="s">
        <v>38</v>
      </c>
      <c r="B60" s="57"/>
      <c r="C60" s="57"/>
      <c r="D60" s="57"/>
      <c r="E60" s="57"/>
      <c r="F60" s="57"/>
      <c r="G60" s="57"/>
      <c r="H60" s="57"/>
      <c r="I60" s="57"/>
      <c r="J60" s="57"/>
      <c r="K60" s="24"/>
      <c r="M60" s="24"/>
    </row>
    <row r="61" spans="1:13" x14ac:dyDescent="0.25">
      <c r="A61" s="59" t="s">
        <v>39</v>
      </c>
      <c r="B61" s="57"/>
      <c r="C61" s="57"/>
      <c r="D61" s="57"/>
      <c r="E61" s="57"/>
      <c r="F61" s="57"/>
      <c r="G61" s="57"/>
      <c r="H61" s="57"/>
      <c r="I61" s="57">
        <v>0</v>
      </c>
      <c r="J61" s="57">
        <v>0</v>
      </c>
      <c r="K61" s="24"/>
      <c r="M61" s="24"/>
    </row>
    <row r="62" spans="1:13" x14ac:dyDescent="0.25">
      <c r="A62" s="60" t="s">
        <v>40</v>
      </c>
      <c r="B62" s="24"/>
      <c r="C62" s="24"/>
      <c r="D62" s="24"/>
      <c r="E62" s="24"/>
      <c r="F62" s="24"/>
      <c r="G62" s="24">
        <v>0</v>
      </c>
      <c r="H62" s="24"/>
      <c r="I62" s="24"/>
      <c r="J62" s="24"/>
      <c r="K62" s="24"/>
      <c r="M62" s="24"/>
    </row>
    <row r="63" spans="1:13" x14ac:dyDescent="0.25">
      <c r="A63" s="60" t="s">
        <v>34</v>
      </c>
      <c r="B63" s="24"/>
      <c r="C63" s="24"/>
      <c r="D63" s="24"/>
      <c r="E63" s="24"/>
      <c r="F63" s="24"/>
      <c r="G63" s="24"/>
      <c r="H63" s="24">
        <v>0</v>
      </c>
      <c r="I63" s="24">
        <v>0</v>
      </c>
      <c r="J63" s="24"/>
      <c r="K63" s="24"/>
      <c r="M63" s="24"/>
    </row>
    <row r="64" spans="1:13" x14ac:dyDescent="0.25">
      <c r="A64" s="60" t="s">
        <v>50</v>
      </c>
      <c r="B64" s="24"/>
      <c r="C64" s="24"/>
      <c r="D64" s="24"/>
      <c r="E64" s="24"/>
      <c r="F64" s="24"/>
      <c r="G64" s="24"/>
      <c r="H64" s="24"/>
      <c r="I64" s="24"/>
      <c r="J64" s="24">
        <v>0</v>
      </c>
      <c r="K64" s="24"/>
      <c r="M64" s="24"/>
    </row>
    <row r="65" spans="1:16" x14ac:dyDescent="0.25">
      <c r="A65" s="60" t="s">
        <v>51</v>
      </c>
      <c r="B65" s="24"/>
      <c r="C65" s="24"/>
      <c r="D65" s="24"/>
      <c r="E65" s="24"/>
      <c r="F65" s="24"/>
      <c r="G65" s="24"/>
      <c r="H65" s="24"/>
      <c r="I65" s="24"/>
      <c r="J65" s="24">
        <f>-(15357+11019+4655-5955)</f>
        <v>-25076</v>
      </c>
      <c r="K65" s="24"/>
      <c r="M65" s="24"/>
    </row>
    <row r="66" spans="1:16" x14ac:dyDescent="0.25">
      <c r="B66" s="63"/>
      <c r="C66" s="63"/>
      <c r="D66" s="63"/>
      <c r="E66" s="63"/>
      <c r="F66" s="63"/>
      <c r="G66" s="63"/>
      <c r="H66" s="63"/>
      <c r="I66" s="63">
        <v>0</v>
      </c>
      <c r="J66" s="63"/>
      <c r="K66" s="63"/>
      <c r="L66" s="30"/>
      <c r="M66" s="30"/>
    </row>
    <row r="67" spans="1:16" x14ac:dyDescent="0.25">
      <c r="B67" s="24">
        <f t="shared" ref="B67:M67" si="5">SUM(B59:B66)</f>
        <v>56520</v>
      </c>
      <c r="C67" s="24">
        <f t="shared" si="5"/>
        <v>169701</v>
      </c>
      <c r="D67" s="24">
        <f t="shared" si="5"/>
        <v>134551</v>
      </c>
      <c r="E67" s="24">
        <f t="shared" si="5"/>
        <v>128516</v>
      </c>
      <c r="F67" s="24">
        <f t="shared" si="5"/>
        <v>85382</v>
      </c>
      <c r="G67" s="24">
        <f t="shared" si="5"/>
        <v>115635</v>
      </c>
      <c r="H67" s="24">
        <f t="shared" si="5"/>
        <v>-48909</v>
      </c>
      <c r="I67" s="24">
        <f t="shared" si="5"/>
        <v>-141649</v>
      </c>
      <c r="J67" s="24">
        <f t="shared" si="5"/>
        <v>163876</v>
      </c>
      <c r="K67" s="24">
        <f t="shared" si="5"/>
        <v>15000</v>
      </c>
      <c r="L67" s="24">
        <f t="shared" si="5"/>
        <v>15000</v>
      </c>
      <c r="M67" s="24">
        <f t="shared" si="5"/>
        <v>0</v>
      </c>
    </row>
    <row r="68" spans="1:16" x14ac:dyDescent="0.25">
      <c r="A68" s="56" t="s">
        <v>49</v>
      </c>
      <c r="B68" s="57">
        <v>56491</v>
      </c>
      <c r="C68" s="57">
        <v>169513</v>
      </c>
      <c r="D68" s="57">
        <v>134360</v>
      </c>
      <c r="E68" s="57">
        <v>128471</v>
      </c>
      <c r="F68" s="57">
        <v>85212</v>
      </c>
      <c r="G68" s="57">
        <v>115463</v>
      </c>
      <c r="H68" s="57">
        <v>-49621</v>
      </c>
      <c r="I68" s="57">
        <v>-142097</v>
      </c>
      <c r="J68" s="57">
        <v>188268</v>
      </c>
      <c r="K68" s="24">
        <f>'GC Recon'!L226</f>
        <v>40000</v>
      </c>
      <c r="L68" s="24">
        <f>'GC Recon'!M226</f>
        <v>40000</v>
      </c>
      <c r="M68" s="24">
        <f>M66</f>
        <v>0</v>
      </c>
      <c r="N68" s="24">
        <f>N66</f>
        <v>0</v>
      </c>
      <c r="O68" s="24">
        <f>O66</f>
        <v>0</v>
      </c>
    </row>
    <row r="69" spans="1:16" x14ac:dyDescent="0.25">
      <c r="A69" s="56" t="s">
        <v>38</v>
      </c>
      <c r="B69" s="57"/>
      <c r="C69" s="57"/>
      <c r="D69" s="57"/>
      <c r="E69" s="57"/>
      <c r="F69" s="57"/>
      <c r="G69" s="57"/>
      <c r="H69" s="57"/>
      <c r="I69" s="57"/>
      <c r="J69" s="57"/>
      <c r="K69" s="24"/>
      <c r="M69" s="24"/>
    </row>
    <row r="70" spans="1:16" x14ac:dyDescent="0.25">
      <c r="A70" s="59" t="s">
        <v>39</v>
      </c>
      <c r="B70" s="57"/>
      <c r="C70" s="57"/>
      <c r="D70" s="57"/>
      <c r="E70" s="57"/>
      <c r="F70" s="57"/>
      <c r="G70" s="57"/>
      <c r="H70" s="57"/>
      <c r="I70" s="57">
        <v>0</v>
      </c>
      <c r="J70" s="57">
        <v>0</v>
      </c>
      <c r="K70" s="24"/>
      <c r="M70" s="24"/>
    </row>
    <row r="71" spans="1:16" x14ac:dyDescent="0.25">
      <c r="A71" s="60" t="s">
        <v>40</v>
      </c>
      <c r="B71" s="24"/>
      <c r="C71" s="24"/>
      <c r="D71" s="24"/>
      <c r="E71" s="24"/>
      <c r="F71" s="24"/>
      <c r="G71" s="24">
        <v>0</v>
      </c>
      <c r="H71" s="24"/>
      <c r="I71" s="24"/>
      <c r="J71" s="24"/>
      <c r="K71" s="24"/>
      <c r="M71" s="24"/>
    </row>
    <row r="72" spans="1:16" x14ac:dyDescent="0.25">
      <c r="A72" s="60" t="s">
        <v>34</v>
      </c>
      <c r="B72" s="24"/>
      <c r="C72" s="24"/>
      <c r="D72" s="24"/>
      <c r="E72" s="24"/>
      <c r="F72" s="24"/>
      <c r="G72" s="24"/>
      <c r="H72" s="24">
        <v>0</v>
      </c>
      <c r="I72" s="24">
        <v>0</v>
      </c>
      <c r="J72" s="24"/>
      <c r="K72" s="24"/>
      <c r="M72" s="24"/>
    </row>
    <row r="73" spans="1:16" x14ac:dyDescent="0.25">
      <c r="A73" s="60" t="s">
        <v>50</v>
      </c>
      <c r="B73" s="24"/>
      <c r="C73" s="24"/>
      <c r="D73" s="24"/>
      <c r="E73" s="24"/>
      <c r="F73" s="24"/>
      <c r="G73" s="24"/>
      <c r="H73" s="24"/>
      <c r="I73" s="24"/>
      <c r="J73" s="24">
        <v>0</v>
      </c>
      <c r="K73" s="24"/>
      <c r="M73" s="24"/>
    </row>
    <row r="74" spans="1:16" x14ac:dyDescent="0.25">
      <c r="A74" s="60" t="s">
        <v>51</v>
      </c>
      <c r="B74" s="24"/>
      <c r="C74" s="24"/>
      <c r="D74" s="24"/>
      <c r="E74" s="24"/>
      <c r="F74" s="24"/>
      <c r="G74" s="24"/>
      <c r="H74" s="24"/>
      <c r="I74" s="24"/>
      <c r="J74" s="24">
        <v>0</v>
      </c>
      <c r="K74" s="24"/>
      <c r="M74" s="24"/>
    </row>
    <row r="75" spans="1:16" x14ac:dyDescent="0.25">
      <c r="A75" s="56" t="s">
        <v>52</v>
      </c>
      <c r="B75" s="57">
        <v>62010</v>
      </c>
      <c r="C75" s="57">
        <v>173057</v>
      </c>
      <c r="D75" s="57">
        <v>136827</v>
      </c>
      <c r="E75" s="57">
        <v>131252</v>
      </c>
      <c r="F75" s="57">
        <v>88074</v>
      </c>
      <c r="G75" s="57">
        <v>118780</v>
      </c>
      <c r="H75" s="57">
        <v>-46591</v>
      </c>
      <c r="I75" s="57">
        <v>-140043</v>
      </c>
      <c r="J75" s="57">
        <v>145116</v>
      </c>
      <c r="K75" s="57">
        <v>95387</v>
      </c>
      <c r="L75" s="57">
        <v>60438</v>
      </c>
      <c r="M75" s="57">
        <v>107895</v>
      </c>
      <c r="N75" s="57">
        <v>159512</v>
      </c>
      <c r="O75" s="57">
        <v>116379</v>
      </c>
      <c r="P75" s="17">
        <f>P73</f>
        <v>0</v>
      </c>
    </row>
    <row r="76" spans="1:16" x14ac:dyDescent="0.25">
      <c r="A76" s="56" t="s">
        <v>38</v>
      </c>
      <c r="B76" s="57"/>
      <c r="C76" s="57"/>
      <c r="D76" s="57"/>
      <c r="E76" s="57"/>
      <c r="F76" s="57"/>
      <c r="G76" s="57"/>
      <c r="H76" s="57"/>
      <c r="I76" s="57"/>
      <c r="J76" s="57"/>
      <c r="K76" s="24"/>
      <c r="M76" s="24"/>
    </row>
    <row r="77" spans="1:16" x14ac:dyDescent="0.25">
      <c r="A77" s="59" t="s">
        <v>39</v>
      </c>
      <c r="B77" s="57"/>
      <c r="C77" s="57"/>
      <c r="D77" s="57"/>
      <c r="E77" s="57"/>
      <c r="F77" s="57"/>
      <c r="G77" s="57"/>
      <c r="H77" s="57"/>
      <c r="I77" s="57">
        <v>0</v>
      </c>
      <c r="J77" s="57">
        <v>0</v>
      </c>
      <c r="K77" s="24"/>
      <c r="M77" s="24"/>
    </row>
    <row r="78" spans="1:16" x14ac:dyDescent="0.25">
      <c r="A78" s="60" t="s">
        <v>40</v>
      </c>
      <c r="B78" s="24"/>
      <c r="C78" s="24"/>
      <c r="D78" s="24"/>
      <c r="E78" s="24"/>
      <c r="F78" s="24"/>
      <c r="G78" s="24">
        <v>0</v>
      </c>
      <c r="H78" s="24"/>
      <c r="I78" s="24"/>
      <c r="J78" s="24"/>
      <c r="K78" s="24"/>
      <c r="M78" s="24"/>
    </row>
    <row r="79" spans="1:16" x14ac:dyDescent="0.25">
      <c r="A79" s="60" t="s">
        <v>34</v>
      </c>
      <c r="B79" s="24"/>
      <c r="C79" s="24"/>
      <c r="D79" s="24"/>
      <c r="E79" s="24"/>
      <c r="F79" s="24"/>
      <c r="G79" s="24"/>
      <c r="H79" s="24">
        <v>0</v>
      </c>
      <c r="I79" s="24">
        <v>0</v>
      </c>
      <c r="J79" s="24"/>
      <c r="K79" s="24"/>
      <c r="M79" s="24"/>
    </row>
    <row r="80" spans="1:16" x14ac:dyDescent="0.25">
      <c r="A80" s="60" t="s">
        <v>50</v>
      </c>
      <c r="B80" s="24"/>
      <c r="C80" s="24"/>
      <c r="D80" s="24"/>
      <c r="E80" s="24"/>
      <c r="F80" s="24"/>
      <c r="G80" s="24"/>
      <c r="H80" s="24"/>
      <c r="I80" s="24"/>
      <c r="J80" s="24">
        <v>0</v>
      </c>
      <c r="K80" s="24"/>
      <c r="M80" s="24"/>
    </row>
    <row r="81" spans="1:17" x14ac:dyDescent="0.25">
      <c r="A81" s="60" t="s">
        <v>51</v>
      </c>
      <c r="B81" s="24"/>
      <c r="C81" s="24"/>
      <c r="D81" s="24"/>
      <c r="E81" s="24"/>
      <c r="F81" s="24"/>
      <c r="G81" s="24"/>
      <c r="H81" s="24"/>
      <c r="I81" s="24"/>
      <c r="J81" s="24">
        <v>0</v>
      </c>
      <c r="K81" s="24"/>
      <c r="M81" s="24"/>
    </row>
    <row r="82" spans="1:17" x14ac:dyDescent="0.25">
      <c r="A82" s="56" t="s">
        <v>52</v>
      </c>
      <c r="B82" s="57">
        <v>50044</v>
      </c>
      <c r="C82" s="57">
        <v>164194</v>
      </c>
      <c r="D82" s="57">
        <v>128266</v>
      </c>
      <c r="E82" s="57">
        <v>122709</v>
      </c>
      <c r="F82" s="57">
        <v>79149</v>
      </c>
      <c r="G82" s="57">
        <v>110280</v>
      </c>
      <c r="H82" s="57">
        <v>-55460</v>
      </c>
      <c r="I82" s="57">
        <v>-148720</v>
      </c>
      <c r="J82" s="57">
        <v>136799</v>
      </c>
      <c r="K82" s="57">
        <v>96473</v>
      </c>
      <c r="L82" s="57">
        <v>106105</v>
      </c>
      <c r="M82" s="57">
        <v>142127</v>
      </c>
      <c r="N82" s="57">
        <v>159647</v>
      </c>
      <c r="O82" s="57">
        <v>108000</v>
      </c>
      <c r="P82" s="17">
        <f>P80</f>
        <v>0</v>
      </c>
    </row>
    <row r="83" spans="1:17" x14ac:dyDescent="0.25">
      <c r="A83" s="56" t="s">
        <v>38</v>
      </c>
      <c r="B83" s="57"/>
      <c r="C83" s="57"/>
      <c r="D83" s="57"/>
      <c r="E83" s="57"/>
      <c r="F83" s="57"/>
      <c r="G83" s="57"/>
      <c r="H83" s="57"/>
      <c r="I83" s="57"/>
      <c r="J83" s="57"/>
      <c r="K83" s="24"/>
      <c r="M83" s="24"/>
    </row>
    <row r="84" spans="1:17" x14ac:dyDescent="0.25">
      <c r="A84" s="59" t="s">
        <v>39</v>
      </c>
      <c r="B84" s="57"/>
      <c r="C84" s="57"/>
      <c r="D84" s="57"/>
      <c r="E84" s="57"/>
      <c r="F84" s="57"/>
      <c r="G84" s="57"/>
      <c r="H84" s="57"/>
      <c r="I84" s="57">
        <v>0</v>
      </c>
      <c r="J84" s="57">
        <v>0</v>
      </c>
      <c r="K84" s="24"/>
      <c r="M84" s="24"/>
    </row>
    <row r="85" spans="1:17" x14ac:dyDescent="0.25">
      <c r="A85" s="60" t="s">
        <v>40</v>
      </c>
      <c r="B85" s="24"/>
      <c r="C85" s="24"/>
      <c r="D85" s="24"/>
      <c r="E85" s="24"/>
      <c r="F85" s="24"/>
      <c r="G85" s="24">
        <v>0</v>
      </c>
      <c r="H85" s="24"/>
      <c r="I85" s="24"/>
      <c r="J85" s="24"/>
      <c r="K85" s="24"/>
      <c r="M85" s="24"/>
    </row>
    <row r="86" spans="1:17" x14ac:dyDescent="0.25">
      <c r="A86" s="60" t="s">
        <v>34</v>
      </c>
      <c r="B86" s="24"/>
      <c r="C86" s="24"/>
      <c r="D86" s="24"/>
      <c r="E86" s="24"/>
      <c r="F86" s="24"/>
      <c r="G86" s="24"/>
      <c r="H86" s="24">
        <v>0</v>
      </c>
      <c r="I86" s="24">
        <v>0</v>
      </c>
      <c r="J86" s="24"/>
      <c r="K86" s="24"/>
      <c r="M86" s="24"/>
    </row>
    <row r="87" spans="1:17" x14ac:dyDescent="0.25">
      <c r="A87" s="60" t="s">
        <v>50</v>
      </c>
      <c r="B87" s="24"/>
      <c r="C87" s="24"/>
      <c r="D87" s="24"/>
      <c r="E87" s="24"/>
      <c r="F87" s="24"/>
      <c r="G87" s="24"/>
      <c r="H87" s="24"/>
      <c r="I87" s="24"/>
      <c r="J87" s="24">
        <v>0</v>
      </c>
      <c r="K87" s="24"/>
      <c r="M87" s="24"/>
    </row>
    <row r="88" spans="1:17" x14ac:dyDescent="0.25">
      <c r="A88" s="60" t="s">
        <v>51</v>
      </c>
      <c r="B88" s="24"/>
      <c r="C88" s="24"/>
      <c r="D88" s="24"/>
      <c r="E88" s="24"/>
      <c r="F88" s="24"/>
      <c r="G88" s="24"/>
      <c r="H88" s="24"/>
      <c r="I88" s="24"/>
      <c r="J88" s="24">
        <v>0</v>
      </c>
      <c r="K88" s="24"/>
      <c r="M88" s="24"/>
    </row>
    <row r="89" spans="1:17" x14ac:dyDescent="0.25">
      <c r="A89" s="56" t="s">
        <v>53</v>
      </c>
      <c r="B89" s="57">
        <v>51775</v>
      </c>
      <c r="C89" s="57">
        <v>167251</v>
      </c>
      <c r="D89" s="57">
        <v>129985</v>
      </c>
      <c r="E89" s="57">
        <v>127120</v>
      </c>
      <c r="F89" s="57">
        <v>84697</v>
      </c>
      <c r="G89" s="57">
        <v>115274</v>
      </c>
      <c r="H89" s="57">
        <v>-55050</v>
      </c>
      <c r="I89" s="57">
        <v>-149968</v>
      </c>
      <c r="J89" s="57">
        <v>142597</v>
      </c>
      <c r="K89" s="57">
        <v>101673</v>
      </c>
      <c r="L89" s="57">
        <v>109403</v>
      </c>
      <c r="M89" s="57">
        <v>136650</v>
      </c>
      <c r="N89" s="57">
        <v>163959</v>
      </c>
      <c r="O89" s="57">
        <v>135583</v>
      </c>
      <c r="P89" s="17">
        <v>-58310</v>
      </c>
    </row>
    <row r="90" spans="1:17" x14ac:dyDescent="0.25">
      <c r="A90" s="56" t="s">
        <v>38</v>
      </c>
      <c r="B90" s="57"/>
      <c r="C90" s="57"/>
      <c r="D90" s="57"/>
      <c r="E90" s="57"/>
      <c r="F90" s="57"/>
      <c r="G90" s="57"/>
      <c r="H90" s="57"/>
      <c r="I90" s="57"/>
      <c r="J90" s="57"/>
      <c r="K90" s="24"/>
      <c r="M90" s="24"/>
    </row>
    <row r="91" spans="1:17" x14ac:dyDescent="0.25">
      <c r="A91" s="59" t="s">
        <v>39</v>
      </c>
      <c r="B91" s="57"/>
      <c r="C91" s="57"/>
      <c r="D91" s="57"/>
      <c r="E91" s="57"/>
      <c r="F91" s="57"/>
      <c r="G91" s="57"/>
      <c r="H91" s="57"/>
      <c r="I91" s="57">
        <v>0</v>
      </c>
      <c r="J91" s="57">
        <v>0</v>
      </c>
      <c r="K91" s="24"/>
      <c r="M91" s="24"/>
    </row>
    <row r="92" spans="1:17" x14ac:dyDescent="0.25">
      <c r="A92" s="60" t="s">
        <v>40</v>
      </c>
      <c r="B92" s="24"/>
      <c r="C92" s="24"/>
      <c r="D92" s="24"/>
      <c r="E92" s="24"/>
      <c r="F92" s="24"/>
      <c r="G92" s="24">
        <v>0</v>
      </c>
      <c r="H92" s="24"/>
      <c r="I92" s="24"/>
      <c r="J92" s="24"/>
      <c r="K92" s="24"/>
      <c r="M92" s="24"/>
    </row>
    <row r="93" spans="1:17" x14ac:dyDescent="0.25">
      <c r="A93" s="60" t="s">
        <v>34</v>
      </c>
      <c r="B93" s="24"/>
      <c r="C93" s="24"/>
      <c r="D93" s="24"/>
      <c r="E93" s="24"/>
      <c r="F93" s="24"/>
      <c r="G93" s="24"/>
      <c r="H93" s="24">
        <v>0</v>
      </c>
      <c r="I93" s="24">
        <v>0</v>
      </c>
      <c r="J93" s="24"/>
      <c r="K93" s="24"/>
      <c r="M93" s="24"/>
    </row>
    <row r="94" spans="1:17" x14ac:dyDescent="0.25">
      <c r="A94" s="60" t="s">
        <v>50</v>
      </c>
      <c r="B94" s="24"/>
      <c r="C94" s="24"/>
      <c r="D94" s="24"/>
      <c r="E94" s="24"/>
      <c r="F94" s="24"/>
      <c r="G94" s="24"/>
      <c r="H94" s="24"/>
      <c r="I94" s="24"/>
      <c r="J94" s="24">
        <v>0</v>
      </c>
      <c r="K94" s="24"/>
      <c r="M94" s="24"/>
    </row>
    <row r="95" spans="1:17" x14ac:dyDescent="0.25">
      <c r="A95" s="60" t="s">
        <v>51</v>
      </c>
      <c r="B95" s="24"/>
      <c r="C95" s="24"/>
      <c r="D95" s="24"/>
      <c r="E95" s="24"/>
      <c r="F95" s="24"/>
      <c r="G95" s="24"/>
      <c r="H95" s="24"/>
      <c r="I95" s="24"/>
      <c r="J95" s="24">
        <v>0</v>
      </c>
      <c r="K95" s="24"/>
      <c r="M95" s="24"/>
    </row>
    <row r="96" spans="1:17" x14ac:dyDescent="0.25">
      <c r="A96" s="56" t="s">
        <v>53</v>
      </c>
      <c r="B96" s="57">
        <v>51775</v>
      </c>
      <c r="C96" s="57">
        <v>166177</v>
      </c>
      <c r="D96" s="57">
        <v>129985</v>
      </c>
      <c r="E96" s="57">
        <v>127120</v>
      </c>
      <c r="F96" s="57">
        <v>84697</v>
      </c>
      <c r="G96" s="57">
        <v>115274</v>
      </c>
      <c r="H96" s="57">
        <v>-55050</v>
      </c>
      <c r="I96" s="57">
        <v>-149968</v>
      </c>
      <c r="J96" s="57">
        <v>142597</v>
      </c>
      <c r="K96" s="57">
        <v>101673</v>
      </c>
      <c r="L96" s="57">
        <v>109403</v>
      </c>
      <c r="M96" s="57">
        <v>136650</v>
      </c>
      <c r="N96" s="57">
        <v>163959</v>
      </c>
      <c r="O96" s="64" t="e">
        <f>'GC Recon'!P314+'GC Recon'!#REF!+'GC Recon'!P316</f>
        <v>#REF!</v>
      </c>
      <c r="P96" s="64">
        <f>'GC Recon'!Q314</f>
        <v>7286</v>
      </c>
      <c r="Q96" s="64">
        <f>'GC Recon'!R314</f>
        <v>7552</v>
      </c>
    </row>
    <row r="97" spans="1:34" x14ac:dyDescent="0.25">
      <c r="A97" s="56" t="s">
        <v>38</v>
      </c>
      <c r="B97" s="57"/>
      <c r="C97" s="57"/>
      <c r="D97" s="57"/>
      <c r="E97" s="57"/>
      <c r="F97" s="57"/>
      <c r="G97" s="57"/>
      <c r="H97" s="57"/>
      <c r="I97" s="57"/>
      <c r="J97" s="57"/>
      <c r="K97" s="24"/>
      <c r="M97" s="24"/>
      <c r="Q97" s="24"/>
    </row>
    <row r="98" spans="1:34" x14ac:dyDescent="0.25">
      <c r="A98" s="59" t="s">
        <v>39</v>
      </c>
      <c r="B98" s="57"/>
      <c r="C98" s="57"/>
      <c r="D98" s="57"/>
      <c r="E98" s="57"/>
      <c r="F98" s="57"/>
      <c r="G98" s="57"/>
      <c r="H98" s="57"/>
      <c r="I98" s="57">
        <v>0</v>
      </c>
      <c r="J98" s="57">
        <v>0</v>
      </c>
      <c r="K98" s="24"/>
      <c r="M98" s="24"/>
      <c r="Q98" s="24"/>
    </row>
    <row r="99" spans="1:34" x14ac:dyDescent="0.25">
      <c r="A99" s="60" t="s">
        <v>40</v>
      </c>
      <c r="B99" s="24"/>
      <c r="C99" s="24"/>
      <c r="D99" s="24"/>
      <c r="E99" s="24"/>
      <c r="F99" s="24"/>
      <c r="G99" s="24">
        <v>0</v>
      </c>
      <c r="H99" s="24"/>
      <c r="I99" s="24"/>
      <c r="J99" s="24"/>
      <c r="K99" s="24"/>
      <c r="M99" s="24"/>
    </row>
    <row r="100" spans="1:34" x14ac:dyDescent="0.25">
      <c r="A100" s="60" t="s">
        <v>34</v>
      </c>
      <c r="B100" s="24"/>
      <c r="C100" s="24"/>
      <c r="D100" s="24"/>
      <c r="E100" s="24"/>
      <c r="F100" s="24"/>
      <c r="G100" s="24"/>
      <c r="H100" s="24">
        <v>0</v>
      </c>
      <c r="I100" s="24">
        <v>0</v>
      </c>
      <c r="J100" s="24"/>
      <c r="K100" s="24"/>
      <c r="M100" s="24"/>
    </row>
    <row r="101" spans="1:34" x14ac:dyDescent="0.25">
      <c r="A101" s="60" t="s">
        <v>50</v>
      </c>
      <c r="B101" s="24"/>
      <c r="C101" s="24"/>
      <c r="D101" s="24"/>
      <c r="E101" s="24"/>
      <c r="F101" s="24"/>
      <c r="G101" s="24"/>
      <c r="H101" s="24"/>
      <c r="I101" s="24"/>
      <c r="J101" s="24">
        <v>0</v>
      </c>
      <c r="K101" s="24"/>
      <c r="M101" s="24"/>
    </row>
    <row r="102" spans="1:34" x14ac:dyDescent="0.25">
      <c r="A102" s="60" t="s">
        <v>51</v>
      </c>
      <c r="B102" s="24"/>
      <c r="C102" s="24"/>
      <c r="D102" s="24"/>
      <c r="E102" s="24"/>
      <c r="F102" s="24"/>
      <c r="G102" s="24"/>
      <c r="H102" s="24"/>
      <c r="I102" s="24"/>
      <c r="J102" s="24">
        <v>0</v>
      </c>
      <c r="K102" s="24"/>
      <c r="M102" s="24"/>
    </row>
    <row r="103" spans="1:34" x14ac:dyDescent="0.25">
      <c r="A103" s="56" t="s">
        <v>54</v>
      </c>
      <c r="B103" s="57">
        <v>52169</v>
      </c>
      <c r="C103" s="57">
        <v>167058</v>
      </c>
      <c r="D103" s="57">
        <v>130990</v>
      </c>
      <c r="E103" s="57">
        <v>128121</v>
      </c>
      <c r="F103" s="57">
        <v>85781</v>
      </c>
      <c r="G103" s="57">
        <v>116354</v>
      </c>
      <c r="H103" s="57">
        <v>-54026</v>
      </c>
      <c r="I103" s="57">
        <v>-144031</v>
      </c>
      <c r="J103" s="57">
        <v>143440</v>
      </c>
      <c r="K103" s="57">
        <v>102265</v>
      </c>
      <c r="L103" s="57">
        <v>109908</v>
      </c>
      <c r="M103" s="57">
        <v>136778</v>
      </c>
      <c r="N103" s="57">
        <v>154541</v>
      </c>
      <c r="O103" s="57">
        <v>141956</v>
      </c>
      <c r="P103" s="64">
        <f>Storage!H115</f>
        <v>0</v>
      </c>
      <c r="Q103" s="64">
        <f>Storage!H116</f>
        <v>0</v>
      </c>
    </row>
    <row r="104" spans="1:34" x14ac:dyDescent="0.25">
      <c r="A104" s="56" t="s">
        <v>38</v>
      </c>
      <c r="B104" s="57"/>
      <c r="C104" s="57"/>
      <c r="D104" s="57"/>
      <c r="E104" s="57"/>
      <c r="F104" s="57"/>
      <c r="G104" s="57"/>
      <c r="H104" s="57"/>
      <c r="I104" s="57"/>
      <c r="J104" s="57"/>
      <c r="K104" s="24"/>
      <c r="M104" s="24"/>
      <c r="Q104" s="24"/>
    </row>
    <row r="105" spans="1:34" x14ac:dyDescent="0.25">
      <c r="A105" s="59" t="s">
        <v>39</v>
      </c>
      <c r="B105" s="57"/>
      <c r="C105" s="57"/>
      <c r="D105" s="57"/>
      <c r="E105" s="57"/>
      <c r="F105" s="57"/>
      <c r="G105" s="57"/>
      <c r="H105" s="57"/>
      <c r="I105" s="57">
        <v>0</v>
      </c>
      <c r="J105" s="57">
        <v>0</v>
      </c>
      <c r="K105" s="24"/>
      <c r="M105" s="24"/>
      <c r="Q105" s="24"/>
    </row>
    <row r="106" spans="1:34" x14ac:dyDescent="0.25">
      <c r="A106" s="60" t="s">
        <v>40</v>
      </c>
      <c r="B106" s="24"/>
      <c r="C106" s="24"/>
      <c r="D106" s="24"/>
      <c r="E106" s="24"/>
      <c r="F106" s="24"/>
      <c r="G106" s="24">
        <v>0</v>
      </c>
      <c r="H106" s="24"/>
      <c r="I106" s="24"/>
      <c r="J106" s="24"/>
      <c r="K106" s="24"/>
      <c r="M106" s="24"/>
    </row>
    <row r="107" spans="1:34" x14ac:dyDescent="0.25">
      <c r="A107" s="60" t="s">
        <v>34</v>
      </c>
      <c r="B107" s="24"/>
      <c r="C107" s="24"/>
      <c r="D107" s="24"/>
      <c r="E107" s="24"/>
      <c r="F107" s="24"/>
      <c r="G107" s="24"/>
      <c r="H107" s="24">
        <v>0</v>
      </c>
      <c r="I107" s="24">
        <v>0</v>
      </c>
      <c r="J107" s="24"/>
      <c r="K107" s="24"/>
      <c r="M107" s="24"/>
    </row>
    <row r="108" spans="1:34" x14ac:dyDescent="0.25">
      <c r="A108" s="60" t="s">
        <v>50</v>
      </c>
      <c r="B108" s="24"/>
      <c r="C108" s="24"/>
      <c r="D108" s="24"/>
      <c r="E108" s="24"/>
      <c r="F108" s="24"/>
      <c r="G108" s="24"/>
      <c r="H108" s="24"/>
      <c r="I108" s="24"/>
      <c r="J108" s="24">
        <v>0</v>
      </c>
      <c r="K108" s="24"/>
      <c r="M108" s="24"/>
    </row>
    <row r="109" spans="1:34" x14ac:dyDescent="0.25">
      <c r="A109" s="60" t="s">
        <v>51</v>
      </c>
      <c r="B109" s="24"/>
      <c r="C109" s="24"/>
      <c r="D109" s="24"/>
      <c r="E109" s="24"/>
      <c r="F109" s="24"/>
      <c r="G109" s="24"/>
      <c r="H109" s="24"/>
      <c r="I109" s="24"/>
      <c r="J109" s="24">
        <v>0</v>
      </c>
      <c r="K109" s="24"/>
      <c r="M109" s="24"/>
    </row>
    <row r="110" spans="1:34" x14ac:dyDescent="0.25">
      <c r="B110" s="63"/>
      <c r="C110" s="63"/>
      <c r="D110" s="63"/>
      <c r="E110" s="63"/>
      <c r="F110" s="63"/>
      <c r="G110" s="63"/>
      <c r="H110" s="63"/>
      <c r="I110" s="63">
        <v>0</v>
      </c>
      <c r="J110" s="63"/>
      <c r="K110" s="63"/>
      <c r="L110" s="30"/>
      <c r="M110" s="30"/>
      <c r="N110" s="30"/>
      <c r="O110" s="30"/>
      <c r="P110" s="30"/>
      <c r="Q110" s="30"/>
      <c r="R110" s="30"/>
      <c r="S110" s="30"/>
      <c r="T110" s="30"/>
      <c r="U110" s="30"/>
      <c r="V110" s="30"/>
      <c r="W110" s="30"/>
      <c r="X110" s="30"/>
      <c r="Y110" s="30"/>
      <c r="Z110" s="30"/>
      <c r="AA110" s="30"/>
      <c r="AB110" s="30"/>
      <c r="AC110" s="30"/>
      <c r="AD110" s="30"/>
      <c r="AE110" s="30"/>
      <c r="AF110" s="30"/>
      <c r="AG110" s="31"/>
      <c r="AH110" s="62"/>
    </row>
    <row r="111" spans="1:34" x14ac:dyDescent="0.25">
      <c r="A111" s="56" t="s">
        <v>55</v>
      </c>
      <c r="B111" s="57">
        <v>49613</v>
      </c>
      <c r="C111" s="57">
        <v>169678</v>
      </c>
      <c r="D111" s="57">
        <v>133814</v>
      </c>
      <c r="E111" s="57">
        <v>129318</v>
      </c>
      <c r="F111" s="57">
        <v>85325</v>
      </c>
      <c r="G111" s="57">
        <v>116227</v>
      </c>
      <c r="H111" s="57">
        <v>-49129</v>
      </c>
      <c r="I111" s="57">
        <v>-141984</v>
      </c>
      <c r="J111" s="57">
        <v>123460</v>
      </c>
      <c r="K111" s="57">
        <v>102901</v>
      </c>
      <c r="L111" s="57">
        <v>103915</v>
      </c>
      <c r="M111" s="57">
        <v>141664</v>
      </c>
      <c r="N111" s="57">
        <v>149731</v>
      </c>
      <c r="O111" s="57">
        <v>136977</v>
      </c>
      <c r="P111" s="64">
        <v>-24033</v>
      </c>
      <c r="Q111" s="64">
        <v>93869</v>
      </c>
      <c r="R111" s="17">
        <f>R109</f>
        <v>0</v>
      </c>
    </row>
    <row r="112" spans="1:34" x14ac:dyDescent="0.25">
      <c r="A112" s="56" t="s">
        <v>38</v>
      </c>
      <c r="B112" s="57"/>
      <c r="C112" s="57"/>
      <c r="D112" s="57"/>
      <c r="E112" s="57"/>
      <c r="F112" s="57"/>
      <c r="G112" s="57"/>
      <c r="H112" s="57"/>
      <c r="I112" s="57"/>
      <c r="J112" s="57"/>
      <c r="K112" s="24"/>
      <c r="M112" s="24"/>
      <c r="Q112" s="24"/>
    </row>
    <row r="113" spans="1:20" x14ac:dyDescent="0.25">
      <c r="A113" s="59" t="s">
        <v>39</v>
      </c>
      <c r="B113" s="57"/>
      <c r="C113" s="57"/>
      <c r="D113" s="57"/>
      <c r="E113" s="57"/>
      <c r="F113" s="57"/>
      <c r="G113" s="57"/>
      <c r="H113" s="57"/>
      <c r="I113" s="57">
        <v>0</v>
      </c>
      <c r="J113" s="57">
        <v>0</v>
      </c>
      <c r="K113" s="24"/>
      <c r="M113" s="24"/>
      <c r="Q113" s="24"/>
    </row>
    <row r="114" spans="1:20" x14ac:dyDescent="0.25">
      <c r="A114" s="60" t="s">
        <v>40</v>
      </c>
      <c r="B114" s="24"/>
      <c r="C114" s="24"/>
      <c r="D114" s="24"/>
      <c r="E114" s="24"/>
      <c r="F114" s="24"/>
      <c r="G114" s="24">
        <v>0</v>
      </c>
      <c r="H114" s="24"/>
      <c r="I114" s="24"/>
      <c r="J114" s="24"/>
      <c r="K114" s="24"/>
      <c r="M114" s="24"/>
    </row>
    <row r="115" spans="1:20" x14ac:dyDescent="0.25">
      <c r="A115" s="60" t="s">
        <v>34</v>
      </c>
      <c r="B115" s="24"/>
      <c r="C115" s="24"/>
      <c r="D115" s="24"/>
      <c r="E115" s="24"/>
      <c r="F115" s="24"/>
      <c r="G115" s="24"/>
      <c r="H115" s="24">
        <v>0</v>
      </c>
      <c r="I115" s="24">
        <v>0</v>
      </c>
      <c r="J115" s="24"/>
      <c r="K115" s="24"/>
      <c r="M115" s="24"/>
    </row>
    <row r="116" spans="1:20" x14ac:dyDescent="0.25">
      <c r="A116" s="60" t="s">
        <v>50</v>
      </c>
      <c r="B116" s="24"/>
      <c r="C116" s="24"/>
      <c r="D116" s="24"/>
      <c r="E116" s="24"/>
      <c r="F116" s="24"/>
      <c r="G116" s="24"/>
      <c r="H116" s="24"/>
      <c r="I116" s="24"/>
      <c r="J116" s="24">
        <v>0</v>
      </c>
      <c r="K116" s="24"/>
      <c r="M116" s="24"/>
    </row>
    <row r="117" spans="1:20" x14ac:dyDescent="0.25">
      <c r="A117" s="60" t="s">
        <v>51</v>
      </c>
      <c r="B117" s="24"/>
      <c r="C117" s="24"/>
      <c r="D117" s="24"/>
      <c r="E117" s="24"/>
      <c r="F117" s="24"/>
      <c r="G117" s="24"/>
      <c r="H117" s="24"/>
      <c r="I117" s="24"/>
      <c r="J117" s="24">
        <v>0</v>
      </c>
      <c r="K117" s="24"/>
      <c r="M117" s="24"/>
    </row>
    <row r="118" spans="1:20" x14ac:dyDescent="0.25">
      <c r="A118" s="56" t="s">
        <v>56</v>
      </c>
      <c r="B118" s="57">
        <v>41930</v>
      </c>
      <c r="C118" s="57">
        <v>164354</v>
      </c>
      <c r="D118" s="57">
        <v>128538</v>
      </c>
      <c r="E118" s="57">
        <v>121237</v>
      </c>
      <c r="F118" s="57">
        <v>77241</v>
      </c>
      <c r="G118" s="57">
        <v>108118</v>
      </c>
      <c r="H118" s="57">
        <v>-57266</v>
      </c>
      <c r="I118" s="57">
        <v>-149669</v>
      </c>
      <c r="J118" s="57">
        <v>117699</v>
      </c>
      <c r="K118" s="57">
        <v>94832</v>
      </c>
      <c r="L118" s="57">
        <v>96229</v>
      </c>
      <c r="M118" s="57">
        <v>133562</v>
      </c>
      <c r="N118" s="57">
        <v>149917</v>
      </c>
      <c r="O118" s="57">
        <v>126875</v>
      </c>
      <c r="P118" s="57">
        <v>-86261</v>
      </c>
      <c r="Q118" s="65">
        <f>Storage!H131</f>
        <v>0</v>
      </c>
      <c r="R118" s="65">
        <f>Storage!H132</f>
        <v>0</v>
      </c>
      <c r="S118" s="65">
        <f>Storage!H133</f>
        <v>0</v>
      </c>
    </row>
    <row r="119" spans="1:20" x14ac:dyDescent="0.25">
      <c r="A119" s="56" t="s">
        <v>38</v>
      </c>
      <c r="B119" s="57"/>
      <c r="C119" s="57"/>
      <c r="D119" s="57"/>
      <c r="E119" s="57"/>
      <c r="F119" s="57"/>
      <c r="G119" s="57"/>
      <c r="H119" s="57"/>
      <c r="I119" s="57"/>
      <c r="J119" s="57"/>
      <c r="K119" s="24"/>
      <c r="M119" s="24"/>
      <c r="Q119" s="24"/>
    </row>
    <row r="120" spans="1:20" x14ac:dyDescent="0.25">
      <c r="A120" s="59" t="s">
        <v>39</v>
      </c>
      <c r="B120" s="57"/>
      <c r="C120" s="57"/>
      <c r="D120" s="57"/>
      <c r="E120" s="57"/>
      <c r="F120" s="57"/>
      <c r="G120" s="57">
        <v>-4200</v>
      </c>
      <c r="H120" s="57"/>
      <c r="I120" s="57">
        <v>0</v>
      </c>
      <c r="J120" s="57">
        <v>20000</v>
      </c>
      <c r="K120" s="24"/>
      <c r="M120" s="24"/>
      <c r="Q120" s="24"/>
    </row>
    <row r="121" spans="1:20" x14ac:dyDescent="0.25">
      <c r="A121" s="60" t="s">
        <v>40</v>
      </c>
      <c r="B121" s="24"/>
      <c r="C121" s="24"/>
      <c r="D121" s="24"/>
      <c r="E121" s="24"/>
      <c r="F121" s="24"/>
      <c r="G121" s="24">
        <v>0</v>
      </c>
      <c r="H121" s="24"/>
      <c r="I121" s="24"/>
      <c r="J121" s="24"/>
      <c r="K121" s="24"/>
      <c r="M121" s="24"/>
    </row>
    <row r="122" spans="1:20" x14ac:dyDescent="0.25">
      <c r="A122" s="60" t="s">
        <v>34</v>
      </c>
      <c r="B122" s="24"/>
      <c r="C122" s="24"/>
      <c r="D122" s="24"/>
      <c r="E122" s="24"/>
      <c r="F122" s="24"/>
      <c r="G122" s="24"/>
      <c r="H122" s="24">
        <v>0</v>
      </c>
      <c r="I122" s="24">
        <v>0</v>
      </c>
      <c r="J122" s="24"/>
      <c r="K122" s="24"/>
      <c r="M122" s="24"/>
    </row>
    <row r="123" spans="1:20" x14ac:dyDescent="0.25">
      <c r="A123" s="60" t="s">
        <v>50</v>
      </c>
      <c r="B123" s="24"/>
      <c r="C123" s="24"/>
      <c r="D123" s="24"/>
      <c r="E123" s="24"/>
      <c r="F123" s="24"/>
      <c r="G123" s="24"/>
      <c r="H123" s="24"/>
      <c r="I123" s="24"/>
      <c r="J123" s="24">
        <v>0</v>
      </c>
      <c r="K123" s="24"/>
      <c r="M123" s="24"/>
    </row>
    <row r="124" spans="1:20" x14ac:dyDescent="0.25">
      <c r="A124" s="60" t="s">
        <v>51</v>
      </c>
      <c r="B124" s="24"/>
      <c r="C124" s="24"/>
      <c r="D124" s="24"/>
      <c r="E124" s="24"/>
      <c r="F124" s="24"/>
      <c r="G124" s="24"/>
      <c r="H124" s="24"/>
      <c r="I124" s="24"/>
      <c r="J124" s="24">
        <v>0</v>
      </c>
      <c r="K124" s="24"/>
      <c r="M124" s="24"/>
    </row>
    <row r="125" spans="1:20" x14ac:dyDescent="0.25">
      <c r="A125" s="56" t="s">
        <v>57</v>
      </c>
      <c r="B125" s="57">
        <v>41930</v>
      </c>
      <c r="C125" s="57">
        <v>164354</v>
      </c>
      <c r="D125" s="57">
        <v>128538</v>
      </c>
      <c r="E125" s="57">
        <v>121237</v>
      </c>
      <c r="F125" s="57">
        <v>77241</v>
      </c>
      <c r="G125" s="57">
        <v>108118</v>
      </c>
      <c r="H125" s="57">
        <v>-57266</v>
      </c>
      <c r="I125" s="57">
        <v>-149669</v>
      </c>
      <c r="J125" s="57">
        <v>115303</v>
      </c>
      <c r="K125" s="57">
        <v>94832</v>
      </c>
      <c r="L125" s="57">
        <v>96229</v>
      </c>
      <c r="M125" s="57">
        <v>133562</v>
      </c>
      <c r="N125" s="57">
        <v>149917</v>
      </c>
      <c r="O125" s="57">
        <v>126879</v>
      </c>
      <c r="P125" s="57">
        <v>-84334</v>
      </c>
      <c r="Q125" s="66">
        <v>115789</v>
      </c>
      <c r="R125" s="65">
        <f>Storage!H139</f>
        <v>0</v>
      </c>
      <c r="S125" s="65">
        <f>Storage!H140</f>
        <v>0</v>
      </c>
      <c r="T125" s="65">
        <f>Storage!I140</f>
        <v>0</v>
      </c>
    </row>
    <row r="126" spans="1:20" x14ac:dyDescent="0.25">
      <c r="A126" s="56" t="s">
        <v>38</v>
      </c>
      <c r="B126" s="57"/>
      <c r="C126" s="57"/>
      <c r="D126" s="57"/>
      <c r="E126" s="57"/>
      <c r="F126" s="57"/>
      <c r="G126" s="57"/>
      <c r="H126" s="57"/>
      <c r="I126" s="57"/>
      <c r="J126" s="57"/>
      <c r="K126" s="24"/>
      <c r="M126" s="24"/>
      <c r="Q126" s="24"/>
    </row>
    <row r="127" spans="1:20" x14ac:dyDescent="0.25">
      <c r="A127" s="59" t="s">
        <v>39</v>
      </c>
      <c r="B127" s="57"/>
      <c r="C127" s="57"/>
      <c r="D127" s="57"/>
      <c r="E127" s="57"/>
      <c r="F127" s="57"/>
      <c r="G127" s="57">
        <v>-4200</v>
      </c>
      <c r="H127" s="57"/>
      <c r="I127" s="57">
        <v>0</v>
      </c>
      <c r="J127" s="57">
        <v>20000</v>
      </c>
      <c r="K127" s="24"/>
      <c r="M127" s="24"/>
      <c r="Q127" s="24"/>
    </row>
    <row r="128" spans="1:20" x14ac:dyDescent="0.25">
      <c r="A128" s="60" t="s">
        <v>40</v>
      </c>
      <c r="B128" s="24"/>
      <c r="C128" s="24"/>
      <c r="D128" s="24"/>
      <c r="E128" s="24"/>
      <c r="F128" s="24"/>
      <c r="G128" s="24">
        <v>0</v>
      </c>
      <c r="H128" s="24"/>
      <c r="I128" s="24"/>
      <c r="J128" s="24"/>
      <c r="K128" s="24"/>
      <c r="M128" s="24"/>
    </row>
    <row r="129" spans="1:34" x14ac:dyDescent="0.25">
      <c r="A129" s="60" t="s">
        <v>34</v>
      </c>
      <c r="B129" s="24"/>
      <c r="C129" s="24"/>
      <c r="D129" s="24"/>
      <c r="E129" s="24"/>
      <c r="F129" s="24"/>
      <c r="G129" s="24"/>
      <c r="H129" s="24">
        <v>0</v>
      </c>
      <c r="I129" s="24">
        <v>0</v>
      </c>
      <c r="J129" s="24"/>
      <c r="K129" s="24"/>
      <c r="M129" s="24"/>
    </row>
    <row r="130" spans="1:34" x14ac:dyDescent="0.25">
      <c r="A130" s="60" t="s">
        <v>50</v>
      </c>
      <c r="B130" s="24"/>
      <c r="C130" s="24"/>
      <c r="D130" s="24"/>
      <c r="E130" s="24"/>
      <c r="F130" s="24"/>
      <c r="G130" s="24"/>
      <c r="H130" s="24"/>
      <c r="I130" s="24"/>
      <c r="J130" s="24">
        <v>0</v>
      </c>
      <c r="K130" s="24"/>
      <c r="M130" s="24"/>
    </row>
    <row r="131" spans="1:34" x14ac:dyDescent="0.25">
      <c r="A131" s="60" t="s">
        <v>51</v>
      </c>
      <c r="B131" s="24"/>
      <c r="C131" s="24"/>
      <c r="D131" s="24"/>
      <c r="E131" s="24"/>
      <c r="F131" s="24"/>
      <c r="G131" s="24"/>
      <c r="H131" s="24"/>
      <c r="I131" s="24"/>
      <c r="J131" s="24">
        <v>0</v>
      </c>
      <c r="K131" s="24"/>
      <c r="M131" s="24"/>
    </row>
    <row r="132" spans="1:34" x14ac:dyDescent="0.25">
      <c r="B132" s="63"/>
      <c r="C132" s="63"/>
      <c r="D132" s="63"/>
      <c r="E132" s="63"/>
      <c r="F132" s="63"/>
      <c r="G132" s="63"/>
      <c r="H132" s="63"/>
      <c r="I132" s="63">
        <v>0</v>
      </c>
      <c r="J132" s="63"/>
      <c r="K132" s="63"/>
      <c r="L132" s="30"/>
      <c r="M132" s="30"/>
      <c r="N132" s="30"/>
      <c r="O132" s="30"/>
      <c r="P132" s="30"/>
      <c r="Q132" s="30"/>
      <c r="R132" s="30"/>
      <c r="S132" s="30"/>
      <c r="T132" s="30"/>
      <c r="U132" s="30"/>
      <c r="V132" s="30"/>
      <c r="W132" s="30"/>
      <c r="X132" s="30"/>
      <c r="Y132" s="30"/>
      <c r="Z132" s="30"/>
      <c r="AA132" s="30"/>
      <c r="AB132" s="30"/>
      <c r="AC132" s="30"/>
      <c r="AD132" s="30"/>
      <c r="AE132" s="30"/>
      <c r="AF132" s="30"/>
      <c r="AG132" s="31"/>
      <c r="AH132" s="62"/>
    </row>
    <row r="133" spans="1:34" x14ac:dyDescent="0.25">
      <c r="A133" s="56" t="s">
        <v>58</v>
      </c>
      <c r="B133" s="57">
        <v>41930</v>
      </c>
      <c r="C133" s="57">
        <v>164354</v>
      </c>
      <c r="D133" s="57">
        <v>128538</v>
      </c>
      <c r="E133" s="57">
        <v>121237</v>
      </c>
      <c r="F133" s="57">
        <v>77241</v>
      </c>
      <c r="G133" s="57">
        <v>108118</v>
      </c>
      <c r="H133" s="57">
        <v>-57266</v>
      </c>
      <c r="I133" s="57">
        <v>-149669</v>
      </c>
      <c r="J133" s="57">
        <v>135303</v>
      </c>
      <c r="K133" s="57">
        <v>94832</v>
      </c>
      <c r="L133" s="57">
        <v>96229</v>
      </c>
      <c r="M133" s="57">
        <v>133562</v>
      </c>
      <c r="N133" s="57">
        <v>149917</v>
      </c>
      <c r="O133" s="57">
        <v>126879</v>
      </c>
      <c r="P133" s="57">
        <v>-92760</v>
      </c>
      <c r="Q133" s="66">
        <v>105367</v>
      </c>
      <c r="R133" s="65">
        <f>'GC Recon'!S372</f>
        <v>0</v>
      </c>
      <c r="S133" s="65">
        <f>Storage!H148</f>
        <v>0</v>
      </c>
      <c r="T133" s="65">
        <f>Storage!I148</f>
        <v>0</v>
      </c>
    </row>
    <row r="134" spans="1:34" x14ac:dyDescent="0.25">
      <c r="A134" s="56" t="s">
        <v>38</v>
      </c>
      <c r="B134" s="57"/>
      <c r="C134" s="57"/>
      <c r="D134" s="57"/>
      <c r="E134" s="57"/>
      <c r="F134" s="57"/>
      <c r="G134" s="57"/>
      <c r="H134" s="57"/>
      <c r="I134" s="57"/>
      <c r="J134" s="57"/>
      <c r="K134" s="24"/>
      <c r="M134" s="24"/>
      <c r="Q134" s="24"/>
    </row>
    <row r="135" spans="1:34" x14ac:dyDescent="0.25">
      <c r="A135" s="59" t="s">
        <v>39</v>
      </c>
      <c r="B135" s="57"/>
      <c r="C135" s="57"/>
      <c r="D135" s="57"/>
      <c r="E135" s="57"/>
      <c r="F135" s="57"/>
      <c r="G135" s="57">
        <v>-4200</v>
      </c>
      <c r="H135" s="57"/>
      <c r="I135" s="57">
        <v>0</v>
      </c>
      <c r="J135" s="57">
        <v>0</v>
      </c>
      <c r="K135" s="24"/>
      <c r="M135" s="24"/>
      <c r="Q135" s="24"/>
    </row>
    <row r="136" spans="1:34" x14ac:dyDescent="0.25">
      <c r="A136" s="60" t="s">
        <v>40</v>
      </c>
      <c r="B136" s="24"/>
      <c r="C136" s="24"/>
      <c r="D136" s="24"/>
      <c r="E136" s="24"/>
      <c r="F136" s="24"/>
      <c r="G136" s="24">
        <v>0</v>
      </c>
      <c r="H136" s="24"/>
      <c r="I136" s="24"/>
      <c r="J136" s="24"/>
      <c r="K136" s="24"/>
      <c r="M136" s="24"/>
    </row>
    <row r="137" spans="1:34" x14ac:dyDescent="0.25">
      <c r="A137" s="60" t="s">
        <v>34</v>
      </c>
      <c r="B137" s="24"/>
      <c r="C137" s="24"/>
      <c r="D137" s="24"/>
      <c r="E137" s="24"/>
      <c r="F137" s="24"/>
      <c r="G137" s="24"/>
      <c r="H137" s="24">
        <v>0</v>
      </c>
      <c r="I137" s="24">
        <v>0</v>
      </c>
      <c r="J137" s="24"/>
      <c r="K137" s="24"/>
      <c r="M137" s="24"/>
    </row>
    <row r="138" spans="1:34" x14ac:dyDescent="0.25">
      <c r="A138" s="60" t="s">
        <v>50</v>
      </c>
      <c r="B138" s="24"/>
      <c r="C138" s="24"/>
      <c r="D138" s="24"/>
      <c r="E138" s="24"/>
      <c r="F138" s="24"/>
      <c r="G138" s="24"/>
      <c r="H138" s="24"/>
      <c r="I138" s="24"/>
      <c r="J138" s="24">
        <v>0</v>
      </c>
      <c r="K138" s="24"/>
      <c r="M138" s="24"/>
    </row>
    <row r="139" spans="1:34" x14ac:dyDescent="0.25">
      <c r="A139" s="60" t="s">
        <v>51</v>
      </c>
      <c r="B139" s="24"/>
      <c r="C139" s="24"/>
      <c r="D139" s="24"/>
      <c r="E139" s="24"/>
      <c r="F139" s="24"/>
      <c r="G139" s="24"/>
      <c r="H139" s="24"/>
      <c r="I139" s="24"/>
      <c r="J139" s="24">
        <v>0</v>
      </c>
      <c r="K139" s="24"/>
      <c r="M139" s="24"/>
    </row>
    <row r="140" spans="1:34" x14ac:dyDescent="0.25">
      <c r="B140" s="63"/>
      <c r="C140" s="63"/>
      <c r="D140" s="63"/>
      <c r="E140" s="63"/>
      <c r="F140" s="63"/>
      <c r="G140" s="63"/>
      <c r="H140" s="63"/>
      <c r="I140" s="63">
        <v>0</v>
      </c>
      <c r="J140" s="63"/>
      <c r="K140" s="63"/>
      <c r="L140" s="30"/>
      <c r="M140" s="30"/>
      <c r="N140" s="30"/>
      <c r="O140" s="30"/>
      <c r="P140" s="30"/>
      <c r="Q140" s="30"/>
      <c r="R140" s="30"/>
      <c r="S140" s="30"/>
      <c r="T140" s="30"/>
      <c r="U140" s="30"/>
      <c r="V140" s="30"/>
      <c r="W140" s="30"/>
      <c r="X140" s="30"/>
      <c r="Y140" s="30"/>
      <c r="Z140" s="30"/>
      <c r="AA140" s="30"/>
      <c r="AB140" s="30"/>
      <c r="AC140" s="30"/>
      <c r="AD140" s="30"/>
      <c r="AE140" s="30"/>
      <c r="AF140" s="30"/>
      <c r="AG140" s="31"/>
      <c r="AH140" s="62"/>
    </row>
    <row r="141" spans="1:34" x14ac:dyDescent="0.25">
      <c r="A141" s="56" t="s">
        <v>59</v>
      </c>
      <c r="B141" s="57">
        <v>44957</v>
      </c>
      <c r="C141" s="57">
        <v>164594</v>
      </c>
      <c r="D141" s="57">
        <v>128538</v>
      </c>
      <c r="E141" s="57">
        <v>124037</v>
      </c>
      <c r="F141" s="57">
        <v>80046</v>
      </c>
      <c r="G141" s="57">
        <v>111435</v>
      </c>
      <c r="H141" s="57">
        <v>-54638</v>
      </c>
      <c r="I141" s="57">
        <v>-145848</v>
      </c>
      <c r="J141" s="57">
        <v>137082</v>
      </c>
      <c r="K141" s="57">
        <v>96680</v>
      </c>
      <c r="L141" s="57">
        <v>98041</v>
      </c>
      <c r="M141" s="57">
        <v>135799</v>
      </c>
      <c r="N141" s="57">
        <v>152183</v>
      </c>
      <c r="O141" s="57">
        <v>129619</v>
      </c>
      <c r="P141" s="57">
        <v>-93261</v>
      </c>
      <c r="Q141" s="66">
        <v>116170</v>
      </c>
      <c r="R141" s="66">
        <v>95936</v>
      </c>
      <c r="S141" s="65">
        <f>Storage!H156</f>
        <v>0</v>
      </c>
      <c r="T141" s="65">
        <f>'GC Recon'!U380</f>
        <v>0</v>
      </c>
      <c r="U141" s="65">
        <f>'GC Recon'!V380</f>
        <v>0</v>
      </c>
      <c r="V141" s="65">
        <f>'GC Recon'!W380</f>
        <v>0</v>
      </c>
      <c r="W141" s="65">
        <f>'GC Recon'!X380</f>
        <v>0</v>
      </c>
    </row>
    <row r="142" spans="1:34" x14ac:dyDescent="0.25">
      <c r="A142" s="56" t="s">
        <v>38</v>
      </c>
      <c r="B142" s="57"/>
      <c r="C142" s="57"/>
      <c r="D142" s="57"/>
      <c r="E142" s="57"/>
      <c r="F142" s="57"/>
      <c r="G142" s="57"/>
      <c r="H142" s="57"/>
      <c r="I142" s="57"/>
      <c r="J142" s="57"/>
      <c r="K142" s="24"/>
      <c r="M142" s="24"/>
      <c r="Q142" s="24"/>
    </row>
    <row r="143" spans="1:34" x14ac:dyDescent="0.25">
      <c r="A143" s="59" t="s">
        <v>39</v>
      </c>
      <c r="B143" s="57"/>
      <c r="C143" s="57"/>
      <c r="D143" s="57"/>
      <c r="E143" s="57"/>
      <c r="F143" s="57"/>
      <c r="G143" s="57">
        <v>-4200</v>
      </c>
      <c r="H143" s="57"/>
      <c r="I143" s="57">
        <v>0</v>
      </c>
      <c r="J143" s="57">
        <v>0</v>
      </c>
      <c r="K143" s="24"/>
      <c r="M143" s="24"/>
      <c r="Q143" s="24">
        <v>-19583</v>
      </c>
    </row>
    <row r="144" spans="1:34" x14ac:dyDescent="0.25">
      <c r="A144" s="60" t="s">
        <v>40</v>
      </c>
      <c r="B144" s="24"/>
      <c r="C144" s="24"/>
      <c r="D144" s="24"/>
      <c r="E144" s="24"/>
      <c r="F144" s="24"/>
      <c r="G144" s="24">
        <v>0</v>
      </c>
      <c r="H144" s="24"/>
      <c r="I144" s="24"/>
      <c r="J144" s="24"/>
      <c r="K144" s="24"/>
      <c r="M144" s="24"/>
    </row>
    <row r="145" spans="1:34" x14ac:dyDescent="0.25">
      <c r="A145" s="60" t="s">
        <v>34</v>
      </c>
      <c r="B145" s="24"/>
      <c r="C145" s="24"/>
      <c r="D145" s="24"/>
      <c r="E145" s="24"/>
      <c r="F145" s="24"/>
      <c r="G145" s="24"/>
      <c r="H145" s="24">
        <v>0</v>
      </c>
      <c r="I145" s="24">
        <v>0</v>
      </c>
      <c r="J145" s="24"/>
      <c r="K145" s="24"/>
      <c r="M145" s="24"/>
    </row>
    <row r="146" spans="1:34" x14ac:dyDescent="0.25">
      <c r="A146" s="60" t="s">
        <v>50</v>
      </c>
      <c r="B146" s="24"/>
      <c r="C146" s="24"/>
      <c r="D146" s="24"/>
      <c r="E146" s="24"/>
      <c r="F146" s="24"/>
      <c r="G146" s="24"/>
      <c r="H146" s="24"/>
      <c r="I146" s="24"/>
      <c r="J146" s="24">
        <v>0</v>
      </c>
      <c r="K146" s="24"/>
      <c r="M146" s="24"/>
    </row>
    <row r="147" spans="1:34" x14ac:dyDescent="0.25">
      <c r="A147" s="60" t="s">
        <v>51</v>
      </c>
      <c r="B147" s="24"/>
      <c r="C147" s="24"/>
      <c r="D147" s="24"/>
      <c r="E147" s="24"/>
      <c r="F147" s="24"/>
      <c r="G147" s="24"/>
      <c r="H147" s="24"/>
      <c r="I147" s="24"/>
      <c r="J147" s="24">
        <v>0</v>
      </c>
      <c r="K147" s="24"/>
      <c r="M147" s="24"/>
    </row>
    <row r="148" spans="1:34" x14ac:dyDescent="0.25">
      <c r="B148" s="63"/>
      <c r="C148" s="63"/>
      <c r="D148" s="63"/>
      <c r="E148" s="63"/>
      <c r="F148" s="63"/>
      <c r="G148" s="63"/>
      <c r="H148" s="63"/>
      <c r="I148" s="63">
        <v>0</v>
      </c>
      <c r="J148" s="63"/>
      <c r="K148" s="63"/>
      <c r="L148" s="30"/>
      <c r="M148" s="30"/>
      <c r="N148" s="30"/>
      <c r="O148" s="30"/>
      <c r="P148" s="30"/>
      <c r="Q148" s="30"/>
      <c r="R148" s="30"/>
      <c r="S148" s="30"/>
      <c r="T148" s="30"/>
      <c r="U148" s="30"/>
      <c r="V148" s="30"/>
      <c r="W148" s="30"/>
      <c r="X148" s="30"/>
      <c r="Y148" s="30"/>
      <c r="Z148" s="30"/>
      <c r="AA148" s="30"/>
      <c r="AB148" s="30"/>
      <c r="AC148" s="30"/>
      <c r="AD148" s="30"/>
      <c r="AE148" s="30"/>
      <c r="AF148" s="30"/>
      <c r="AG148" s="31"/>
      <c r="AH148" s="62"/>
    </row>
    <row r="149" spans="1:34" x14ac:dyDescent="0.25">
      <c r="A149" s="56" t="s">
        <v>60</v>
      </c>
      <c r="B149" s="57">
        <v>44740</v>
      </c>
      <c r="C149" s="57">
        <v>164375</v>
      </c>
      <c r="D149" s="57">
        <v>128862</v>
      </c>
      <c r="E149" s="57">
        <v>124521</v>
      </c>
      <c r="F149" s="57">
        <v>80369</v>
      </c>
      <c r="G149" s="57">
        <v>111616</v>
      </c>
      <c r="H149" s="57">
        <v>-54162</v>
      </c>
      <c r="I149" s="57">
        <v>-145684</v>
      </c>
      <c r="J149" s="57">
        <v>137252</v>
      </c>
      <c r="K149" s="57">
        <v>96713</v>
      </c>
      <c r="L149" s="57">
        <v>101861</v>
      </c>
      <c r="M149" s="57">
        <v>140655</v>
      </c>
      <c r="N149" s="57">
        <v>158907</v>
      </c>
      <c r="O149" s="57">
        <v>133582</v>
      </c>
      <c r="P149" s="57">
        <v>-32030</v>
      </c>
      <c r="Q149" s="66">
        <v>119044</v>
      </c>
      <c r="R149" s="66">
        <v>129104</v>
      </c>
      <c r="S149" s="66">
        <v>120107</v>
      </c>
      <c r="T149" s="66">
        <v>126972</v>
      </c>
      <c r="U149" s="65">
        <f>Storage!H166</f>
        <v>0</v>
      </c>
      <c r="V149" s="65">
        <f>'GC Recon'!W388</f>
        <v>0</v>
      </c>
      <c r="W149" s="65">
        <f>'GC Recon'!X388</f>
        <v>0</v>
      </c>
    </row>
    <row r="150" spans="1:34" x14ac:dyDescent="0.25">
      <c r="A150" s="56" t="s">
        <v>38</v>
      </c>
      <c r="B150" s="57"/>
      <c r="C150" s="57"/>
      <c r="D150" s="57"/>
      <c r="E150" s="57"/>
      <c r="F150" s="57"/>
      <c r="G150" s="57"/>
      <c r="H150" s="57"/>
      <c r="I150" s="57"/>
      <c r="J150" s="57"/>
      <c r="K150" s="24"/>
      <c r="M150" s="24"/>
      <c r="Q150" s="24"/>
    </row>
    <row r="151" spans="1:34" x14ac:dyDescent="0.25">
      <c r="A151" s="59" t="s">
        <v>39</v>
      </c>
      <c r="B151" s="57"/>
      <c r="C151" s="57"/>
      <c r="D151" s="57"/>
      <c r="E151" s="57"/>
      <c r="F151" s="57"/>
      <c r="G151" s="57">
        <v>-4200</v>
      </c>
      <c r="H151" s="57"/>
      <c r="I151" s="57">
        <v>0</v>
      </c>
      <c r="J151" s="57">
        <v>0</v>
      </c>
      <c r="K151" s="24"/>
      <c r="M151" s="24"/>
      <c r="P151" s="24">
        <v>-59887</v>
      </c>
      <c r="Q151" s="24">
        <v>0</v>
      </c>
      <c r="S151" s="24">
        <v>-30000</v>
      </c>
      <c r="U151" s="24"/>
    </row>
    <row r="152" spans="1:34" x14ac:dyDescent="0.25">
      <c r="A152" s="60" t="s">
        <v>40</v>
      </c>
      <c r="B152" s="24"/>
      <c r="C152" s="24"/>
      <c r="D152" s="24"/>
      <c r="E152" s="24"/>
      <c r="F152" s="24"/>
      <c r="G152" s="24">
        <v>0</v>
      </c>
      <c r="H152" s="24"/>
      <c r="I152" s="24"/>
      <c r="J152" s="24"/>
      <c r="K152" s="24"/>
      <c r="M152" s="24"/>
    </row>
    <row r="153" spans="1:34" x14ac:dyDescent="0.25">
      <c r="A153" s="60" t="s">
        <v>34</v>
      </c>
      <c r="B153" s="24"/>
      <c r="C153" s="24"/>
      <c r="D153" s="24"/>
      <c r="E153" s="24"/>
      <c r="F153" s="24"/>
      <c r="G153" s="24"/>
      <c r="H153" s="24">
        <v>0</v>
      </c>
      <c r="I153" s="24">
        <v>0</v>
      </c>
      <c r="J153" s="24"/>
      <c r="K153" s="24"/>
      <c r="M153" s="24"/>
      <c r="S153" s="24">
        <f>-8564-680</f>
        <v>-9244</v>
      </c>
    </row>
    <row r="154" spans="1:34" x14ac:dyDescent="0.25">
      <c r="A154" s="60" t="s">
        <v>50</v>
      </c>
      <c r="B154" s="24"/>
      <c r="C154" s="24"/>
      <c r="D154" s="24"/>
      <c r="E154" s="24"/>
      <c r="F154" s="24"/>
      <c r="G154" s="24"/>
      <c r="H154" s="24"/>
      <c r="I154" s="24"/>
      <c r="J154" s="24">
        <v>0</v>
      </c>
      <c r="K154" s="24"/>
      <c r="M154" s="24"/>
    </row>
    <row r="155" spans="1:34" x14ac:dyDescent="0.25">
      <c r="A155" s="60" t="s">
        <v>51</v>
      </c>
      <c r="B155" s="24"/>
      <c r="C155" s="24"/>
      <c r="D155" s="24"/>
      <c r="E155" s="24"/>
      <c r="F155" s="24"/>
      <c r="G155" s="24"/>
      <c r="H155" s="24"/>
      <c r="I155" s="24"/>
      <c r="J155" s="24">
        <v>0</v>
      </c>
      <c r="K155" s="24"/>
      <c r="M155" s="24"/>
    </row>
    <row r="156" spans="1:34" x14ac:dyDescent="0.25">
      <c r="B156" s="63"/>
      <c r="C156" s="63"/>
      <c r="D156" s="63"/>
      <c r="E156" s="63"/>
      <c r="F156" s="63"/>
      <c r="G156" s="63"/>
      <c r="H156" s="63"/>
      <c r="I156" s="63">
        <v>0</v>
      </c>
      <c r="J156" s="63"/>
      <c r="K156" s="63"/>
      <c r="L156" s="30"/>
      <c r="M156" s="30"/>
      <c r="N156" s="30"/>
      <c r="O156" s="30"/>
      <c r="P156" s="30"/>
      <c r="Q156" s="30"/>
      <c r="R156" s="30"/>
      <c r="S156" s="30"/>
      <c r="T156" s="30"/>
      <c r="U156" s="30"/>
      <c r="V156" s="30"/>
      <c r="W156" s="30"/>
    </row>
    <row r="157" spans="1:34" x14ac:dyDescent="0.25">
      <c r="A157" s="56" t="s">
        <v>61</v>
      </c>
      <c r="B157" s="57">
        <v>43699</v>
      </c>
      <c r="C157" s="57">
        <v>164418</v>
      </c>
      <c r="D157" s="57">
        <v>128801</v>
      </c>
      <c r="E157" s="57">
        <v>124449</v>
      </c>
      <c r="F157" s="57">
        <v>80277</v>
      </c>
      <c r="G157" s="57">
        <v>111458</v>
      </c>
      <c r="H157" s="57">
        <v>-54352</v>
      </c>
      <c r="I157" s="57">
        <v>-145885</v>
      </c>
      <c r="J157" s="57">
        <v>137064</v>
      </c>
      <c r="K157" s="57">
        <v>96549</v>
      </c>
      <c r="L157" s="57">
        <v>101800</v>
      </c>
      <c r="M157" s="57">
        <v>140514</v>
      </c>
      <c r="N157" s="57">
        <v>159353</v>
      </c>
      <c r="O157" s="57">
        <v>141056</v>
      </c>
      <c r="P157" s="57">
        <v>-38274</v>
      </c>
      <c r="Q157" s="66">
        <v>112405</v>
      </c>
      <c r="R157" s="66">
        <v>117260</v>
      </c>
      <c r="S157" s="66">
        <v>137176</v>
      </c>
      <c r="T157" s="66">
        <v>175909</v>
      </c>
      <c r="U157" s="65">
        <f>Storage!H174</f>
        <v>0</v>
      </c>
      <c r="V157" s="65">
        <f>'GC Recon'!W396</f>
        <v>0</v>
      </c>
      <c r="W157" s="65">
        <f>'GC Recon'!X396</f>
        <v>0</v>
      </c>
    </row>
    <row r="158" spans="1:34" x14ac:dyDescent="0.25">
      <c r="A158" s="56" t="s">
        <v>38</v>
      </c>
      <c r="B158" s="57"/>
      <c r="C158" s="57"/>
      <c r="D158" s="57"/>
      <c r="E158" s="57"/>
      <c r="F158" s="57"/>
      <c r="G158" s="57"/>
      <c r="H158" s="57"/>
      <c r="I158" s="57"/>
      <c r="J158" s="57"/>
      <c r="K158" s="24"/>
      <c r="M158" s="24"/>
      <c r="Q158" s="24"/>
    </row>
    <row r="159" spans="1:34" x14ac:dyDescent="0.25">
      <c r="A159" s="59" t="s">
        <v>39</v>
      </c>
      <c r="B159" s="57"/>
      <c r="C159" s="57"/>
      <c r="D159" s="57"/>
      <c r="E159" s="57"/>
      <c r="F159" s="57"/>
      <c r="G159" s="57">
        <v>-4200</v>
      </c>
      <c r="H159" s="57"/>
      <c r="I159" s="57">
        <v>0</v>
      </c>
      <c r="J159" s="57">
        <v>0</v>
      </c>
      <c r="K159" s="24"/>
      <c r="M159" s="24"/>
      <c r="P159" s="24">
        <v>-59887</v>
      </c>
      <c r="Q159" s="24">
        <v>0</v>
      </c>
      <c r="S159" s="24">
        <v>-30000</v>
      </c>
      <c r="T159" s="24">
        <v>-20000</v>
      </c>
      <c r="U159" s="24"/>
    </row>
    <row r="160" spans="1:34" x14ac:dyDescent="0.25">
      <c r="A160" s="60" t="s">
        <v>40</v>
      </c>
      <c r="B160" s="24"/>
      <c r="C160" s="24"/>
      <c r="D160" s="24"/>
      <c r="E160" s="24"/>
      <c r="F160" s="24"/>
      <c r="G160" s="24">
        <v>0</v>
      </c>
      <c r="H160" s="24"/>
      <c r="I160" s="24"/>
      <c r="J160" s="24"/>
      <c r="K160" s="24"/>
      <c r="M160" s="24"/>
    </row>
    <row r="161" spans="1:34" x14ac:dyDescent="0.25">
      <c r="A161" s="60" t="s">
        <v>34</v>
      </c>
      <c r="B161" s="24"/>
      <c r="C161" s="24"/>
      <c r="D161" s="24"/>
      <c r="E161" s="24"/>
      <c r="F161" s="24"/>
      <c r="G161" s="24"/>
      <c r="H161" s="24">
        <v>0</v>
      </c>
      <c r="I161" s="24">
        <v>0</v>
      </c>
      <c r="J161" s="24"/>
      <c r="K161" s="24"/>
      <c r="M161" s="24"/>
      <c r="S161" s="24">
        <v>0</v>
      </c>
    </row>
    <row r="162" spans="1:34" x14ac:dyDescent="0.25">
      <c r="A162" s="60" t="s">
        <v>50</v>
      </c>
      <c r="B162" s="24"/>
      <c r="C162" s="24"/>
      <c r="D162" s="24"/>
      <c r="E162" s="24"/>
      <c r="F162" s="24"/>
      <c r="G162" s="24"/>
      <c r="H162" s="24"/>
      <c r="I162" s="24"/>
      <c r="J162" s="24">
        <v>0</v>
      </c>
      <c r="K162" s="24"/>
      <c r="M162" s="24"/>
    </row>
    <row r="163" spans="1:34" x14ac:dyDescent="0.25">
      <c r="A163" s="60" t="s">
        <v>51</v>
      </c>
      <c r="B163" s="24"/>
      <c r="C163" s="24"/>
      <c r="D163" s="24"/>
      <c r="E163" s="24"/>
      <c r="F163" s="24"/>
      <c r="G163" s="24"/>
      <c r="H163" s="24"/>
      <c r="I163" s="24"/>
      <c r="J163" s="24">
        <v>0</v>
      </c>
      <c r="K163" s="24"/>
      <c r="M163" s="24"/>
    </row>
    <row r="164" spans="1:34" x14ac:dyDescent="0.25">
      <c r="B164" s="63"/>
      <c r="C164" s="63"/>
      <c r="D164" s="63"/>
      <c r="E164" s="63"/>
      <c r="F164" s="63"/>
      <c r="G164" s="63"/>
      <c r="H164" s="63"/>
      <c r="I164" s="63">
        <v>0</v>
      </c>
      <c r="J164" s="63"/>
      <c r="K164" s="63"/>
      <c r="L164" s="30"/>
      <c r="M164" s="30"/>
      <c r="N164" s="30"/>
      <c r="O164" s="30"/>
      <c r="P164" s="30"/>
      <c r="Q164" s="30"/>
      <c r="R164" s="30"/>
      <c r="S164" s="30"/>
      <c r="T164" s="30"/>
      <c r="U164" s="30"/>
      <c r="V164" s="30"/>
      <c r="W164" s="30"/>
      <c r="X164" s="30"/>
      <c r="Y164" s="30"/>
      <c r="Z164" s="30"/>
      <c r="AA164" s="30"/>
      <c r="AB164" s="30"/>
      <c r="AC164" s="30"/>
      <c r="AD164" s="30"/>
      <c r="AE164" s="30"/>
      <c r="AF164" s="30"/>
      <c r="AG164" s="31"/>
      <c r="AH164" s="62"/>
    </row>
    <row r="165" spans="1:34" x14ac:dyDescent="0.25">
      <c r="A165" s="56" t="s">
        <v>62</v>
      </c>
      <c r="B165" s="57">
        <v>43699</v>
      </c>
      <c r="C165" s="57">
        <v>164418</v>
      </c>
      <c r="D165" s="57">
        <v>128801</v>
      </c>
      <c r="E165" s="57">
        <v>124449</v>
      </c>
      <c r="F165" s="57">
        <v>80277</v>
      </c>
      <c r="G165" s="57">
        <v>111458</v>
      </c>
      <c r="H165" s="57">
        <v>-54352</v>
      </c>
      <c r="I165" s="57">
        <v>-145885</v>
      </c>
      <c r="J165" s="57">
        <v>137064</v>
      </c>
      <c r="K165" s="57">
        <v>96549</v>
      </c>
      <c r="L165" s="57">
        <v>101800</v>
      </c>
      <c r="M165" s="57">
        <v>140514</v>
      </c>
      <c r="N165" s="57">
        <v>159353</v>
      </c>
      <c r="O165" s="57">
        <v>141056</v>
      </c>
      <c r="P165" s="57">
        <v>-38274</v>
      </c>
      <c r="Q165" s="66">
        <v>103905</v>
      </c>
      <c r="R165" s="66">
        <v>117260</v>
      </c>
      <c r="S165" s="66">
        <v>137176</v>
      </c>
      <c r="T165" s="66">
        <v>175920</v>
      </c>
      <c r="U165" s="66">
        <v>210744</v>
      </c>
      <c r="V165" s="65">
        <f>'GC Recon'!W404</f>
        <v>0</v>
      </c>
      <c r="W165" s="65">
        <f>'GC Recon'!X404</f>
        <v>0</v>
      </c>
      <c r="X165" s="65">
        <f>'GC Recon'!Y404</f>
        <v>0</v>
      </c>
    </row>
    <row r="166" spans="1:34" x14ac:dyDescent="0.25">
      <c r="A166" s="56" t="s">
        <v>38</v>
      </c>
      <c r="B166" s="57"/>
      <c r="C166" s="57"/>
      <c r="D166" s="57"/>
      <c r="E166" s="57"/>
      <c r="F166" s="57"/>
      <c r="G166" s="57"/>
      <c r="H166" s="57"/>
      <c r="I166" s="57"/>
      <c r="J166" s="57"/>
      <c r="K166" s="24"/>
      <c r="M166" s="24"/>
      <c r="Q166" s="24"/>
    </row>
    <row r="167" spans="1:34" x14ac:dyDescent="0.25">
      <c r="A167" s="59" t="s">
        <v>39</v>
      </c>
      <c r="B167" s="57"/>
      <c r="C167" s="57"/>
      <c r="D167" s="57"/>
      <c r="E167" s="57"/>
      <c r="F167" s="57"/>
      <c r="G167" s="57">
        <v>-4200</v>
      </c>
      <c r="H167" s="57"/>
      <c r="I167" s="57">
        <v>0</v>
      </c>
      <c r="J167" s="57">
        <v>0</v>
      </c>
      <c r="K167" s="24"/>
      <c r="M167" s="24"/>
      <c r="P167" s="24">
        <v>-59887</v>
      </c>
      <c r="Q167" s="24">
        <v>0</v>
      </c>
      <c r="S167" s="24">
        <v>-30000</v>
      </c>
      <c r="T167" s="24">
        <v>-20000</v>
      </c>
      <c r="U167" s="24">
        <f>-50000+35000</f>
        <v>-15000</v>
      </c>
    </row>
    <row r="168" spans="1:34" x14ac:dyDescent="0.25">
      <c r="A168" s="60" t="s">
        <v>40</v>
      </c>
      <c r="B168" s="24"/>
      <c r="C168" s="24"/>
      <c r="D168" s="24"/>
      <c r="E168" s="24"/>
      <c r="F168" s="24"/>
      <c r="G168" s="24">
        <v>0</v>
      </c>
      <c r="H168" s="24"/>
      <c r="I168" s="24"/>
      <c r="J168" s="24"/>
      <c r="K168" s="24"/>
      <c r="M168" s="24"/>
    </row>
    <row r="169" spans="1:34" x14ac:dyDescent="0.25">
      <c r="A169" s="60" t="s">
        <v>34</v>
      </c>
      <c r="B169" s="24"/>
      <c r="C169" s="24"/>
      <c r="D169" s="24"/>
      <c r="E169" s="24"/>
      <c r="F169" s="24"/>
      <c r="G169" s="24"/>
      <c r="H169" s="24">
        <v>0</v>
      </c>
      <c r="I169" s="24">
        <v>0</v>
      </c>
      <c r="J169" s="24"/>
      <c r="K169" s="24"/>
      <c r="M169" s="24"/>
      <c r="S169" s="24">
        <v>0</v>
      </c>
    </row>
    <row r="170" spans="1:34" x14ac:dyDescent="0.25">
      <c r="A170" s="60" t="s">
        <v>50</v>
      </c>
      <c r="B170" s="24"/>
      <c r="C170" s="24"/>
      <c r="D170" s="24"/>
      <c r="E170" s="24"/>
      <c r="F170" s="24"/>
      <c r="G170" s="24"/>
      <c r="H170" s="24"/>
      <c r="I170" s="24"/>
      <c r="J170" s="24">
        <v>0</v>
      </c>
      <c r="K170" s="24"/>
      <c r="M170" s="24"/>
    </row>
    <row r="171" spans="1:34" x14ac:dyDescent="0.25">
      <c r="A171" s="60" t="s">
        <v>51</v>
      </c>
      <c r="B171" s="24"/>
      <c r="C171" s="24"/>
      <c r="D171" s="24"/>
      <c r="E171" s="24"/>
      <c r="F171" s="24"/>
      <c r="G171" s="24"/>
      <c r="H171" s="24"/>
      <c r="I171" s="24"/>
      <c r="J171" s="24">
        <v>0</v>
      </c>
      <c r="K171" s="24"/>
      <c r="M171" s="24"/>
    </row>
    <row r="172" spans="1:34" x14ac:dyDescent="0.25">
      <c r="B172" s="63"/>
      <c r="C172" s="63"/>
      <c r="D172" s="63"/>
      <c r="E172" s="63"/>
      <c r="F172" s="63"/>
      <c r="G172" s="63"/>
      <c r="H172" s="63"/>
      <c r="I172" s="63">
        <v>0</v>
      </c>
      <c r="J172" s="63"/>
      <c r="K172" s="63"/>
      <c r="L172" s="30"/>
      <c r="M172" s="30"/>
      <c r="N172" s="30"/>
      <c r="O172" s="30"/>
      <c r="P172" s="30"/>
      <c r="Q172" s="30"/>
      <c r="R172" s="30"/>
      <c r="S172" s="30"/>
      <c r="T172" s="30"/>
      <c r="U172" s="30"/>
      <c r="V172" s="30"/>
      <c r="W172" s="30"/>
      <c r="X172" s="30"/>
      <c r="Y172" s="30"/>
      <c r="Z172" s="30"/>
      <c r="AA172" s="30"/>
      <c r="AB172" s="30"/>
      <c r="AC172" s="30"/>
      <c r="AD172" s="30"/>
      <c r="AE172" s="30"/>
      <c r="AF172" s="30"/>
      <c r="AG172" s="31"/>
      <c r="AH172" s="62"/>
    </row>
    <row r="173" spans="1:34" x14ac:dyDescent="0.25">
      <c r="A173" s="56" t="s">
        <v>63</v>
      </c>
      <c r="B173" s="57">
        <v>18918</v>
      </c>
      <c r="C173" s="57">
        <v>141016</v>
      </c>
      <c r="D173" s="57">
        <v>105448</v>
      </c>
      <c r="E173" s="57">
        <v>101222</v>
      </c>
      <c r="F173" s="57">
        <v>55904</v>
      </c>
      <c r="G173" s="57">
        <v>87032</v>
      </c>
      <c r="H173" s="57">
        <v>-77487</v>
      </c>
      <c r="I173" s="57">
        <v>-168234</v>
      </c>
      <c r="J173" s="57">
        <v>116491</v>
      </c>
      <c r="K173" s="57">
        <v>74926</v>
      </c>
      <c r="L173" s="57">
        <v>95670</v>
      </c>
      <c r="M173" s="57">
        <v>135108</v>
      </c>
      <c r="N173" s="57">
        <v>153797</v>
      </c>
      <c r="O173" s="57">
        <v>135300</v>
      </c>
      <c r="P173" s="57">
        <v>-99405</v>
      </c>
      <c r="Q173" s="66">
        <v>123277</v>
      </c>
      <c r="R173" s="66">
        <v>116200</v>
      </c>
      <c r="S173" s="66">
        <v>185311</v>
      </c>
      <c r="T173" s="66">
        <v>213610</v>
      </c>
      <c r="U173" s="66">
        <v>207799</v>
      </c>
      <c r="V173" s="66">
        <v>88242</v>
      </c>
      <c r="W173" s="65">
        <f>'GC Recon'!X412</f>
        <v>0</v>
      </c>
      <c r="X173" s="65">
        <f>'GC Recon'!Y412</f>
        <v>0</v>
      </c>
      <c r="Y173" s="65">
        <f>'GC Recon'!Z412</f>
        <v>0</v>
      </c>
    </row>
    <row r="174" spans="1:34" x14ac:dyDescent="0.25">
      <c r="A174" s="56" t="s">
        <v>38</v>
      </c>
      <c r="B174" s="57"/>
      <c r="C174" s="57"/>
      <c r="D174" s="57"/>
      <c r="E174" s="57"/>
      <c r="F174" s="57"/>
      <c r="G174" s="57"/>
      <c r="H174" s="57"/>
      <c r="I174" s="57"/>
      <c r="J174" s="57"/>
      <c r="K174" s="24"/>
      <c r="M174" s="24"/>
      <c r="Q174" s="24"/>
    </row>
    <row r="175" spans="1:34" x14ac:dyDescent="0.25">
      <c r="A175" s="59" t="s">
        <v>39</v>
      </c>
      <c r="B175" s="57"/>
      <c r="C175" s="57"/>
      <c r="D175" s="57"/>
      <c r="E175" s="57"/>
      <c r="F175" s="57"/>
      <c r="G175" s="57">
        <v>-4200</v>
      </c>
      <c r="H175" s="57"/>
      <c r="I175" s="57">
        <v>0</v>
      </c>
      <c r="J175" s="57">
        <v>0</v>
      </c>
      <c r="K175" s="24"/>
      <c r="M175" s="24"/>
      <c r="P175" s="24">
        <v>0</v>
      </c>
      <c r="Q175" s="24">
        <f>-69583+29583</f>
        <v>-40000</v>
      </c>
      <c r="S175" s="24">
        <f>-80000+2369</f>
        <v>-77631</v>
      </c>
      <c r="T175" s="24">
        <f>-70000+10000</f>
        <v>-60000</v>
      </c>
      <c r="U175" s="24">
        <v>0</v>
      </c>
      <c r="V175" s="24">
        <f>-15000+35000</f>
        <v>20000</v>
      </c>
      <c r="W175" s="24"/>
      <c r="X175" s="24"/>
      <c r="Y175" s="24"/>
      <c r="Z175" s="24"/>
      <c r="AA175" s="24"/>
      <c r="AB175" s="24"/>
      <c r="AC175" s="24"/>
      <c r="AD175" s="24"/>
      <c r="AE175" s="24"/>
      <c r="AF175" s="24"/>
      <c r="AG175" s="24"/>
    </row>
    <row r="176" spans="1:34" x14ac:dyDescent="0.25">
      <c r="A176" s="60" t="s">
        <v>40</v>
      </c>
      <c r="B176" s="24"/>
      <c r="C176" s="24"/>
      <c r="D176" s="24"/>
      <c r="E176" s="24"/>
      <c r="F176" s="24"/>
      <c r="G176" s="24">
        <v>0</v>
      </c>
      <c r="H176" s="24"/>
      <c r="I176" s="24"/>
      <c r="J176" s="24"/>
      <c r="K176" s="24"/>
      <c r="M176" s="24"/>
    </row>
    <row r="177" spans="1:34" x14ac:dyDescent="0.25">
      <c r="A177" s="60" t="s">
        <v>34</v>
      </c>
      <c r="B177" s="24"/>
      <c r="C177" s="24"/>
      <c r="D177" s="24"/>
      <c r="E177" s="24"/>
      <c r="F177" s="24"/>
      <c r="G177" s="24"/>
      <c r="H177" s="24">
        <v>0</v>
      </c>
      <c r="I177" s="24">
        <v>0</v>
      </c>
      <c r="J177" s="24"/>
      <c r="K177" s="24"/>
      <c r="M177" s="24"/>
      <c r="S177" s="24">
        <v>0</v>
      </c>
    </row>
    <row r="178" spans="1:34" x14ac:dyDescent="0.25">
      <c r="A178" s="60" t="s">
        <v>50</v>
      </c>
      <c r="B178" s="24"/>
      <c r="C178" s="24"/>
      <c r="D178" s="24"/>
      <c r="E178" s="24"/>
      <c r="F178" s="24"/>
      <c r="G178" s="24"/>
      <c r="H178" s="24"/>
      <c r="I178" s="24"/>
      <c r="J178" s="24">
        <v>0</v>
      </c>
      <c r="K178" s="24"/>
      <c r="M178" s="24"/>
    </row>
    <row r="179" spans="1:34" x14ac:dyDescent="0.25">
      <c r="A179" s="60" t="s">
        <v>51</v>
      </c>
      <c r="B179" s="24">
        <v>25000</v>
      </c>
      <c r="C179" s="24">
        <v>23000</v>
      </c>
      <c r="D179" s="24">
        <v>22000</v>
      </c>
      <c r="E179" s="24">
        <v>22000</v>
      </c>
      <c r="F179" s="24">
        <v>23000</v>
      </c>
      <c r="G179" s="24">
        <v>23000</v>
      </c>
      <c r="H179" s="24">
        <v>22000</v>
      </c>
      <c r="I179" s="24">
        <v>21000</v>
      </c>
      <c r="J179" s="24">
        <v>19000</v>
      </c>
      <c r="K179" s="24">
        <v>20000</v>
      </c>
      <c r="M179" s="24"/>
    </row>
    <row r="180" spans="1:34" x14ac:dyDescent="0.25">
      <c r="B180" s="63"/>
      <c r="C180" s="63"/>
      <c r="D180" s="63"/>
      <c r="E180" s="63"/>
      <c r="F180" s="63"/>
      <c r="G180" s="63"/>
      <c r="H180" s="63"/>
      <c r="I180" s="63">
        <v>0</v>
      </c>
      <c r="J180" s="63"/>
      <c r="K180" s="63"/>
      <c r="L180" s="30"/>
      <c r="M180" s="30"/>
      <c r="N180" s="30"/>
      <c r="O180" s="30"/>
      <c r="P180" s="30"/>
      <c r="Q180" s="30"/>
      <c r="R180" s="30"/>
      <c r="S180" s="30"/>
      <c r="T180" s="30"/>
      <c r="U180" s="30"/>
      <c r="V180" s="30"/>
      <c r="W180" s="30"/>
      <c r="X180" s="30"/>
      <c r="Y180" s="30"/>
      <c r="Z180" s="30"/>
      <c r="AA180" s="30"/>
      <c r="AB180" s="30"/>
      <c r="AC180" s="30"/>
      <c r="AD180" s="30"/>
      <c r="AE180" s="30"/>
      <c r="AF180" s="30"/>
      <c r="AG180" s="31"/>
      <c r="AH180" s="62"/>
    </row>
    <row r="181" spans="1:34" x14ac:dyDescent="0.25">
      <c r="A181" s="56" t="s">
        <v>64</v>
      </c>
      <c r="B181" s="57">
        <v>43224</v>
      </c>
      <c r="C181" s="57">
        <v>164164</v>
      </c>
      <c r="D181" s="57">
        <v>105548</v>
      </c>
      <c r="E181" s="57">
        <v>101222</v>
      </c>
      <c r="F181" s="57">
        <v>55904</v>
      </c>
      <c r="G181" s="57">
        <v>87032</v>
      </c>
      <c r="H181" s="57">
        <v>-77487</v>
      </c>
      <c r="I181" s="57">
        <v>-168234</v>
      </c>
      <c r="J181" s="57">
        <v>116491</v>
      </c>
      <c r="K181" s="57">
        <v>74926</v>
      </c>
      <c r="L181" s="57">
        <v>95670</v>
      </c>
      <c r="M181" s="57">
        <v>135108</v>
      </c>
      <c r="N181" s="57">
        <v>153797</v>
      </c>
      <c r="O181" s="57">
        <v>135300</v>
      </c>
      <c r="P181" s="57">
        <v>-99305</v>
      </c>
      <c r="Q181" s="66">
        <v>123277</v>
      </c>
      <c r="R181" s="66">
        <v>116200</v>
      </c>
      <c r="S181" s="66">
        <v>185310</v>
      </c>
      <c r="T181" s="66">
        <v>213609</v>
      </c>
      <c r="U181" s="66">
        <v>207805</v>
      </c>
      <c r="V181" s="66">
        <v>88243</v>
      </c>
      <c r="W181" s="65">
        <v>-54804</v>
      </c>
      <c r="X181" s="65">
        <f>'GC Recon'!Y420</f>
        <v>0</v>
      </c>
      <c r="Y181" s="65">
        <f>'GC Recon'!Z420</f>
        <v>0</v>
      </c>
    </row>
    <row r="182" spans="1:34" x14ac:dyDescent="0.25">
      <c r="A182" s="56" t="s">
        <v>38</v>
      </c>
      <c r="B182" s="57"/>
      <c r="C182" s="57"/>
      <c r="D182" s="57"/>
      <c r="E182" s="57"/>
      <c r="F182" s="57"/>
      <c r="G182" s="57"/>
      <c r="H182" s="57"/>
      <c r="I182" s="57"/>
      <c r="J182" s="57"/>
      <c r="K182" s="24"/>
      <c r="M182" s="24"/>
      <c r="Q182" s="24"/>
    </row>
    <row r="183" spans="1:34" x14ac:dyDescent="0.25">
      <c r="A183" s="59" t="s">
        <v>39</v>
      </c>
      <c r="B183" s="57"/>
      <c r="C183" s="57"/>
      <c r="D183" s="57"/>
      <c r="E183" s="57"/>
      <c r="F183" s="57"/>
      <c r="G183" s="57">
        <v>-4200</v>
      </c>
      <c r="H183" s="57"/>
      <c r="I183" s="57">
        <v>0</v>
      </c>
      <c r="J183" s="57">
        <v>0</v>
      </c>
      <c r="K183" s="24"/>
      <c r="M183" s="24"/>
      <c r="P183" s="24">
        <v>0</v>
      </c>
      <c r="Q183" s="67">
        <f>-69583+29583</f>
        <v>-40000</v>
      </c>
      <c r="S183" s="24">
        <f>-80000+2369</f>
        <v>-77631</v>
      </c>
      <c r="T183" s="24">
        <f>-70000+10000</f>
        <v>-60000</v>
      </c>
      <c r="U183" s="24">
        <v>0</v>
      </c>
      <c r="V183" s="24">
        <f>-15000+35000</f>
        <v>20000</v>
      </c>
      <c r="W183" s="24">
        <v>-40000</v>
      </c>
      <c r="X183" s="24"/>
      <c r="Y183" s="24"/>
      <c r="Z183" s="24"/>
      <c r="AA183" s="24"/>
      <c r="AB183" s="24"/>
      <c r="AC183" s="24"/>
      <c r="AD183" s="24"/>
      <c r="AE183" s="24"/>
      <c r="AF183" s="24"/>
      <c r="AG183" s="24"/>
    </row>
    <row r="184" spans="1:34" x14ac:dyDescent="0.25">
      <c r="A184" s="60" t="s">
        <v>40</v>
      </c>
      <c r="B184" s="24"/>
      <c r="C184" s="24"/>
      <c r="D184" s="24"/>
      <c r="E184" s="24"/>
      <c r="F184" s="24"/>
      <c r="G184" s="24">
        <v>0</v>
      </c>
      <c r="H184" s="24"/>
      <c r="I184" s="24"/>
      <c r="J184" s="24"/>
      <c r="K184" s="24"/>
      <c r="M184" s="24"/>
    </row>
    <row r="185" spans="1:34" x14ac:dyDescent="0.25">
      <c r="A185" s="60" t="s">
        <v>34</v>
      </c>
      <c r="B185" s="24"/>
      <c r="C185" s="24"/>
      <c r="D185" s="24"/>
      <c r="E185" s="24"/>
      <c r="F185" s="24"/>
      <c r="G185" s="24"/>
      <c r="H185" s="24">
        <v>0</v>
      </c>
      <c r="I185" s="24">
        <v>0</v>
      </c>
      <c r="J185" s="24"/>
      <c r="K185" s="24"/>
      <c r="M185" s="24"/>
      <c r="S185" s="24">
        <v>0</v>
      </c>
    </row>
    <row r="186" spans="1:34" x14ac:dyDescent="0.25">
      <c r="A186" s="60" t="s">
        <v>50</v>
      </c>
      <c r="B186" s="24"/>
      <c r="C186" s="24"/>
      <c r="D186" s="24"/>
      <c r="E186" s="24"/>
      <c r="F186" s="24"/>
      <c r="G186" s="24"/>
      <c r="H186" s="24"/>
      <c r="I186" s="24"/>
      <c r="J186" s="24">
        <v>0</v>
      </c>
      <c r="K186" s="24"/>
      <c r="M186" s="24"/>
    </row>
    <row r="187" spans="1:34" x14ac:dyDescent="0.25">
      <c r="A187" s="60" t="s">
        <v>51</v>
      </c>
      <c r="B187" s="24">
        <v>0</v>
      </c>
      <c r="C187" s="24">
        <v>0</v>
      </c>
      <c r="D187" s="24">
        <v>22000</v>
      </c>
      <c r="E187" s="24">
        <v>22000</v>
      </c>
      <c r="F187" s="24">
        <v>23000</v>
      </c>
      <c r="G187" s="24">
        <v>23000</v>
      </c>
      <c r="H187" s="24">
        <v>22000</v>
      </c>
      <c r="I187" s="24">
        <v>21000</v>
      </c>
      <c r="J187" s="24">
        <v>19000</v>
      </c>
      <c r="K187" s="24">
        <v>20000</v>
      </c>
      <c r="M187" s="24"/>
    </row>
    <row r="188" spans="1:34" x14ac:dyDescent="0.25">
      <c r="B188" s="63"/>
      <c r="C188" s="63"/>
      <c r="D188" s="63"/>
      <c r="E188" s="63"/>
      <c r="F188" s="63"/>
      <c r="G188" s="63"/>
      <c r="H188" s="63"/>
      <c r="I188" s="63">
        <v>0</v>
      </c>
      <c r="J188" s="63"/>
      <c r="K188" s="63"/>
      <c r="L188" s="30"/>
      <c r="M188" s="30"/>
      <c r="N188" s="30"/>
      <c r="O188" s="30"/>
      <c r="P188" s="30"/>
      <c r="Q188" s="30"/>
      <c r="R188" s="30"/>
      <c r="S188" s="30"/>
      <c r="T188" s="30"/>
      <c r="U188" s="30"/>
      <c r="V188" s="30"/>
      <c r="W188" s="30"/>
      <c r="X188" s="30"/>
      <c r="Y188" s="30"/>
      <c r="Z188" s="30"/>
      <c r="AA188" s="30"/>
      <c r="AB188" s="30"/>
      <c r="AC188" s="30"/>
      <c r="AD188" s="30"/>
      <c r="AE188" s="30"/>
      <c r="AF188" s="30"/>
      <c r="AG188" s="31"/>
      <c r="AH188" s="62"/>
    </row>
    <row r="189" spans="1:34" x14ac:dyDescent="0.25">
      <c r="A189" s="56" t="s">
        <v>65</v>
      </c>
      <c r="B189" s="57">
        <v>43224</v>
      </c>
      <c r="C189" s="57">
        <v>164164</v>
      </c>
      <c r="D189" s="57">
        <v>128089</v>
      </c>
      <c r="E189" s="57">
        <v>123564</v>
      </c>
      <c r="F189" s="57">
        <v>79094</v>
      </c>
      <c r="G189" s="57">
        <v>110277</v>
      </c>
      <c r="H189" s="57">
        <v>-55237</v>
      </c>
      <c r="I189" s="57">
        <v>-146830</v>
      </c>
      <c r="J189" s="57">
        <v>136037</v>
      </c>
      <c r="K189" s="57">
        <v>95435</v>
      </c>
      <c r="L189" s="57">
        <v>95670</v>
      </c>
      <c r="M189" s="57">
        <v>135108</v>
      </c>
      <c r="N189" s="57">
        <v>153797</v>
      </c>
      <c r="O189" s="57">
        <v>135300</v>
      </c>
      <c r="P189" s="57">
        <v>-99305</v>
      </c>
      <c r="Q189" s="66">
        <v>92576</v>
      </c>
      <c r="R189" s="66">
        <v>116200</v>
      </c>
      <c r="S189" s="66">
        <v>107679</v>
      </c>
      <c r="T189" s="66">
        <v>153609</v>
      </c>
      <c r="U189" s="66">
        <v>207805</v>
      </c>
      <c r="V189" s="66">
        <v>108243</v>
      </c>
      <c r="W189" s="66">
        <v>-83064</v>
      </c>
      <c r="X189" s="65">
        <f>'GC Recon'!Y428</f>
        <v>0</v>
      </c>
      <c r="Y189" s="65">
        <f>'GC Recon'!Z428</f>
        <v>0</v>
      </c>
    </row>
    <row r="190" spans="1:34" x14ac:dyDescent="0.25">
      <c r="A190" s="56" t="s">
        <v>38</v>
      </c>
      <c r="B190" s="57"/>
      <c r="C190" s="57"/>
      <c r="D190" s="57"/>
      <c r="E190" s="57"/>
      <c r="F190" s="57"/>
      <c r="G190" s="57"/>
      <c r="H190" s="57"/>
      <c r="I190" s="57"/>
      <c r="J190" s="57"/>
      <c r="K190" s="24"/>
      <c r="M190" s="24"/>
      <c r="Q190" s="24"/>
    </row>
    <row r="191" spans="1:34" x14ac:dyDescent="0.25">
      <c r="A191" s="59" t="s">
        <v>39</v>
      </c>
      <c r="B191" s="57"/>
      <c r="C191" s="57"/>
      <c r="D191" s="57"/>
      <c r="E191" s="57"/>
      <c r="F191" s="57"/>
      <c r="G191" s="57">
        <v>-4200</v>
      </c>
      <c r="H191" s="57"/>
      <c r="I191" s="57">
        <v>0</v>
      </c>
      <c r="J191" s="57">
        <v>0</v>
      </c>
      <c r="K191" s="24"/>
      <c r="M191" s="24"/>
      <c r="P191" s="24">
        <v>0</v>
      </c>
      <c r="Q191" s="67">
        <v>0</v>
      </c>
      <c r="S191" s="24">
        <v>0</v>
      </c>
      <c r="T191" s="24">
        <v>0</v>
      </c>
      <c r="U191" s="24">
        <v>0</v>
      </c>
      <c r="V191" s="24">
        <v>0</v>
      </c>
      <c r="W191" s="24">
        <v>0</v>
      </c>
      <c r="X191" s="24"/>
      <c r="Y191" s="24"/>
      <c r="Z191" s="24"/>
      <c r="AA191" s="24"/>
      <c r="AB191" s="24"/>
      <c r="AC191" s="24"/>
      <c r="AD191" s="24"/>
      <c r="AE191" s="24"/>
      <c r="AF191" s="24"/>
      <c r="AG191" s="24"/>
    </row>
    <row r="192" spans="1:34" x14ac:dyDescent="0.25">
      <c r="A192" s="60" t="s">
        <v>40</v>
      </c>
      <c r="B192" s="24"/>
      <c r="C192" s="24"/>
      <c r="D192" s="24"/>
      <c r="E192" s="24"/>
      <c r="F192" s="24"/>
      <c r="G192" s="24">
        <v>0</v>
      </c>
      <c r="H192" s="24"/>
      <c r="I192" s="24"/>
      <c r="J192" s="24"/>
      <c r="K192" s="24"/>
      <c r="M192" s="24"/>
    </row>
    <row r="193" spans="1:34" x14ac:dyDescent="0.25">
      <c r="A193" s="60" t="s">
        <v>34</v>
      </c>
      <c r="B193" s="24"/>
      <c r="C193" s="24"/>
      <c r="D193" s="24"/>
      <c r="E193" s="24"/>
      <c r="F193" s="24"/>
      <c r="G193" s="24"/>
      <c r="H193" s="24">
        <v>0</v>
      </c>
      <c r="I193" s="24">
        <v>0</v>
      </c>
      <c r="J193" s="24"/>
      <c r="K193" s="24"/>
      <c r="M193" s="24"/>
      <c r="S193" s="24">
        <v>0</v>
      </c>
    </row>
    <row r="194" spans="1:34" x14ac:dyDescent="0.25">
      <c r="A194" s="60" t="s">
        <v>50</v>
      </c>
      <c r="B194" s="24"/>
      <c r="C194" s="24"/>
      <c r="D194" s="24"/>
      <c r="E194" s="24"/>
      <c r="F194" s="24"/>
      <c r="G194" s="24"/>
      <c r="H194" s="24"/>
      <c r="I194" s="24"/>
      <c r="J194" s="24">
        <v>0</v>
      </c>
      <c r="K194" s="24"/>
      <c r="M194" s="24"/>
    </row>
    <row r="195" spans="1:34" x14ac:dyDescent="0.25">
      <c r="A195" s="60" t="s">
        <v>51</v>
      </c>
      <c r="B195" s="24">
        <v>0</v>
      </c>
      <c r="C195" s="24">
        <v>0</v>
      </c>
      <c r="D195" s="24">
        <v>0</v>
      </c>
      <c r="E195" s="24">
        <v>0</v>
      </c>
      <c r="F195" s="24">
        <v>0</v>
      </c>
      <c r="G195" s="24">
        <v>0</v>
      </c>
      <c r="H195" s="24">
        <v>0</v>
      </c>
      <c r="I195" s="24">
        <v>0</v>
      </c>
      <c r="J195" s="24">
        <v>0</v>
      </c>
      <c r="K195" s="24">
        <v>0</v>
      </c>
      <c r="M195" s="24"/>
      <c r="T195">
        <v>5000</v>
      </c>
      <c r="U195">
        <v>5000</v>
      </c>
      <c r="V195">
        <v>5000</v>
      </c>
    </row>
    <row r="196" spans="1:34" x14ac:dyDescent="0.25">
      <c r="B196" s="63"/>
      <c r="C196" s="63"/>
      <c r="D196" s="63"/>
      <c r="E196" s="63"/>
      <c r="F196" s="63"/>
      <c r="G196" s="63"/>
      <c r="H196" s="63"/>
      <c r="I196" s="63">
        <v>0</v>
      </c>
      <c r="J196" s="63"/>
      <c r="K196" s="63"/>
      <c r="L196" s="30"/>
      <c r="M196" s="30"/>
      <c r="N196" s="30"/>
      <c r="O196" s="30"/>
      <c r="P196" s="30"/>
      <c r="Q196" s="30"/>
      <c r="R196" s="30"/>
      <c r="S196" s="30"/>
      <c r="T196" s="30"/>
      <c r="U196" s="30"/>
      <c r="V196" s="30"/>
      <c r="W196" s="30"/>
      <c r="X196" s="30"/>
      <c r="Y196" s="30"/>
      <c r="Z196" s="30"/>
      <c r="AA196" s="30"/>
      <c r="AB196" s="30"/>
      <c r="AC196" s="30"/>
      <c r="AD196" s="30"/>
      <c r="AE196" s="30"/>
      <c r="AF196" s="30"/>
      <c r="AG196" s="31"/>
      <c r="AH196" s="62"/>
    </row>
    <row r="197" spans="1:34" x14ac:dyDescent="0.25">
      <c r="A197" s="56" t="s">
        <v>66</v>
      </c>
      <c r="B197" s="57">
        <v>45953</v>
      </c>
      <c r="C197" s="57">
        <v>160801</v>
      </c>
      <c r="D197" s="57">
        <v>124614</v>
      </c>
      <c r="E197" s="57">
        <v>120451</v>
      </c>
      <c r="F197" s="57">
        <v>76024</v>
      </c>
      <c r="G197" s="57">
        <v>107846</v>
      </c>
      <c r="H197" s="57">
        <v>-57638</v>
      </c>
      <c r="I197" s="57">
        <v>-149231</v>
      </c>
      <c r="J197" s="57">
        <v>133469</v>
      </c>
      <c r="K197" s="57">
        <v>92871</v>
      </c>
      <c r="L197" s="57">
        <v>93300</v>
      </c>
      <c r="M197" s="57">
        <v>132736</v>
      </c>
      <c r="N197" s="57">
        <v>151303</v>
      </c>
      <c r="O197" s="57">
        <v>132266</v>
      </c>
      <c r="P197" s="57">
        <v>-102002</v>
      </c>
      <c r="Q197" s="66">
        <v>87498</v>
      </c>
      <c r="R197" s="66">
        <v>116346</v>
      </c>
      <c r="S197" s="66">
        <v>107758</v>
      </c>
      <c r="T197" s="66">
        <v>150953</v>
      </c>
      <c r="U197" s="66">
        <v>207488</v>
      </c>
      <c r="V197" s="66">
        <v>106299</v>
      </c>
      <c r="W197" s="66">
        <v>-83317</v>
      </c>
      <c r="X197" s="65">
        <f>'GC Recon'!Y436</f>
        <v>0</v>
      </c>
      <c r="Y197" s="65">
        <f>'GC Recon'!Z436</f>
        <v>0</v>
      </c>
      <c r="Z197" s="65">
        <f>'GC Recon'!AA436</f>
        <v>0</v>
      </c>
      <c r="AA197" s="65">
        <f>'GC Recon'!AB436</f>
        <v>0</v>
      </c>
      <c r="AB197" s="65">
        <f>'GC Recon'!AC436</f>
        <v>0</v>
      </c>
      <c r="AC197" s="65">
        <f>'GC Recon'!AD436</f>
        <v>0</v>
      </c>
      <c r="AD197" s="65">
        <f>'GC Recon'!AE436</f>
        <v>0</v>
      </c>
    </row>
    <row r="198" spans="1:34" x14ac:dyDescent="0.25">
      <c r="A198" s="56" t="s">
        <v>38</v>
      </c>
      <c r="B198" s="57"/>
      <c r="C198" s="57"/>
      <c r="D198" s="57"/>
      <c r="E198" s="57"/>
      <c r="F198" s="57"/>
      <c r="G198" s="57"/>
      <c r="H198" s="57"/>
      <c r="I198" s="57"/>
      <c r="J198" s="57"/>
      <c r="K198" s="24"/>
      <c r="M198" s="24"/>
      <c r="Q198" s="24"/>
    </row>
    <row r="199" spans="1:34" x14ac:dyDescent="0.25">
      <c r="A199" s="59" t="s">
        <v>39</v>
      </c>
      <c r="B199" s="57"/>
      <c r="C199" s="57"/>
      <c r="D199" s="57"/>
      <c r="E199" s="57"/>
      <c r="F199" s="57"/>
      <c r="G199" s="57">
        <v>0</v>
      </c>
      <c r="H199" s="57"/>
      <c r="I199" s="57">
        <v>0</v>
      </c>
      <c r="J199" s="57">
        <v>0</v>
      </c>
      <c r="K199" s="24"/>
      <c r="M199" s="24"/>
      <c r="P199" s="24">
        <v>0</v>
      </c>
      <c r="Q199" s="67">
        <v>0</v>
      </c>
      <c r="S199" s="24">
        <v>0</v>
      </c>
      <c r="T199" s="24">
        <v>0</v>
      </c>
      <c r="U199" s="24">
        <v>0</v>
      </c>
      <c r="V199" s="24">
        <v>0</v>
      </c>
      <c r="W199" s="24">
        <v>0</v>
      </c>
      <c r="X199" s="24"/>
      <c r="Y199" s="24"/>
      <c r="Z199" s="24"/>
      <c r="AA199" s="24"/>
      <c r="AB199" s="24"/>
      <c r="AC199" s="24"/>
      <c r="AD199" s="24"/>
      <c r="AE199" s="24"/>
      <c r="AF199" s="24"/>
      <c r="AG199" s="24"/>
    </row>
    <row r="200" spans="1:34" x14ac:dyDescent="0.25">
      <c r="A200" s="60" t="s">
        <v>40</v>
      </c>
      <c r="B200" s="24"/>
      <c r="C200" s="24"/>
      <c r="D200" s="24"/>
      <c r="E200" s="24"/>
      <c r="F200" s="24"/>
      <c r="G200" s="24">
        <v>0</v>
      </c>
      <c r="H200" s="24"/>
      <c r="I200" s="24"/>
      <c r="J200" s="24"/>
      <c r="K200" s="24"/>
      <c r="M200" s="24"/>
    </row>
    <row r="201" spans="1:34" x14ac:dyDescent="0.25">
      <c r="A201" s="60" t="s">
        <v>34</v>
      </c>
      <c r="B201" s="24"/>
      <c r="C201" s="24"/>
      <c r="D201" s="24"/>
      <c r="E201" s="24"/>
      <c r="F201" s="24"/>
      <c r="G201" s="24"/>
      <c r="H201" s="24">
        <v>0</v>
      </c>
      <c r="I201" s="24">
        <v>0</v>
      </c>
      <c r="J201" s="24"/>
      <c r="K201" s="24"/>
      <c r="M201" s="24"/>
      <c r="S201" s="24">
        <v>0</v>
      </c>
    </row>
    <row r="202" spans="1:34" x14ac:dyDescent="0.25">
      <c r="A202" s="60" t="s">
        <v>50</v>
      </c>
      <c r="B202" s="24"/>
      <c r="C202" s="24"/>
      <c r="D202" s="24"/>
      <c r="E202" s="24"/>
      <c r="F202" s="24"/>
      <c r="G202" s="24"/>
      <c r="H202" s="24"/>
      <c r="I202" s="24"/>
      <c r="J202" s="24">
        <v>0</v>
      </c>
      <c r="K202" s="24"/>
      <c r="M202" s="24"/>
    </row>
    <row r="203" spans="1:34" x14ac:dyDescent="0.25">
      <c r="A203" s="60" t="s">
        <v>51</v>
      </c>
      <c r="B203" s="24">
        <v>0</v>
      </c>
      <c r="C203" s="24">
        <v>0</v>
      </c>
      <c r="D203" s="24">
        <v>0</v>
      </c>
      <c r="E203" s="24">
        <v>0</v>
      </c>
      <c r="F203" s="24">
        <v>0</v>
      </c>
      <c r="G203" s="24">
        <v>0</v>
      </c>
      <c r="H203" s="24">
        <v>0</v>
      </c>
      <c r="I203" s="24">
        <v>0</v>
      </c>
      <c r="J203" s="24">
        <v>0</v>
      </c>
      <c r="K203" s="24">
        <v>0</v>
      </c>
      <c r="M203" s="24"/>
    </row>
    <row r="204" spans="1:34" x14ac:dyDescent="0.25">
      <c r="A204" s="55" t="s">
        <v>11</v>
      </c>
      <c r="B204" s="24">
        <f>'GC Recon'!C$147</f>
        <v>14224</v>
      </c>
      <c r="C204" s="24">
        <f>'GC Recon'!D$147</f>
        <v>-31179</v>
      </c>
      <c r="D204" s="24">
        <f>'GC Recon'!E$147</f>
        <v>-46045</v>
      </c>
      <c r="E204" s="24">
        <f>'GC Recon'!F$147</f>
        <v>40394</v>
      </c>
      <c r="F204" s="24">
        <f>'GC Recon'!G$147</f>
        <v>-26330</v>
      </c>
      <c r="G204" s="24">
        <f>'GC Recon'!H$147</f>
        <v>-83116</v>
      </c>
      <c r="H204" s="24">
        <f>'GC Recon'!I$147</f>
        <v>-44196</v>
      </c>
      <c r="I204" s="24">
        <f>'GC Recon'!J$147</f>
        <v>574</v>
      </c>
      <c r="J204" s="24">
        <f>'GC Recon'!K$147</f>
        <v>-76176</v>
      </c>
      <c r="K204" s="24">
        <f>'GC Recon'!L$147</f>
        <v>-84822</v>
      </c>
      <c r="L204" s="24">
        <f>'GC Recon'!M$147</f>
        <v>-147259</v>
      </c>
      <c r="M204" s="24">
        <f>'GC Recon'!N$147</f>
        <v>-28495</v>
      </c>
      <c r="N204" s="24">
        <f>'GC Recon'!O$147</f>
        <v>-15076</v>
      </c>
      <c r="O204" s="24">
        <f>'GC Recon'!P$147</f>
        <v>-26834</v>
      </c>
      <c r="P204" s="24">
        <f>'GC Recon'!Q$147</f>
        <v>-38251</v>
      </c>
      <c r="Q204" s="24">
        <f>'GC Recon'!R$147</f>
        <v>-31527</v>
      </c>
      <c r="R204" s="24">
        <f>'GC Recon'!S$147</f>
        <v>-52181</v>
      </c>
      <c r="S204" s="24">
        <f>'GC Recon'!T$147</f>
        <v>-128771</v>
      </c>
      <c r="T204" s="24">
        <f>'GC Recon'!U$147</f>
        <v>-189281</v>
      </c>
      <c r="U204" s="24">
        <f>'GC Recon'!V$147</f>
        <v>0</v>
      </c>
      <c r="V204" s="24">
        <f>'GC Recon'!W$147</f>
        <v>0</v>
      </c>
      <c r="W204" s="24">
        <f>'GC Recon'!X$147</f>
        <v>0</v>
      </c>
      <c r="X204" s="24">
        <f>'GC Recon'!Y$147</f>
        <v>0</v>
      </c>
      <c r="Y204" s="24">
        <f>'GC Recon'!Z$147</f>
        <v>0</v>
      </c>
      <c r="Z204" s="24">
        <f>'GC Recon'!AA$147</f>
        <v>0</v>
      </c>
      <c r="AA204" s="24">
        <f>'GC Recon'!AB$147</f>
        <v>0</v>
      </c>
      <c r="AB204" s="24">
        <f>'GC Recon'!AC$147</f>
        <v>0</v>
      </c>
      <c r="AC204" s="24">
        <f>'GC Recon'!AD$147</f>
        <v>0</v>
      </c>
      <c r="AD204" s="24">
        <f>'GC Recon'!AE$147</f>
        <v>0</v>
      </c>
      <c r="AH204" s="17">
        <f>SUM(B204:AG204)</f>
        <v>-994347</v>
      </c>
    </row>
    <row r="205" spans="1:34" x14ac:dyDescent="0.25">
      <c r="B205" s="24"/>
      <c r="C205" s="24"/>
      <c r="D205" s="24"/>
      <c r="E205" s="24"/>
      <c r="F205" s="24"/>
      <c r="G205" s="24"/>
      <c r="H205" s="24"/>
      <c r="I205" s="24"/>
      <c r="J205" s="24"/>
      <c r="K205" s="24"/>
      <c r="M205" s="24"/>
      <c r="Q205" s="24"/>
    </row>
    <row r="206" spans="1:34" x14ac:dyDescent="0.25">
      <c r="A206" s="56" t="s">
        <v>67</v>
      </c>
      <c r="B206" s="57">
        <v>52756</v>
      </c>
      <c r="C206" s="57">
        <v>159063</v>
      </c>
      <c r="D206" s="57">
        <v>120646</v>
      </c>
      <c r="E206" s="57">
        <v>119056</v>
      </c>
      <c r="F206" s="57">
        <v>72722</v>
      </c>
      <c r="G206" s="57">
        <v>104326</v>
      </c>
      <c r="H206" s="57">
        <v>-62093</v>
      </c>
      <c r="I206" s="57">
        <v>-153622</v>
      </c>
      <c r="J206" s="57">
        <v>128907</v>
      </c>
      <c r="K206" s="57">
        <v>85668</v>
      </c>
      <c r="L206" s="57">
        <v>83876</v>
      </c>
      <c r="M206" s="57">
        <v>127561</v>
      </c>
      <c r="N206" s="57">
        <v>146022</v>
      </c>
      <c r="O206" s="57">
        <v>123433</v>
      </c>
      <c r="P206" s="57">
        <v>-110910</v>
      </c>
      <c r="Q206" s="66">
        <v>87227</v>
      </c>
      <c r="R206" s="66">
        <v>116001</v>
      </c>
      <c r="S206" s="66">
        <v>102346</v>
      </c>
      <c r="T206" s="66">
        <v>142177</v>
      </c>
      <c r="U206" s="66">
        <v>200490</v>
      </c>
      <c r="V206" s="66">
        <v>87233</v>
      </c>
      <c r="W206" s="66">
        <v>-84850</v>
      </c>
      <c r="X206" s="66">
        <v>-76441</v>
      </c>
      <c r="Y206" s="66">
        <v>-35632</v>
      </c>
      <c r="Z206" s="66">
        <v>-29926</v>
      </c>
      <c r="AA206" s="66">
        <v>52843</v>
      </c>
      <c r="AB206" s="66">
        <v>76964</v>
      </c>
      <c r="AC206" s="65">
        <f>'GC Recon'!AD445</f>
        <v>0</v>
      </c>
      <c r="AD206" s="65">
        <f>'GC Recon'!AE445</f>
        <v>0</v>
      </c>
    </row>
    <row r="207" spans="1:34" x14ac:dyDescent="0.25">
      <c r="A207" s="56" t="s">
        <v>38</v>
      </c>
      <c r="B207" s="57"/>
      <c r="C207" s="57"/>
      <c r="D207" s="57"/>
      <c r="E207" s="57"/>
      <c r="F207" s="57"/>
      <c r="G207" s="57"/>
      <c r="H207" s="57"/>
      <c r="I207" s="57"/>
      <c r="J207" s="57"/>
      <c r="K207" s="24"/>
      <c r="M207" s="24"/>
      <c r="Q207" s="24"/>
    </row>
    <row r="208" spans="1:34" x14ac:dyDescent="0.25">
      <c r="A208" s="59" t="s">
        <v>39</v>
      </c>
      <c r="B208" s="57"/>
      <c r="C208" s="57"/>
      <c r="D208" s="57"/>
      <c r="E208" s="57"/>
      <c r="F208" s="57"/>
      <c r="G208" s="57">
        <v>0</v>
      </c>
      <c r="H208" s="57"/>
      <c r="I208" s="57">
        <v>0</v>
      </c>
      <c r="J208" s="57">
        <v>0</v>
      </c>
      <c r="K208" s="24"/>
      <c r="M208" s="24"/>
      <c r="P208" s="24">
        <v>0</v>
      </c>
      <c r="Q208" s="67">
        <v>0</v>
      </c>
      <c r="S208" s="24">
        <v>0</v>
      </c>
      <c r="T208" s="24">
        <v>0</v>
      </c>
      <c r="U208" s="24">
        <v>0</v>
      </c>
      <c r="V208" s="24">
        <v>0</v>
      </c>
      <c r="W208" s="24">
        <v>0</v>
      </c>
      <c r="X208" s="24"/>
      <c r="Y208" s="24"/>
      <c r="Z208" s="24">
        <v>4167</v>
      </c>
      <c r="AA208" s="24"/>
      <c r="AB208" s="24"/>
      <c r="AC208" s="24"/>
      <c r="AD208" s="24"/>
      <c r="AE208" s="24"/>
      <c r="AF208" s="24"/>
      <c r="AG208" s="24"/>
    </row>
    <row r="209" spans="1:34" x14ac:dyDescent="0.25">
      <c r="A209" s="60" t="s">
        <v>40</v>
      </c>
      <c r="B209" s="24"/>
      <c r="C209" s="24"/>
      <c r="D209" s="24"/>
      <c r="E209" s="24"/>
      <c r="F209" s="24"/>
      <c r="G209" s="24">
        <v>0</v>
      </c>
      <c r="H209" s="24"/>
      <c r="I209" s="24"/>
      <c r="J209" s="24"/>
      <c r="K209" s="24"/>
      <c r="M209" s="24"/>
    </row>
    <row r="210" spans="1:34" x14ac:dyDescent="0.25">
      <c r="A210" s="60" t="s">
        <v>34</v>
      </c>
      <c r="B210" s="24"/>
      <c r="C210" s="24"/>
      <c r="D210" s="24"/>
      <c r="E210" s="24"/>
      <c r="F210" s="24"/>
      <c r="G210" s="24"/>
      <c r="H210" s="24">
        <v>0</v>
      </c>
      <c r="I210" s="24">
        <v>0</v>
      </c>
      <c r="J210" s="24"/>
      <c r="K210" s="24"/>
      <c r="M210" s="24"/>
      <c r="S210" s="24">
        <v>0</v>
      </c>
    </row>
    <row r="211" spans="1:34" x14ac:dyDescent="0.25">
      <c r="A211" s="60" t="s">
        <v>50</v>
      </c>
      <c r="B211" s="24"/>
      <c r="C211" s="24"/>
      <c r="D211" s="24"/>
      <c r="E211" s="24"/>
      <c r="F211" s="24"/>
      <c r="G211" s="24"/>
      <c r="H211" s="24"/>
      <c r="I211" s="24"/>
      <c r="J211" s="24">
        <v>0</v>
      </c>
      <c r="K211" s="24"/>
      <c r="M211" s="24"/>
    </row>
    <row r="212" spans="1:34" x14ac:dyDescent="0.25">
      <c r="A212" s="60" t="s">
        <v>51</v>
      </c>
      <c r="B212" s="24">
        <v>0</v>
      </c>
      <c r="C212" s="24">
        <v>0</v>
      </c>
      <c r="D212" s="24">
        <v>0</v>
      </c>
      <c r="E212" s="24">
        <v>0</v>
      </c>
      <c r="F212" s="24">
        <v>0</v>
      </c>
      <c r="G212" s="24">
        <v>0</v>
      </c>
      <c r="H212" s="24">
        <v>0</v>
      </c>
      <c r="I212" s="24">
        <v>0</v>
      </c>
      <c r="J212" s="24">
        <v>0</v>
      </c>
      <c r="K212" s="24">
        <v>0</v>
      </c>
      <c r="M212" s="24"/>
    </row>
    <row r="213" spans="1:34" x14ac:dyDescent="0.25">
      <c r="B213" s="63"/>
      <c r="C213" s="63"/>
      <c r="D213" s="63"/>
      <c r="E213" s="63"/>
      <c r="F213" s="63"/>
      <c r="G213" s="63"/>
      <c r="H213" s="63"/>
      <c r="I213" s="63">
        <v>0</v>
      </c>
      <c r="J213" s="63"/>
      <c r="K213" s="63"/>
      <c r="L213" s="30"/>
      <c r="M213" s="30"/>
      <c r="N213" s="30"/>
      <c r="O213" s="30"/>
      <c r="P213" s="30"/>
      <c r="Q213" s="30"/>
      <c r="R213" s="30"/>
      <c r="S213" s="30"/>
      <c r="T213" s="30"/>
      <c r="U213" s="30"/>
      <c r="V213" s="30"/>
      <c r="W213" s="30"/>
      <c r="X213" s="30"/>
      <c r="Y213" s="30"/>
      <c r="Z213" s="30"/>
      <c r="AA213" s="30"/>
      <c r="AB213" s="30"/>
      <c r="AC213" s="30"/>
      <c r="AD213" s="30"/>
      <c r="AE213" s="30"/>
      <c r="AF213" s="30"/>
      <c r="AG213" s="31"/>
      <c r="AH213" s="62"/>
    </row>
  </sheetData>
  <pageMargins left="0.75" right="0.75" top="1" bottom="1" header="0.5" footer="0.5"/>
  <pageSetup paperSize="5" scale="50" orientation="landscape" verticalDpi="300" r:id="rId1"/>
  <headerFooter alignWithMargins="0">
    <oddFooter>&amp;L&amp;8Tx Desk Logistics - Daren Farmer
&amp;R&amp;8&amp;D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1"/>
  <sheetViews>
    <sheetView topLeftCell="A3" zoomScale="90" workbookViewId="0">
      <pane xSplit="1" ySplit="8" topLeftCell="B27" activePane="bottomRight" state="frozen"/>
      <selection activeCell="A3" sqref="A3"/>
      <selection pane="topRight" activeCell="B3" sqref="B3"/>
      <selection pane="bottomLeft" activeCell="A11" sqref="A11"/>
      <selection pane="bottomRight" activeCell="C35" sqref="C35"/>
    </sheetView>
  </sheetViews>
  <sheetFormatPr defaultRowHeight="13.2" x14ac:dyDescent="0.25"/>
  <cols>
    <col min="2" max="16" width="9.109375" style="24" customWidth="1"/>
  </cols>
  <sheetData>
    <row r="1" spans="1:11" x14ac:dyDescent="0.25">
      <c r="A1" s="2" t="s">
        <v>16</v>
      </c>
    </row>
    <row r="2" spans="1:11" x14ac:dyDescent="0.25">
      <c r="A2" s="2"/>
    </row>
    <row r="3" spans="1:11" x14ac:dyDescent="0.25">
      <c r="A3" s="2" t="s">
        <v>76</v>
      </c>
    </row>
    <row r="4" spans="1:11" x14ac:dyDescent="0.25">
      <c r="A4" s="2"/>
    </row>
    <row r="5" spans="1:11" x14ac:dyDescent="0.25">
      <c r="A5" s="18" t="str">
        <f>Storage!A5</f>
        <v>July 2000</v>
      </c>
    </row>
    <row r="8" spans="1:11" x14ac:dyDescent="0.25">
      <c r="H8"/>
    </row>
    <row r="9" spans="1:11" x14ac:dyDescent="0.25">
      <c r="C9" s="205" t="s">
        <v>24</v>
      </c>
      <c r="D9" s="205"/>
      <c r="E9" s="77"/>
      <c r="G9" s="206" t="s">
        <v>75</v>
      </c>
      <c r="H9" s="206"/>
      <c r="J9" s="205" t="s">
        <v>14</v>
      </c>
      <c r="K9" s="205"/>
    </row>
    <row r="10" spans="1:11" x14ac:dyDescent="0.25">
      <c r="A10" t="s">
        <v>23</v>
      </c>
      <c r="C10" s="24" t="s">
        <v>73</v>
      </c>
      <c r="D10" s="24" t="s">
        <v>74</v>
      </c>
      <c r="E10" s="24" t="s">
        <v>2</v>
      </c>
      <c r="G10" s="24" t="s">
        <v>73</v>
      </c>
      <c r="H10" s="24" t="s">
        <v>74</v>
      </c>
      <c r="J10" s="24" t="s">
        <v>73</v>
      </c>
      <c r="K10" s="24" t="s">
        <v>74</v>
      </c>
    </row>
    <row r="11" spans="1:11" x14ac:dyDescent="0.25">
      <c r="A11">
        <v>1</v>
      </c>
      <c r="J11" s="24">
        <f t="shared" ref="J11:J27" si="0">C11-G11</f>
        <v>0</v>
      </c>
      <c r="K11" s="24">
        <f t="shared" ref="K11:K27" si="1">D11-H11</f>
        <v>0</v>
      </c>
    </row>
    <row r="12" spans="1:11" x14ac:dyDescent="0.25">
      <c r="A12">
        <v>2</v>
      </c>
      <c r="J12" s="24">
        <f t="shared" si="0"/>
        <v>0</v>
      </c>
      <c r="K12" s="24">
        <f t="shared" si="1"/>
        <v>0</v>
      </c>
    </row>
    <row r="13" spans="1:11" x14ac:dyDescent="0.25">
      <c r="A13">
        <v>3</v>
      </c>
      <c r="J13" s="24">
        <f t="shared" si="0"/>
        <v>0</v>
      </c>
      <c r="K13" s="24">
        <f t="shared" si="1"/>
        <v>0</v>
      </c>
    </row>
    <row r="14" spans="1:11" x14ac:dyDescent="0.25">
      <c r="A14">
        <v>4</v>
      </c>
      <c r="J14" s="24">
        <f t="shared" si="0"/>
        <v>0</v>
      </c>
      <c r="K14" s="24">
        <f t="shared" si="1"/>
        <v>0</v>
      </c>
    </row>
    <row r="15" spans="1:11" x14ac:dyDescent="0.25">
      <c r="A15">
        <v>5</v>
      </c>
      <c r="J15" s="24">
        <f t="shared" si="0"/>
        <v>0</v>
      </c>
      <c r="K15" s="24">
        <f t="shared" si="1"/>
        <v>0</v>
      </c>
    </row>
    <row r="16" spans="1:11" x14ac:dyDescent="0.25">
      <c r="A16">
        <v>6</v>
      </c>
      <c r="J16" s="24">
        <f t="shared" si="0"/>
        <v>0</v>
      </c>
      <c r="K16" s="24">
        <f t="shared" si="1"/>
        <v>0</v>
      </c>
    </row>
    <row r="17" spans="1:11" x14ac:dyDescent="0.25">
      <c r="A17">
        <v>7</v>
      </c>
      <c r="J17" s="24">
        <f t="shared" si="0"/>
        <v>0</v>
      </c>
      <c r="K17" s="24">
        <f t="shared" si="1"/>
        <v>0</v>
      </c>
    </row>
    <row r="18" spans="1:11" x14ac:dyDescent="0.25">
      <c r="A18">
        <v>8</v>
      </c>
      <c r="C18" s="24">
        <v>90</v>
      </c>
      <c r="D18" s="24">
        <v>0</v>
      </c>
      <c r="G18" s="24">
        <v>90</v>
      </c>
      <c r="H18" s="24">
        <v>0</v>
      </c>
      <c r="J18" s="24">
        <f t="shared" si="0"/>
        <v>0</v>
      </c>
      <c r="K18" s="24">
        <f t="shared" si="1"/>
        <v>0</v>
      </c>
    </row>
    <row r="19" spans="1:11" x14ac:dyDescent="0.25">
      <c r="A19">
        <v>9</v>
      </c>
      <c r="C19" s="24">
        <v>90</v>
      </c>
      <c r="D19" s="24">
        <v>20</v>
      </c>
      <c r="G19" s="24">
        <v>90</v>
      </c>
      <c r="H19" s="24">
        <v>55</v>
      </c>
      <c r="J19" s="24">
        <f t="shared" si="0"/>
        <v>0</v>
      </c>
      <c r="K19" s="24">
        <f t="shared" si="1"/>
        <v>-35</v>
      </c>
    </row>
    <row r="20" spans="1:11" x14ac:dyDescent="0.25">
      <c r="A20">
        <v>10</v>
      </c>
      <c r="C20" s="24">
        <v>90</v>
      </c>
      <c r="D20" s="24">
        <v>10</v>
      </c>
      <c r="G20" s="24">
        <v>90</v>
      </c>
      <c r="H20" s="24">
        <v>60</v>
      </c>
      <c r="J20" s="24">
        <f t="shared" si="0"/>
        <v>0</v>
      </c>
      <c r="K20" s="24">
        <f t="shared" si="1"/>
        <v>-50</v>
      </c>
    </row>
    <row r="21" spans="1:11" x14ac:dyDescent="0.25">
      <c r="A21">
        <v>11</v>
      </c>
      <c r="C21" s="24">
        <v>50</v>
      </c>
      <c r="D21" s="24">
        <v>30</v>
      </c>
      <c r="J21" s="24">
        <f t="shared" si="0"/>
        <v>50</v>
      </c>
      <c r="K21" s="24">
        <f t="shared" si="1"/>
        <v>30</v>
      </c>
    </row>
    <row r="22" spans="1:11" x14ac:dyDescent="0.25">
      <c r="A22">
        <v>12</v>
      </c>
      <c r="C22" s="24">
        <v>50</v>
      </c>
      <c r="D22" s="24">
        <v>30</v>
      </c>
      <c r="J22" s="24">
        <f t="shared" si="0"/>
        <v>50</v>
      </c>
      <c r="K22" s="24">
        <f t="shared" si="1"/>
        <v>30</v>
      </c>
    </row>
    <row r="23" spans="1:11" x14ac:dyDescent="0.25">
      <c r="A23">
        <v>13</v>
      </c>
      <c r="C23" s="24">
        <v>50</v>
      </c>
      <c r="D23" s="24">
        <v>30</v>
      </c>
      <c r="J23" s="24">
        <f t="shared" si="0"/>
        <v>50</v>
      </c>
      <c r="K23" s="24">
        <f t="shared" si="1"/>
        <v>30</v>
      </c>
    </row>
    <row r="24" spans="1:11" x14ac:dyDescent="0.25">
      <c r="A24">
        <v>14</v>
      </c>
      <c r="J24" s="24">
        <f t="shared" si="0"/>
        <v>0</v>
      </c>
      <c r="K24" s="24">
        <f t="shared" si="1"/>
        <v>0</v>
      </c>
    </row>
    <row r="25" spans="1:11" x14ac:dyDescent="0.25">
      <c r="A25">
        <v>15</v>
      </c>
      <c r="J25" s="24">
        <f t="shared" si="0"/>
        <v>0</v>
      </c>
      <c r="K25" s="24">
        <f t="shared" si="1"/>
        <v>0</v>
      </c>
    </row>
    <row r="26" spans="1:11" x14ac:dyDescent="0.25">
      <c r="A26">
        <v>16</v>
      </c>
      <c r="J26" s="24">
        <f t="shared" si="0"/>
        <v>0</v>
      </c>
      <c r="K26" s="24">
        <f t="shared" si="1"/>
        <v>0</v>
      </c>
    </row>
    <row r="27" spans="1:11" x14ac:dyDescent="0.25">
      <c r="A27">
        <v>17</v>
      </c>
      <c r="J27" s="24">
        <f t="shared" si="0"/>
        <v>0</v>
      </c>
      <c r="K27" s="24">
        <f t="shared" si="1"/>
        <v>0</v>
      </c>
    </row>
    <row r="28" spans="1:11" x14ac:dyDescent="0.25">
      <c r="A28">
        <v>18</v>
      </c>
      <c r="C28" s="24">
        <v>50</v>
      </c>
      <c r="D28" s="24">
        <v>30</v>
      </c>
      <c r="E28" s="24">
        <v>30</v>
      </c>
      <c r="G28" s="24">
        <v>50</v>
      </c>
      <c r="H28" s="24">
        <v>75</v>
      </c>
      <c r="J28" s="24">
        <f t="shared" ref="J28:K30" si="2">C28-G28</f>
        <v>0</v>
      </c>
      <c r="K28" s="24">
        <f t="shared" si="2"/>
        <v>-45</v>
      </c>
    </row>
    <row r="29" spans="1:11" x14ac:dyDescent="0.25">
      <c r="A29">
        <v>19</v>
      </c>
      <c r="C29" s="24">
        <v>50</v>
      </c>
      <c r="D29" s="24">
        <v>30</v>
      </c>
      <c r="E29" s="24">
        <v>30</v>
      </c>
      <c r="G29" s="24">
        <v>50</v>
      </c>
      <c r="H29" s="24">
        <v>97.5</v>
      </c>
      <c r="J29" s="24">
        <f t="shared" si="2"/>
        <v>0</v>
      </c>
      <c r="K29" s="24">
        <f t="shared" si="2"/>
        <v>-67.5</v>
      </c>
    </row>
    <row r="30" spans="1:11" x14ac:dyDescent="0.25">
      <c r="A30">
        <v>20</v>
      </c>
      <c r="C30" s="24">
        <v>90</v>
      </c>
      <c r="D30" s="24">
        <v>10</v>
      </c>
      <c r="E30" s="24">
        <v>10</v>
      </c>
      <c r="G30" s="24">
        <v>90</v>
      </c>
      <c r="H30" s="24">
        <v>65</v>
      </c>
      <c r="J30" s="24">
        <f t="shared" si="2"/>
        <v>0</v>
      </c>
      <c r="K30" s="24">
        <f t="shared" si="2"/>
        <v>-55</v>
      </c>
    </row>
    <row r="31" spans="1:11" x14ac:dyDescent="0.25">
      <c r="A31">
        <v>21</v>
      </c>
      <c r="C31" s="24">
        <v>90</v>
      </c>
      <c r="D31" s="24">
        <v>30</v>
      </c>
      <c r="E31" s="24">
        <v>0</v>
      </c>
      <c r="G31" s="24">
        <v>14.583</v>
      </c>
      <c r="H31" s="24">
        <v>0</v>
      </c>
      <c r="J31" s="24">
        <f t="shared" ref="J31:J41" si="3">C31-G31</f>
        <v>75.417000000000002</v>
      </c>
      <c r="K31" s="24">
        <f t="shared" ref="K31:K41" si="4">D31-H31</f>
        <v>30</v>
      </c>
    </row>
    <row r="32" spans="1:11" x14ac:dyDescent="0.25">
      <c r="A32">
        <v>22</v>
      </c>
      <c r="C32" s="24">
        <v>50</v>
      </c>
      <c r="D32" s="24">
        <v>30</v>
      </c>
      <c r="E32" s="24">
        <v>0</v>
      </c>
      <c r="G32" s="24">
        <v>50</v>
      </c>
      <c r="H32" s="24">
        <v>45</v>
      </c>
      <c r="J32" s="24">
        <f t="shared" si="3"/>
        <v>0</v>
      </c>
      <c r="K32" s="24">
        <f t="shared" si="4"/>
        <v>-15</v>
      </c>
    </row>
    <row r="33" spans="1:11" x14ac:dyDescent="0.25">
      <c r="A33">
        <v>23</v>
      </c>
      <c r="C33" s="24">
        <v>50</v>
      </c>
      <c r="D33" s="24">
        <v>40</v>
      </c>
      <c r="E33" s="24">
        <v>30</v>
      </c>
      <c r="G33" s="24">
        <v>50</v>
      </c>
      <c r="J33" s="24">
        <f t="shared" si="3"/>
        <v>0</v>
      </c>
      <c r="K33" s="24">
        <f t="shared" si="4"/>
        <v>40</v>
      </c>
    </row>
    <row r="34" spans="1:11" x14ac:dyDescent="0.25">
      <c r="A34">
        <v>24</v>
      </c>
      <c r="C34" s="24">
        <v>50</v>
      </c>
      <c r="D34" s="24">
        <v>30</v>
      </c>
      <c r="E34" s="24">
        <v>30</v>
      </c>
      <c r="J34" s="24">
        <f t="shared" si="3"/>
        <v>50</v>
      </c>
      <c r="K34" s="24">
        <f t="shared" si="4"/>
        <v>30</v>
      </c>
    </row>
    <row r="35" spans="1:11" x14ac:dyDescent="0.25">
      <c r="A35">
        <v>25</v>
      </c>
      <c r="J35" s="24">
        <f t="shared" si="3"/>
        <v>0</v>
      </c>
      <c r="K35" s="24">
        <f t="shared" si="4"/>
        <v>0</v>
      </c>
    </row>
    <row r="36" spans="1:11" x14ac:dyDescent="0.25">
      <c r="A36">
        <v>26</v>
      </c>
      <c r="J36" s="24">
        <f t="shared" si="3"/>
        <v>0</v>
      </c>
      <c r="K36" s="24">
        <f t="shared" si="4"/>
        <v>0</v>
      </c>
    </row>
    <row r="37" spans="1:11" x14ac:dyDescent="0.25">
      <c r="A37">
        <v>27</v>
      </c>
      <c r="J37" s="24">
        <f t="shared" si="3"/>
        <v>0</v>
      </c>
      <c r="K37" s="24">
        <f t="shared" si="4"/>
        <v>0</v>
      </c>
    </row>
    <row r="38" spans="1:11" x14ac:dyDescent="0.25">
      <c r="A38">
        <v>28</v>
      </c>
      <c r="J38" s="24">
        <f t="shared" si="3"/>
        <v>0</v>
      </c>
      <c r="K38" s="24">
        <f t="shared" si="4"/>
        <v>0</v>
      </c>
    </row>
    <row r="39" spans="1:11" x14ac:dyDescent="0.25">
      <c r="A39">
        <v>29</v>
      </c>
      <c r="J39" s="24">
        <f t="shared" si="3"/>
        <v>0</v>
      </c>
      <c r="K39" s="24">
        <f t="shared" si="4"/>
        <v>0</v>
      </c>
    </row>
    <row r="40" spans="1:11" x14ac:dyDescent="0.25">
      <c r="A40">
        <v>30</v>
      </c>
      <c r="J40" s="24">
        <f t="shared" si="3"/>
        <v>0</v>
      </c>
      <c r="K40" s="24">
        <f t="shared" si="4"/>
        <v>0</v>
      </c>
    </row>
    <row r="41" spans="1:11" x14ac:dyDescent="0.25">
      <c r="A41">
        <v>31</v>
      </c>
      <c r="J41" s="24">
        <f t="shared" si="3"/>
        <v>0</v>
      </c>
      <c r="K41" s="24">
        <f t="shared" si="4"/>
        <v>0</v>
      </c>
    </row>
  </sheetData>
  <mergeCells count="3">
    <mergeCell ref="C9:D9"/>
    <mergeCell ref="J9:K9"/>
    <mergeCell ref="G9:H9"/>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Storage</vt:lpstr>
      <vt:lpstr>GC Recon</vt:lpstr>
      <vt:lpstr>Texoma</vt:lpstr>
      <vt:lpstr>Supply Analysis</vt:lpstr>
      <vt:lpstr>Entex</vt:lpstr>
      <vt:lpstr>Unify Recon</vt:lpstr>
      <vt:lpstr>Tufco</vt:lpstr>
      <vt:lpstr>meters</vt:lpstr>
      <vt:lpstr>nommtr</vt:lpstr>
      <vt:lpstr>Noms</vt:lpstr>
      <vt:lpstr>'GC Recon'!Print_Area</vt:lpstr>
      <vt:lpstr>'Supply Analysis'!Print_Area</vt:lpstr>
      <vt:lpstr>'Unify Recon'!Print_Area</vt:lpstr>
      <vt:lpstr>'GC Recon'!Print_Titles</vt:lpstr>
      <vt:lpstr>recon</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Daren Farmer</dc:creator>
  <cp:lastModifiedBy>Havlíček Jan</cp:lastModifiedBy>
  <cp:lastPrinted>2000-08-07T23:39:19Z</cp:lastPrinted>
  <dcterms:created xsi:type="dcterms:W3CDTF">1999-06-01T17:50:38Z</dcterms:created>
  <dcterms:modified xsi:type="dcterms:W3CDTF">2023-09-10T15:50:42Z</dcterms:modified>
</cp:coreProperties>
</file>